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-60" windowWidth="14130" windowHeight="12795" activeTab="1"/>
  </bookViews>
  <sheets>
    <sheet name="2017 год" sheetId="1" r:id="rId1"/>
    <sheet name="2018-2019гг" sheetId="2" r:id="rId2"/>
  </sheets>
  <definedNames>
    <definedName name="_xlnm._FilterDatabase" localSheetId="0" hidden="1">'2017 год'!$B$6:$I$297</definedName>
    <definedName name="_xlnm._FilterDatabase" localSheetId="1" hidden="1">'2018-2019гг'!$A$5:$J$257</definedName>
    <definedName name="_xlnm.Print_Area" localSheetId="0">'2017 год'!$A$1:$I$297</definedName>
    <definedName name="_xlnm.Print_Area">#REF!</definedName>
    <definedName name="п" localSheetId="1">#REF!</definedName>
    <definedName name="п">#REF!</definedName>
  </definedNames>
  <calcPr calcId="124519"/>
</workbook>
</file>

<file path=xl/calcChain.xml><?xml version="1.0" encoding="utf-8"?>
<calcChain xmlns="http://schemas.openxmlformats.org/spreadsheetml/2006/main">
  <c r="H252" i="1"/>
  <c r="H15"/>
  <c r="H71"/>
  <c r="J161" i="2"/>
  <c r="H161"/>
  <c r="J256"/>
  <c r="H256"/>
  <c r="J252"/>
  <c r="H252"/>
  <c r="I236"/>
  <c r="J235"/>
  <c r="I235"/>
  <c r="H235"/>
  <c r="G235"/>
  <c r="I230"/>
  <c r="J229"/>
  <c r="I229"/>
  <c r="H229"/>
  <c r="G229"/>
  <c r="I228"/>
  <c r="J227"/>
  <c r="I227"/>
  <c r="H227"/>
  <c r="G227"/>
  <c r="J239"/>
  <c r="H239"/>
  <c r="J221"/>
  <c r="H221"/>
  <c r="J219"/>
  <c r="H219"/>
  <c r="J215"/>
  <c r="H215"/>
  <c r="J180"/>
  <c r="H180"/>
  <c r="J176"/>
  <c r="H176"/>
  <c r="J189"/>
  <c r="H189"/>
  <c r="J178"/>
  <c r="H178"/>
  <c r="J172"/>
  <c r="H172"/>
  <c r="J168"/>
  <c r="H168"/>
  <c r="H166"/>
  <c r="J166"/>
  <c r="J164"/>
  <c r="H164"/>
  <c r="J158"/>
  <c r="H158"/>
  <c r="I140"/>
  <c r="J139"/>
  <c r="I139"/>
  <c r="H139"/>
  <c r="G139"/>
  <c r="I138"/>
  <c r="J137"/>
  <c r="I137"/>
  <c r="H137"/>
  <c r="G137"/>
  <c r="I118"/>
  <c r="J117"/>
  <c r="I117"/>
  <c r="H117"/>
  <c r="G117"/>
  <c r="I116"/>
  <c r="J115"/>
  <c r="I115"/>
  <c r="I114" s="1"/>
  <c r="H115"/>
  <c r="G115"/>
  <c r="G114" s="1"/>
  <c r="I108"/>
  <c r="J107"/>
  <c r="I107"/>
  <c r="H107"/>
  <c r="G107"/>
  <c r="J99"/>
  <c r="H99"/>
  <c r="J72"/>
  <c r="H72"/>
  <c r="J27"/>
  <c r="J25"/>
  <c r="J23"/>
  <c r="H27"/>
  <c r="H25"/>
  <c r="H23"/>
  <c r="J21"/>
  <c r="J20"/>
  <c r="H21"/>
  <c r="H20"/>
  <c r="H254" i="1"/>
  <c r="H249"/>
  <c r="H197"/>
  <c r="H207"/>
  <c r="H214"/>
  <c r="H212"/>
  <c r="H192"/>
  <c r="H107"/>
  <c r="H257"/>
  <c r="H195"/>
  <c r="I274"/>
  <c r="I273" s="1"/>
  <c r="H273"/>
  <c r="G273"/>
  <c r="I272"/>
  <c r="I271" s="1"/>
  <c r="H271"/>
  <c r="G271"/>
  <c r="I266"/>
  <c r="I265" s="1"/>
  <c r="H265"/>
  <c r="G265"/>
  <c r="I264"/>
  <c r="I263" s="1"/>
  <c r="H263"/>
  <c r="G263"/>
  <c r="I173"/>
  <c r="I172" s="1"/>
  <c r="H172"/>
  <c r="G172"/>
  <c r="I165"/>
  <c r="I164" s="1"/>
  <c r="H164"/>
  <c r="G164"/>
  <c r="I163"/>
  <c r="I162" s="1"/>
  <c r="H162"/>
  <c r="G162"/>
  <c r="I137"/>
  <c r="I136" s="1"/>
  <c r="H136"/>
  <c r="G136"/>
  <c r="I128"/>
  <c r="I127" s="1"/>
  <c r="H127"/>
  <c r="G127"/>
  <c r="I126"/>
  <c r="I125" s="1"/>
  <c r="H125"/>
  <c r="G125"/>
  <c r="H124"/>
  <c r="G124"/>
  <c r="I118"/>
  <c r="I117" s="1"/>
  <c r="H117"/>
  <c r="G117"/>
  <c r="H80"/>
  <c r="H27"/>
  <c r="H22"/>
  <c r="H21"/>
  <c r="H20"/>
  <c r="H294"/>
  <c r="H277"/>
  <c r="H223"/>
  <c r="H203"/>
  <c r="H199"/>
  <c r="J217" i="2"/>
  <c r="H217"/>
  <c r="H120"/>
  <c r="J120"/>
  <c r="G120"/>
  <c r="I121"/>
  <c r="H130" i="1"/>
  <c r="G130"/>
  <c r="I131"/>
  <c r="G255" i="2"/>
  <c r="G253"/>
  <c r="G251"/>
  <c r="G246"/>
  <c r="G245" s="1"/>
  <c r="G244" s="1"/>
  <c r="G242"/>
  <c r="G241" s="1"/>
  <c r="G240" s="1"/>
  <c r="G238"/>
  <c r="G237" s="1"/>
  <c r="G233"/>
  <c r="G231"/>
  <c r="G224"/>
  <c r="G223" s="1"/>
  <c r="G220"/>
  <c r="G218"/>
  <c r="G216"/>
  <c r="G214"/>
  <c r="G206"/>
  <c r="G203"/>
  <c r="G198"/>
  <c r="G195"/>
  <c r="G190"/>
  <c r="G188"/>
  <c r="G186"/>
  <c r="G184"/>
  <c r="G182"/>
  <c r="G179"/>
  <c r="G177"/>
  <c r="G175"/>
  <c r="G173"/>
  <c r="G171"/>
  <c r="G169"/>
  <c r="G167"/>
  <c r="G165"/>
  <c r="G163"/>
  <c r="G160"/>
  <c r="G157"/>
  <c r="G154"/>
  <c r="G150"/>
  <c r="G149" s="1"/>
  <c r="G147"/>
  <c r="G145"/>
  <c r="G143"/>
  <c r="G141"/>
  <c r="G132"/>
  <c r="G130"/>
  <c r="G128"/>
  <c r="G126"/>
  <c r="G124"/>
  <c r="G119"/>
  <c r="G111"/>
  <c r="G109"/>
  <c r="G105"/>
  <c r="G101"/>
  <c r="G100" s="1"/>
  <c r="G98"/>
  <c r="G97"/>
  <c r="G90"/>
  <c r="G87"/>
  <c r="G86" s="1"/>
  <c r="G83"/>
  <c r="G80"/>
  <c r="G75"/>
  <c r="G73"/>
  <c r="G67"/>
  <c r="G65"/>
  <c r="G62"/>
  <c r="G61" s="1"/>
  <c r="G56"/>
  <c r="G53"/>
  <c r="G45"/>
  <c r="G42"/>
  <c r="G32"/>
  <c r="G29"/>
  <c r="G22"/>
  <c r="G19"/>
  <c r="G17"/>
  <c r="G14"/>
  <c r="G13" s="1"/>
  <c r="G9"/>
  <c r="G8" s="1"/>
  <c r="G295" i="1"/>
  <c r="G293"/>
  <c r="G288"/>
  <c r="G287" s="1"/>
  <c r="G286" s="1"/>
  <c r="G284"/>
  <c r="G283" s="1"/>
  <c r="G282" s="1"/>
  <c r="G280"/>
  <c r="G279" s="1"/>
  <c r="G278" s="1"/>
  <c r="G276"/>
  <c r="G275" s="1"/>
  <c r="G269"/>
  <c r="G262" s="1"/>
  <c r="G267"/>
  <c r="G260"/>
  <c r="G259" s="1"/>
  <c r="G256"/>
  <c r="G253"/>
  <c r="G251"/>
  <c r="G248"/>
  <c r="G240"/>
  <c r="G237"/>
  <c r="G232"/>
  <c r="G229"/>
  <c r="G224"/>
  <c r="G222"/>
  <c r="G220"/>
  <c r="G218"/>
  <c r="G216"/>
  <c r="G213"/>
  <c r="G211"/>
  <c r="G209"/>
  <c r="G206"/>
  <c r="G204"/>
  <c r="G202"/>
  <c r="G200"/>
  <c r="G198"/>
  <c r="G196"/>
  <c r="G194"/>
  <c r="G191"/>
  <c r="G188"/>
  <c r="G185"/>
  <c r="G183"/>
  <c r="G179"/>
  <c r="G178" s="1"/>
  <c r="G176"/>
  <c r="G174"/>
  <c r="G168"/>
  <c r="G166"/>
  <c r="G160"/>
  <c r="G157" s="1"/>
  <c r="G158"/>
  <c r="G155"/>
  <c r="G153"/>
  <c r="G151"/>
  <c r="G146"/>
  <c r="G144"/>
  <c r="G142"/>
  <c r="G140"/>
  <c r="G138"/>
  <c r="G134"/>
  <c r="G133" s="1"/>
  <c r="G129"/>
  <c r="G121"/>
  <c r="G119"/>
  <c r="G115"/>
  <c r="G112" s="1"/>
  <c r="G113"/>
  <c r="G109"/>
  <c r="G108" s="1"/>
  <c r="G106"/>
  <c r="G105"/>
  <c r="G98"/>
  <c r="G95"/>
  <c r="G94" s="1"/>
  <c r="G91"/>
  <c r="G88"/>
  <c r="G83"/>
  <c r="G81"/>
  <c r="G75"/>
  <c r="G73"/>
  <c r="G70"/>
  <c r="G68"/>
  <c r="G62"/>
  <c r="G59"/>
  <c r="G56"/>
  <c r="G53"/>
  <c r="G45"/>
  <c r="G42"/>
  <c r="G32"/>
  <c r="G29"/>
  <c r="G22"/>
  <c r="G19"/>
  <c r="G17"/>
  <c r="G14"/>
  <c r="G13" s="1"/>
  <c r="G9"/>
  <c r="G8" s="1"/>
  <c r="I256" i="2"/>
  <c r="I255" s="1"/>
  <c r="J255"/>
  <c r="H255"/>
  <c r="J253"/>
  <c r="J251"/>
  <c r="J246"/>
  <c r="J245" s="1"/>
  <c r="J244" s="1"/>
  <c r="J242"/>
  <c r="J241" s="1"/>
  <c r="J240" s="1"/>
  <c r="J238"/>
  <c r="J237" s="1"/>
  <c r="J233"/>
  <c r="J226" s="1"/>
  <c r="J231"/>
  <c r="J224"/>
  <c r="J223" s="1"/>
  <c r="J220"/>
  <c r="J218"/>
  <c r="J216"/>
  <c r="J214"/>
  <c r="J206"/>
  <c r="J205"/>
  <c r="J204"/>
  <c r="J201"/>
  <c r="J199"/>
  <c r="J198"/>
  <c r="J195"/>
  <c r="J190"/>
  <c r="J188"/>
  <c r="J186"/>
  <c r="J184"/>
  <c r="J182"/>
  <c r="J179"/>
  <c r="J177"/>
  <c r="J175"/>
  <c r="J173"/>
  <c r="J171"/>
  <c r="J169"/>
  <c r="J167"/>
  <c r="J165"/>
  <c r="J163"/>
  <c r="J160"/>
  <c r="J157"/>
  <c r="J155"/>
  <c r="J154" s="1"/>
  <c r="J150"/>
  <c r="J149" s="1"/>
  <c r="J147"/>
  <c r="J145"/>
  <c r="J143"/>
  <c r="J141"/>
  <c r="J132"/>
  <c r="J130"/>
  <c r="J128"/>
  <c r="J126"/>
  <c r="J124"/>
  <c r="J119"/>
  <c r="J111"/>
  <c r="J109"/>
  <c r="J105"/>
  <c r="J104" s="1"/>
  <c r="J101"/>
  <c r="J100" s="1"/>
  <c r="J98"/>
  <c r="J97"/>
  <c r="J90"/>
  <c r="J87"/>
  <c r="J86"/>
  <c r="J83"/>
  <c r="J80"/>
  <c r="J75"/>
  <c r="J73"/>
  <c r="J67"/>
  <c r="J65"/>
  <c r="J62"/>
  <c r="J61" s="1"/>
  <c r="J57"/>
  <c r="J56" s="1"/>
  <c r="J53"/>
  <c r="J46"/>
  <c r="J45" s="1"/>
  <c r="J44"/>
  <c r="J43"/>
  <c r="J36"/>
  <c r="J33"/>
  <c r="J32" s="1"/>
  <c r="J31"/>
  <c r="J30"/>
  <c r="J29" s="1"/>
  <c r="J19"/>
  <c r="J17"/>
  <c r="J14"/>
  <c r="J13" s="1"/>
  <c r="J9"/>
  <c r="J8" s="1"/>
  <c r="I254"/>
  <c r="I253" s="1"/>
  <c r="H253"/>
  <c r="I252"/>
  <c r="I251" s="1"/>
  <c r="H251"/>
  <c r="I247"/>
  <c r="I246" s="1"/>
  <c r="I245" s="1"/>
  <c r="I244" s="1"/>
  <c r="H246"/>
  <c r="H245" s="1"/>
  <c r="H244" s="1"/>
  <c r="I243"/>
  <c r="I242" s="1"/>
  <c r="I241" s="1"/>
  <c r="I240" s="1"/>
  <c r="H242"/>
  <c r="H241" s="1"/>
  <c r="H240" s="1"/>
  <c r="I239"/>
  <c r="I238" s="1"/>
  <c r="I237" s="1"/>
  <c r="H238"/>
  <c r="H237" s="1"/>
  <c r="I234"/>
  <c r="I233" s="1"/>
  <c r="H233"/>
  <c r="I232"/>
  <c r="I231" s="1"/>
  <c r="H231"/>
  <c r="I225"/>
  <c r="I224" s="1"/>
  <c r="I223" s="1"/>
  <c r="H224"/>
  <c r="H223" s="1"/>
  <c r="I221"/>
  <c r="I220" s="1"/>
  <c r="H220"/>
  <c r="I219"/>
  <c r="H218"/>
  <c r="I217"/>
  <c r="I216" s="1"/>
  <c r="H216"/>
  <c r="I215"/>
  <c r="I211"/>
  <c r="I210"/>
  <c r="I209"/>
  <c r="I208"/>
  <c r="I207"/>
  <c r="H206"/>
  <c r="H205"/>
  <c r="I205" s="1"/>
  <c r="H204"/>
  <c r="I204" s="1"/>
  <c r="H201"/>
  <c r="I201" s="1"/>
  <c r="I200"/>
  <c r="H199"/>
  <c r="I199" s="1"/>
  <c r="H198"/>
  <c r="I197"/>
  <c r="I196"/>
  <c r="H195"/>
  <c r="I191"/>
  <c r="I190" s="1"/>
  <c r="H190"/>
  <c r="I189"/>
  <c r="I188" s="1"/>
  <c r="H188"/>
  <c r="I187"/>
  <c r="I186" s="1"/>
  <c r="H186"/>
  <c r="I185"/>
  <c r="I184" s="1"/>
  <c r="H184"/>
  <c r="I183"/>
  <c r="I182" s="1"/>
  <c r="H182"/>
  <c r="H181"/>
  <c r="I180"/>
  <c r="I179" s="1"/>
  <c r="I178"/>
  <c r="I177" s="1"/>
  <c r="I176"/>
  <c r="H175"/>
  <c r="I174"/>
  <c r="I173" s="1"/>
  <c r="H173"/>
  <c r="I172"/>
  <c r="I171" s="1"/>
  <c r="I170"/>
  <c r="I169" s="1"/>
  <c r="H169"/>
  <c r="I168"/>
  <c r="I167" s="1"/>
  <c r="H167"/>
  <c r="I166"/>
  <c r="I165" s="1"/>
  <c r="H165"/>
  <c r="I164"/>
  <c r="I163" s="1"/>
  <c r="H163"/>
  <c r="I162"/>
  <c r="I161"/>
  <c r="I158"/>
  <c r="I157" s="1"/>
  <c r="H157"/>
  <c r="I156"/>
  <c r="H155"/>
  <c r="I155" s="1"/>
  <c r="I151"/>
  <c r="I150" s="1"/>
  <c r="I149" s="1"/>
  <c r="H150"/>
  <c r="H149" s="1"/>
  <c r="I148"/>
  <c r="I147" s="1"/>
  <c r="I146"/>
  <c r="I144"/>
  <c r="I143" s="1"/>
  <c r="H143"/>
  <c r="I142"/>
  <c r="I141" s="1"/>
  <c r="H141"/>
  <c r="I134"/>
  <c r="I133"/>
  <c r="H132"/>
  <c r="I131"/>
  <c r="I130" s="1"/>
  <c r="H130"/>
  <c r="I129"/>
  <c r="I128" s="1"/>
  <c r="H128"/>
  <c r="I127"/>
  <c r="I126" s="1"/>
  <c r="H126"/>
  <c r="I125"/>
  <c r="I124" s="1"/>
  <c r="H124"/>
  <c r="I122"/>
  <c r="H119"/>
  <c r="I112"/>
  <c r="I111" s="1"/>
  <c r="H111"/>
  <c r="I110"/>
  <c r="I109" s="1"/>
  <c r="H109"/>
  <c r="I106"/>
  <c r="I105" s="1"/>
  <c r="I104" s="1"/>
  <c r="H105"/>
  <c r="H104" s="1"/>
  <c r="I102"/>
  <c r="I101" s="1"/>
  <c r="I100" s="1"/>
  <c r="H101"/>
  <c r="H100" s="1"/>
  <c r="I99"/>
  <c r="I98" s="1"/>
  <c r="H98"/>
  <c r="H97"/>
  <c r="I95"/>
  <c r="I94"/>
  <c r="I93"/>
  <c r="I92"/>
  <c r="I91"/>
  <c r="H90"/>
  <c r="I89"/>
  <c r="I88"/>
  <c r="H87"/>
  <c r="H86" s="1"/>
  <c r="I85"/>
  <c r="I84"/>
  <c r="H83"/>
  <c r="I82"/>
  <c r="I81"/>
  <c r="H80"/>
  <c r="I79"/>
  <c r="I78"/>
  <c r="I77"/>
  <c r="I76"/>
  <c r="H75"/>
  <c r="I74"/>
  <c r="I73" s="1"/>
  <c r="H73"/>
  <c r="I72"/>
  <c r="I71"/>
  <c r="I70"/>
  <c r="I69"/>
  <c r="I68"/>
  <c r="H67"/>
  <c r="I66"/>
  <c r="I65" s="1"/>
  <c r="H65"/>
  <c r="I63"/>
  <c r="I62" s="1"/>
  <c r="I61" s="1"/>
  <c r="H62"/>
  <c r="H61" s="1"/>
  <c r="I60"/>
  <c r="I59"/>
  <c r="I58"/>
  <c r="H57"/>
  <c r="I57" s="1"/>
  <c r="I55"/>
  <c r="I54"/>
  <c r="H53"/>
  <c r="I51"/>
  <c r="I50"/>
  <c r="I49"/>
  <c r="I48"/>
  <c r="I47"/>
  <c r="H46"/>
  <c r="I46" s="1"/>
  <c r="H44"/>
  <c r="I44" s="1"/>
  <c r="H43"/>
  <c r="I43" s="1"/>
  <c r="I38"/>
  <c r="I37"/>
  <c r="H36"/>
  <c r="I36" s="1"/>
  <c r="I35"/>
  <c r="I34"/>
  <c r="H33"/>
  <c r="I33" s="1"/>
  <c r="H31"/>
  <c r="I31" s="1"/>
  <c r="H30"/>
  <c r="I30" s="1"/>
  <c r="I27"/>
  <c r="I26"/>
  <c r="I25"/>
  <c r="I24"/>
  <c r="I23"/>
  <c r="I21"/>
  <c r="I20"/>
  <c r="H19"/>
  <c r="I18"/>
  <c r="I17" s="1"/>
  <c r="H17"/>
  <c r="I15"/>
  <c r="I14" s="1"/>
  <c r="I13" s="1"/>
  <c r="H14"/>
  <c r="H13" s="1"/>
  <c r="I12"/>
  <c r="I11"/>
  <c r="I10"/>
  <c r="H9"/>
  <c r="H8" s="1"/>
  <c r="H250" i="1"/>
  <c r="H209"/>
  <c r="H240"/>
  <c r="H239"/>
  <c r="H238"/>
  <c r="H235"/>
  <c r="H233"/>
  <c r="I201"/>
  <c r="I200" s="1"/>
  <c r="H200"/>
  <c r="H186"/>
  <c r="I156"/>
  <c r="I155" s="1"/>
  <c r="H155"/>
  <c r="I154"/>
  <c r="H153"/>
  <c r="I153" s="1"/>
  <c r="I152"/>
  <c r="I151" s="1"/>
  <c r="H151"/>
  <c r="H175"/>
  <c r="H169"/>
  <c r="I170"/>
  <c r="H145"/>
  <c r="H115"/>
  <c r="H88"/>
  <c r="I71"/>
  <c r="I70" s="1"/>
  <c r="H63"/>
  <c r="H62" s="1"/>
  <c r="H46"/>
  <c r="H45" s="1"/>
  <c r="H44"/>
  <c r="H43"/>
  <c r="H36"/>
  <c r="H33"/>
  <c r="H31"/>
  <c r="H30"/>
  <c r="I27"/>
  <c r="I26"/>
  <c r="H25"/>
  <c r="I25" s="1"/>
  <c r="I24"/>
  <c r="H23"/>
  <c r="I23" s="1"/>
  <c r="I21"/>
  <c r="I20"/>
  <c r="H19"/>
  <c r="I78"/>
  <c r="I43"/>
  <c r="H53"/>
  <c r="H81"/>
  <c r="G226" i="2" l="1"/>
  <c r="J250"/>
  <c r="J249" s="1"/>
  <c r="J248" s="1"/>
  <c r="H114"/>
  <c r="J114"/>
  <c r="I124" i="1"/>
  <c r="H226" i="2"/>
  <c r="H250"/>
  <c r="H249" s="1"/>
  <c r="H248" s="1"/>
  <c r="G136"/>
  <c r="G135" s="1"/>
  <c r="I226"/>
  <c r="J136"/>
  <c r="J194"/>
  <c r="G104"/>
  <c r="G103" s="1"/>
  <c r="G123" i="1"/>
  <c r="J153" i="2"/>
  <c r="J64"/>
  <c r="I9"/>
  <c r="I8" s="1"/>
  <c r="I120"/>
  <c r="H150" i="1"/>
  <c r="G104"/>
  <c r="I22" i="2"/>
  <c r="G96"/>
  <c r="I203"/>
  <c r="J213"/>
  <c r="J212" s="1"/>
  <c r="G250"/>
  <c r="G249" s="1"/>
  <c r="G248" s="1"/>
  <c r="G222"/>
  <c r="G213"/>
  <c r="G212" s="1"/>
  <c r="G202"/>
  <c r="G194"/>
  <c r="I195"/>
  <c r="G181"/>
  <c r="G159"/>
  <c r="G153"/>
  <c r="G123"/>
  <c r="G113" s="1"/>
  <c r="G64"/>
  <c r="G52"/>
  <c r="G41"/>
  <c r="G40" s="1"/>
  <c r="G28"/>
  <c r="G16" s="1"/>
  <c r="G292" i="1"/>
  <c r="G291" s="1"/>
  <c r="G290" s="1"/>
  <c r="G258"/>
  <c r="G247"/>
  <c r="G246" s="1"/>
  <c r="G236"/>
  <c r="G228"/>
  <c r="G215"/>
  <c r="G190"/>
  <c r="G182"/>
  <c r="G150"/>
  <c r="G111"/>
  <c r="G72"/>
  <c r="G67"/>
  <c r="G58"/>
  <c r="G52"/>
  <c r="G41"/>
  <c r="G28"/>
  <c r="I19"/>
  <c r="G16"/>
  <c r="G227"/>
  <c r="G226" s="1"/>
  <c r="I206" i="2"/>
  <c r="J181"/>
  <c r="I214"/>
  <c r="J159"/>
  <c r="H194"/>
  <c r="J123"/>
  <c r="J113" s="1"/>
  <c r="H123"/>
  <c r="H113" s="1"/>
  <c r="H96"/>
  <c r="H64"/>
  <c r="I90"/>
  <c r="I154"/>
  <c r="I153" s="1"/>
  <c r="I218"/>
  <c r="I160"/>
  <c r="I53"/>
  <c r="I52" s="1"/>
  <c r="I67"/>
  <c r="I75"/>
  <c r="I80"/>
  <c r="I83"/>
  <c r="I87"/>
  <c r="I97"/>
  <c r="I96" s="1"/>
  <c r="H103"/>
  <c r="I132"/>
  <c r="I123" s="1"/>
  <c r="J103"/>
  <c r="I45"/>
  <c r="I56"/>
  <c r="I175"/>
  <c r="H177"/>
  <c r="J42"/>
  <c r="J41" s="1"/>
  <c r="J40" s="1"/>
  <c r="J52"/>
  <c r="I19"/>
  <c r="H56"/>
  <c r="H52" s="1"/>
  <c r="I119"/>
  <c r="I113" s="1"/>
  <c r="I145"/>
  <c r="I136" s="1"/>
  <c r="H171"/>
  <c r="H179"/>
  <c r="H214"/>
  <c r="H213" s="1"/>
  <c r="H212" s="1"/>
  <c r="J22"/>
  <c r="J135"/>
  <c r="H22"/>
  <c r="I29"/>
  <c r="H32"/>
  <c r="H45"/>
  <c r="J96"/>
  <c r="J203"/>
  <c r="J202" s="1"/>
  <c r="J193" s="1"/>
  <c r="J192" s="1"/>
  <c r="J222"/>
  <c r="J28"/>
  <c r="J16" s="1"/>
  <c r="H147"/>
  <c r="H29"/>
  <c r="H28" s="1"/>
  <c r="H145"/>
  <c r="H136" s="1"/>
  <c r="H154"/>
  <c r="H153" s="1"/>
  <c r="H160"/>
  <c r="H159" s="1"/>
  <c r="I250"/>
  <c r="I249" s="1"/>
  <c r="I248" s="1"/>
  <c r="H42"/>
  <c r="I135"/>
  <c r="I181"/>
  <c r="I198"/>
  <c r="I194" s="1"/>
  <c r="H203"/>
  <c r="H202" s="1"/>
  <c r="H193" s="1"/>
  <c r="H192" s="1"/>
  <c r="H222"/>
  <c r="I32"/>
  <c r="I42"/>
  <c r="I41" s="1"/>
  <c r="I103"/>
  <c r="I222"/>
  <c r="I150" i="1"/>
  <c r="H70"/>
  <c r="H14"/>
  <c r="H13" s="1"/>
  <c r="I296"/>
  <c r="I295" s="1"/>
  <c r="H295"/>
  <c r="I294"/>
  <c r="I293" s="1"/>
  <c r="H293"/>
  <c r="I289"/>
  <c r="I288" s="1"/>
  <c r="I287" s="1"/>
  <c r="I286" s="1"/>
  <c r="H288"/>
  <c r="H287" s="1"/>
  <c r="H286" s="1"/>
  <c r="I285"/>
  <c r="I284" s="1"/>
  <c r="I283" s="1"/>
  <c r="I282" s="1"/>
  <c r="H284"/>
  <c r="H283" s="1"/>
  <c r="H282" s="1"/>
  <c r="I281"/>
  <c r="H280"/>
  <c r="H279" s="1"/>
  <c r="H278" s="1"/>
  <c r="I277"/>
  <c r="I276" s="1"/>
  <c r="I275" s="1"/>
  <c r="H276"/>
  <c r="H275" s="1"/>
  <c r="I270"/>
  <c r="I269" s="1"/>
  <c r="H269"/>
  <c r="I268"/>
  <c r="I267" s="1"/>
  <c r="H267"/>
  <c r="I261"/>
  <c r="I260" s="1"/>
  <c r="I259" s="1"/>
  <c r="H260"/>
  <c r="H259"/>
  <c r="I257"/>
  <c r="I256" s="1"/>
  <c r="H256"/>
  <c r="I255"/>
  <c r="I254"/>
  <c r="H253"/>
  <c r="I252"/>
  <c r="I251" s="1"/>
  <c r="H251"/>
  <c r="I250"/>
  <c r="I249"/>
  <c r="H248"/>
  <c r="I245"/>
  <c r="I244"/>
  <c r="I243"/>
  <c r="I242"/>
  <c r="I241"/>
  <c r="I239"/>
  <c r="I238"/>
  <c r="H237"/>
  <c r="H236" s="1"/>
  <c r="I235"/>
  <c r="I234"/>
  <c r="I233"/>
  <c r="H232"/>
  <c r="I231"/>
  <c r="I230"/>
  <c r="H229"/>
  <c r="I225"/>
  <c r="I224" s="1"/>
  <c r="H224"/>
  <c r="I223"/>
  <c r="H222"/>
  <c r="I221"/>
  <c r="I220" s="1"/>
  <c r="H220"/>
  <c r="I219"/>
  <c r="I218" s="1"/>
  <c r="H218"/>
  <c r="I217"/>
  <c r="I216" s="1"/>
  <c r="H216"/>
  <c r="I214"/>
  <c r="I213" s="1"/>
  <c r="H213"/>
  <c r="I212"/>
  <c r="H211"/>
  <c r="I210"/>
  <c r="I209" s="1"/>
  <c r="I208"/>
  <c r="I207"/>
  <c r="H206"/>
  <c r="I205"/>
  <c r="I204" s="1"/>
  <c r="H204"/>
  <c r="I203"/>
  <c r="I202" s="1"/>
  <c r="H202"/>
  <c r="I199"/>
  <c r="I198" s="1"/>
  <c r="H198"/>
  <c r="I197"/>
  <c r="I196" s="1"/>
  <c r="H196"/>
  <c r="I195"/>
  <c r="I194" s="1"/>
  <c r="H194"/>
  <c r="I193"/>
  <c r="I192"/>
  <c r="H191"/>
  <c r="H190" s="1"/>
  <c r="I189"/>
  <c r="I188" s="1"/>
  <c r="H188"/>
  <c r="I187"/>
  <c r="I186"/>
  <c r="H185"/>
  <c r="I184"/>
  <c r="I183" s="1"/>
  <c r="H183"/>
  <c r="I180"/>
  <c r="I179" s="1"/>
  <c r="I178" s="1"/>
  <c r="H179"/>
  <c r="H178"/>
  <c r="I177"/>
  <c r="I176" s="1"/>
  <c r="H176"/>
  <c r="I175"/>
  <c r="I174" s="1"/>
  <c r="H174"/>
  <c r="I171"/>
  <c r="I169"/>
  <c r="H168"/>
  <c r="I167"/>
  <c r="I166" s="1"/>
  <c r="H166"/>
  <c r="I161"/>
  <c r="I160" s="1"/>
  <c r="H160"/>
  <c r="I159"/>
  <c r="I158" s="1"/>
  <c r="H158"/>
  <c r="I148"/>
  <c r="I147"/>
  <c r="H146"/>
  <c r="I145"/>
  <c r="H144"/>
  <c r="I143"/>
  <c r="I142" s="1"/>
  <c r="H142"/>
  <c r="I141"/>
  <c r="I140" s="1"/>
  <c r="H140"/>
  <c r="I139"/>
  <c r="H138"/>
  <c r="I135"/>
  <c r="H134"/>
  <c r="H133" s="1"/>
  <c r="I132"/>
  <c r="I130" s="1"/>
  <c r="H129"/>
  <c r="H123" s="1"/>
  <c r="I122"/>
  <c r="H121"/>
  <c r="I120"/>
  <c r="I119" s="1"/>
  <c r="H119"/>
  <c r="I116"/>
  <c r="I115" s="1"/>
  <c r="I114"/>
  <c r="I113" s="1"/>
  <c r="H113"/>
  <c r="I110"/>
  <c r="I109" s="1"/>
  <c r="I108" s="1"/>
  <c r="H109"/>
  <c r="H108"/>
  <c r="I107"/>
  <c r="I106" s="1"/>
  <c r="H106"/>
  <c r="H105"/>
  <c r="I103"/>
  <c r="I102"/>
  <c r="I101"/>
  <c r="I100"/>
  <c r="I99"/>
  <c r="H98"/>
  <c r="I97"/>
  <c r="I96"/>
  <c r="H95"/>
  <c r="H94" s="1"/>
  <c r="I93"/>
  <c r="I92"/>
  <c r="H91"/>
  <c r="I90"/>
  <c r="I89"/>
  <c r="I87"/>
  <c r="I86"/>
  <c r="I85"/>
  <c r="I84"/>
  <c r="H83"/>
  <c r="I82"/>
  <c r="I81" s="1"/>
  <c r="I80"/>
  <c r="I79"/>
  <c r="I77"/>
  <c r="I76"/>
  <c r="H75"/>
  <c r="I74"/>
  <c r="I73" s="1"/>
  <c r="H73"/>
  <c r="I69"/>
  <c r="I68" s="1"/>
  <c r="I67" s="1"/>
  <c r="H68"/>
  <c r="I66"/>
  <c r="I65"/>
  <c r="I64"/>
  <c r="I63"/>
  <c r="I61"/>
  <c r="I60"/>
  <c r="H59"/>
  <c r="H58" s="1"/>
  <c r="I57"/>
  <c r="I56" s="1"/>
  <c r="H56"/>
  <c r="H52" s="1"/>
  <c r="I55"/>
  <c r="I54"/>
  <c r="I51"/>
  <c r="I50"/>
  <c r="I49"/>
  <c r="I48"/>
  <c r="I47"/>
  <c r="I46"/>
  <c r="I44"/>
  <c r="I42" s="1"/>
  <c r="H42"/>
  <c r="H41"/>
  <c r="I22"/>
  <c r="I38"/>
  <c r="I37"/>
  <c r="I36"/>
  <c r="I35"/>
  <c r="I34"/>
  <c r="I33"/>
  <c r="H32"/>
  <c r="I31"/>
  <c r="I30"/>
  <c r="H29"/>
  <c r="I18"/>
  <c r="I17" s="1"/>
  <c r="H17"/>
  <c r="I15"/>
  <c r="I14" s="1"/>
  <c r="I13" s="1"/>
  <c r="I12"/>
  <c r="I11"/>
  <c r="I10"/>
  <c r="H9"/>
  <c r="H8" s="1"/>
  <c r="I86" i="2" l="1"/>
  <c r="I202"/>
  <c r="H247" i="1"/>
  <c r="H246" s="1"/>
  <c r="H112"/>
  <c r="I262"/>
  <c r="H157"/>
  <c r="H262"/>
  <c r="J152" i="2"/>
  <c r="H16"/>
  <c r="H228" i="1"/>
  <c r="H227" s="1"/>
  <c r="H226" s="1"/>
  <c r="J39" i="2"/>
  <c r="G193"/>
  <c r="G192" s="1"/>
  <c r="G152" s="1"/>
  <c r="I64"/>
  <c r="G39"/>
  <c r="G7" s="1"/>
  <c r="I159"/>
  <c r="I213"/>
  <c r="I212" s="1"/>
  <c r="G181" i="1"/>
  <c r="G149"/>
  <c r="G40"/>
  <c r="G39" s="1"/>
  <c r="G7" s="1"/>
  <c r="I193" i="2"/>
  <c r="I192" s="1"/>
  <c r="I28"/>
  <c r="I16" s="1"/>
  <c r="H41"/>
  <c r="H40" s="1"/>
  <c r="H39" s="1"/>
  <c r="H135"/>
  <c r="I40"/>
  <c r="I39" s="1"/>
  <c r="J7"/>
  <c r="J257" s="1"/>
  <c r="H152"/>
  <c r="H258" i="1"/>
  <c r="I258"/>
  <c r="I59"/>
  <c r="H182"/>
  <c r="I185"/>
  <c r="I182" s="1"/>
  <c r="I240"/>
  <c r="H149"/>
  <c r="I222"/>
  <c r="I215" s="1"/>
  <c r="H215"/>
  <c r="H292"/>
  <c r="H291" s="1"/>
  <c r="H290" s="1"/>
  <c r="H72"/>
  <c r="H67"/>
  <c r="I168"/>
  <c r="I157" s="1"/>
  <c r="I280"/>
  <c r="I279" s="1"/>
  <c r="I278" s="1"/>
  <c r="I91"/>
  <c r="H111"/>
  <c r="I248"/>
  <c r="H40"/>
  <c r="H39" s="1"/>
  <c r="I45"/>
  <c r="I53"/>
  <c r="I52" s="1"/>
  <c r="I146"/>
  <c r="I191"/>
  <c r="I88"/>
  <c r="I206"/>
  <c r="I62"/>
  <c r="H104"/>
  <c r="I83"/>
  <c r="H28"/>
  <c r="H16" s="1"/>
  <c r="I75"/>
  <c r="I144"/>
  <c r="I29"/>
  <c r="I32"/>
  <c r="I253"/>
  <c r="I211"/>
  <c r="I9"/>
  <c r="I8" s="1"/>
  <c r="I292"/>
  <c r="I291" s="1"/>
  <c r="I290" s="1"/>
  <c r="I237"/>
  <c r="I232"/>
  <c r="I229"/>
  <c r="I138"/>
  <c r="I134"/>
  <c r="I129"/>
  <c r="I121"/>
  <c r="I112" s="1"/>
  <c r="I105"/>
  <c r="I104" s="1"/>
  <c r="I98"/>
  <c r="I95"/>
  <c r="I58"/>
  <c r="I41"/>
  <c r="H7" i="2" l="1"/>
  <c r="I152"/>
  <c r="I111" i="1"/>
  <c r="I133"/>
  <c r="I123" s="1"/>
  <c r="I149"/>
  <c r="H257" i="2"/>
  <c r="G257"/>
  <c r="G297" i="1"/>
  <c r="I7" i="2"/>
  <c r="H7" i="1"/>
  <c r="I228"/>
  <c r="I247"/>
  <c r="I246" s="1"/>
  <c r="I190"/>
  <c r="I40"/>
  <c r="I39" s="1"/>
  <c r="H181"/>
  <c r="I28"/>
  <c r="I16" s="1"/>
  <c r="I236"/>
  <c r="I94"/>
  <c r="I72" s="1"/>
  <c r="I257" i="2" l="1"/>
  <c r="H297" i="1"/>
  <c r="I227"/>
  <c r="I226" s="1"/>
  <c r="I181" s="1"/>
  <c r="I7"/>
  <c r="I297" l="1"/>
</calcChain>
</file>

<file path=xl/sharedStrings.xml><?xml version="1.0" encoding="utf-8"?>
<sst xmlns="http://schemas.openxmlformats.org/spreadsheetml/2006/main" count="2357" uniqueCount="356">
  <si>
    <t>(тыс. рублей)</t>
  </si>
  <si>
    <t>№ п/п</t>
  </si>
  <si>
    <t>Наименование показателей</t>
  </si>
  <si>
    <t>Раздел</t>
  </si>
  <si>
    <t>3</t>
  </si>
  <si>
    <t>4</t>
  </si>
  <si>
    <t>5</t>
  </si>
  <si>
    <t>6</t>
  </si>
  <si>
    <t>Общегосударственные вопросы</t>
  </si>
  <si>
    <t>01</t>
  </si>
  <si>
    <t>1.1.</t>
  </si>
  <si>
    <t>Функционирование высшего должностного лица субъекта РФ и муниципального образования</t>
  </si>
  <si>
    <t>02</t>
  </si>
  <si>
    <t>Глава муниципального образования</t>
  </si>
  <si>
    <t>121</t>
  </si>
  <si>
    <t>Иные выплаты персоналу государственных (муниципальных) органов, за исключением фонда оплаты труда</t>
  </si>
  <si>
    <t>1.2.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</si>
  <si>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</si>
  <si>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</si>
  <si>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Депутаты представительного органа муниципального образования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</si>
  <si>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</si>
  <si>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</si>
  <si>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1.3.</t>
  </si>
  <si>
    <t>04</t>
  </si>
  <si>
    <t>122</t>
  </si>
  <si>
    <t>Закупка товаров, работ, услуг в сфере информационно-коммуникационных технологий</t>
  </si>
  <si>
    <t>244</t>
  </si>
  <si>
    <t>Материально-техническое обеспечение администрации муниципального образования</t>
  </si>
  <si>
    <t>Уплата налога на имущество организаций и земельного налога</t>
  </si>
  <si>
    <t>1.4.</t>
  </si>
  <si>
    <t>Обеспечение деятельности финансовых, налоговых и таможенных органов и органов финансового (финансово-бюджетного) надзоранадзора</t>
  </si>
  <si>
    <t>06</t>
  </si>
  <si>
    <t>Материально-техническое обеспечение контрольно-счетной комиссии МО «Чемальский район»</t>
  </si>
  <si>
    <t>242</t>
  </si>
  <si>
    <t>1.5.</t>
  </si>
  <si>
    <t>Резервные фонды</t>
  </si>
  <si>
    <t>11</t>
  </si>
  <si>
    <t>Резервный фонд местной администрации</t>
  </si>
  <si>
    <t>Резервные средства</t>
  </si>
  <si>
    <t>1.6.</t>
  </si>
  <si>
    <t>Другие общегосударственные вопросы</t>
  </si>
  <si>
    <t>13</t>
  </si>
  <si>
    <t>111</t>
  </si>
  <si>
    <t>Реализация иных мероприятий в рамках непрограммных расходов органов местного самоуправления</t>
  </si>
  <si>
    <t>852</t>
  </si>
  <si>
    <t>Содержание архива муниципального образования</t>
  </si>
  <si>
    <t>Национальная оборона</t>
  </si>
  <si>
    <t>2.1.</t>
  </si>
  <si>
    <t xml:space="preserve">Мобилизационная и вневойсковая подготовка </t>
  </si>
  <si>
    <t>Субвенции</t>
  </si>
  <si>
    <t>530</t>
  </si>
  <si>
    <t>2.2.</t>
  </si>
  <si>
    <t>Мероприятия в области мобилизационной подготовки</t>
  </si>
  <si>
    <t>Национальная безопасность и правоохранительная деятельность</t>
  </si>
  <si>
    <t>3.1.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</si>
  <si>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</si>
  <si>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</si>
  <si>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</si>
  <si>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4.1.</t>
  </si>
  <si>
    <t>09</t>
  </si>
  <si>
    <t>Закупка товаров, работ, услуг в целях капитального ремонта государственного (муниципального) имущества</t>
  </si>
  <si>
    <t>243</t>
  </si>
  <si>
    <t>4.2.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</si>
  <si>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</si>
  <si>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</si>
  <si>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</si>
  <si>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</si>
  <si>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5.1.</t>
  </si>
  <si>
    <t>Коммунальное хозяйство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</si>
  <si>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</si>
  <si>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</si>
  <si>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810</t>
  </si>
  <si>
    <t>5.2.</t>
  </si>
  <si>
    <t>Благоустройство</t>
  </si>
  <si>
    <t>Образование</t>
  </si>
  <si>
    <t>07</t>
  </si>
  <si>
    <t>00</t>
  </si>
  <si>
    <t>6.1.</t>
  </si>
  <si>
    <t>Дошкольное образование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</si>
  <si>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</si>
  <si>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</si>
  <si>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</si>
  <si>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финансовое обеспечение государственного (муниципального)  задания на оказание государственных (муниципальных) услуг (выполнение работ)</t>
  </si>
  <si>
    <t>Субсидии бюджетным учреждениям на иные цели</t>
  </si>
  <si>
    <t>6.2.</t>
  </si>
  <si>
    <t>Общее образование</t>
  </si>
  <si>
    <t>6.3.</t>
  </si>
  <si>
    <t>6.4.</t>
  </si>
  <si>
    <t xml:space="preserve">Другие вопросы в области образования </t>
  </si>
  <si>
    <t>Культура, кинематография</t>
  </si>
  <si>
    <t>08</t>
  </si>
  <si>
    <t>7.1.</t>
  </si>
  <si>
    <t>Культура</t>
  </si>
  <si>
    <t>611</t>
  </si>
  <si>
    <t>612</t>
  </si>
  <si>
    <t>Социальная политика</t>
  </si>
  <si>
    <t>10</t>
  </si>
  <si>
    <t>8.1.</t>
  </si>
  <si>
    <t>Социальное обеспечение населения</t>
  </si>
  <si>
    <t>Субсидии гражданам на приобретение жилья</t>
  </si>
  <si>
    <t>Доплаты к пенсиям  муниципальных служащих</t>
  </si>
  <si>
    <t>8.2.</t>
  </si>
  <si>
    <t>Охрана семьи и детства</t>
  </si>
  <si>
    <t>321</t>
  </si>
  <si>
    <t>Физическая культура и спорт</t>
  </si>
  <si>
    <t>Массовый спорт</t>
  </si>
  <si>
    <t>Субсидии автономным учреждениям на финансовое обеспечение государственного (муниципального)  задания на оказание государственных (муниципальных) услуг (выполнение работ)</t>
  </si>
  <si>
    <t>621</t>
  </si>
  <si>
    <t>Средства массовой информации</t>
  </si>
  <si>
    <t>10.1.</t>
  </si>
  <si>
    <t>Периодическая печать и издательства</t>
  </si>
  <si>
    <t>Обнародование (официальное опубликование) правовых актов органов местного самоуправления</t>
  </si>
  <si>
    <t>Обслуживание государственного и муниципального долга</t>
  </si>
  <si>
    <t>11.1.</t>
  </si>
  <si>
    <t>Обслуживание государственного внутреннего и муниципального долга</t>
  </si>
  <si>
    <t>Обслуживание муниципального долга</t>
  </si>
  <si>
    <t>730</t>
  </si>
  <si>
    <t>12.1.</t>
  </si>
  <si>
    <t>Дотации на выравнивание бюджетной обеспеченности</t>
  </si>
  <si>
    <t>511</t>
  </si>
  <si>
    <t>ВСЕГО РАСХОДОВ</t>
  </si>
  <si>
    <t>9.1.</t>
  </si>
  <si>
    <t>8.3.</t>
  </si>
  <si>
    <t>ВР</t>
  </si>
  <si>
    <t>ЦС</t>
  </si>
  <si>
    <t>ПР</t>
  </si>
  <si>
    <t>Изменения ( + ; - )</t>
  </si>
  <si>
    <t>99 0 00 99200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</si>
  <si>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</si>
  <si>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</si>
  <si>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</si>
  <si>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99 0 00 99400</t>
  </si>
  <si>
    <t>Функционирование Правительства Российской Федерации, высших  исполнительной органов государственной власти субъектов Российской Федерации, местных администраций</t>
  </si>
  <si>
    <t>Мероприятия по постановке на учет и учет граждан Российской Федерации, имеющих право на получение жилищных субсидий (единовременных социальных выплат) на приобретение или строительство жилых помещений</t>
  </si>
  <si>
    <t>99 0 00 41100</t>
  </si>
  <si>
    <t>Прочая закупка товаров, работ и услуг для обеспечения государственных (муниципальных) нужд</t>
  </si>
  <si>
    <t>99 0 А0 99100</t>
  </si>
  <si>
    <t>Расходы на выплаты по оплате труда работников  администрации муниципального образования</t>
  </si>
  <si>
    <t>99 0 А0 99110</t>
  </si>
  <si>
    <t>Расходы на обеспечение функций   администрации муниципального образования</t>
  </si>
  <si>
    <t>99 0 А0 99190</t>
  </si>
  <si>
    <t xml:space="preserve">Уплата прочих налогов, сборов </t>
  </si>
  <si>
    <t xml:space="preserve">Осуществление государственных полномочий в сфере образования и организации деятельности комиссий по делам несовершеннолетних и защите их прав </t>
  </si>
  <si>
    <t>99 0 00 45500</t>
  </si>
  <si>
    <t xml:space="preserve">Основное мероприятие "Повышение эффективности муниципального управления в Финансовом отделе администрации Чемальского района" </t>
  </si>
  <si>
    <t>04 0 00 92000</t>
  </si>
  <si>
    <t xml:space="preserve">Материально-техническое обеспечение Финансового отдела Администрации Чемальского района </t>
  </si>
  <si>
    <t>04 0 А0 92100</t>
  </si>
  <si>
    <t xml:space="preserve">Расходы на выплаты по оплате труда работников  Финансового отдела Администрации Чемальского района </t>
  </si>
  <si>
    <t>04 0 А0 92110</t>
  </si>
  <si>
    <t xml:space="preserve">Расходы на обеспечение функций  Финансового отдела Администрации Чемальского района </t>
  </si>
  <si>
    <t>04 0 А0 92190</t>
  </si>
  <si>
    <t>851</t>
  </si>
  <si>
    <t>Уплата прочих налогов, сборов</t>
  </si>
  <si>
    <t>Материально-техническое обеспечение Финансового отдела Администрации Чемальского района  за счет межбюджетных трансфертов из бюджетов сельских поселений, бюджету муниципального образования "Чемальский район"  на осуществление части  переданных полномочий</t>
  </si>
  <si>
    <t>04 0 С0 92100</t>
  </si>
  <si>
    <t>Расходы на выплаты по оплате труда работников  Финансового отдела Администрации Чемальского района  за счет межбюджетных трансфертов из бюджетов сельских поселений, бюджету муниципального образования "Чемальский район"  на осуществление части  переданных полномочий</t>
  </si>
  <si>
    <t>04 0 С0 92110</t>
  </si>
  <si>
    <t>Расходы на обеспечение функций Финансового отдела Администрации Чемальского района  за счет межбюджетных трансфертов из бюджетов сельских поселений, бюджету муниципального образования "Чемальский район"  на осуществление части  переданных полномочий</t>
  </si>
  <si>
    <t>04 0 С0 92190</t>
  </si>
  <si>
    <t>99 0 К0 99100</t>
  </si>
  <si>
    <t>Расходы на выплаты по оплате труда работников  контрольно-счетной комиссии МО «Чемальский район»</t>
  </si>
  <si>
    <t>99 0 К0 99110</t>
  </si>
  <si>
    <t>Расходы на обеспечение функций   контрольно-счетной комиссии МО «Чемальский район»</t>
  </si>
  <si>
    <t>99 0 К0 99190</t>
  </si>
  <si>
    <t>99 0 00 0Ш200</t>
  </si>
  <si>
    <t xml:space="preserve">Осуществление государственных полномочий по лицензированию розничной продажи алкогольной продукции </t>
  </si>
  <si>
    <t>99 0 00 42900</t>
  </si>
  <si>
    <t>Обеспечение полномочий в области архивного дела</t>
  </si>
  <si>
    <t>99 0 00 44900</t>
  </si>
  <si>
    <t xml:space="preserve">Осуществление государственных полномочий в области законодательства об административных правонарушениях </t>
  </si>
  <si>
    <t>99 0 00 45300</t>
  </si>
  <si>
    <t xml:space="preserve">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Республике Алтай </t>
  </si>
  <si>
    <t>99 0 00 45400</t>
  </si>
  <si>
    <t>99 0 00 99000</t>
  </si>
  <si>
    <t>Уплата иных платежей</t>
  </si>
  <si>
    <t>853</t>
  </si>
  <si>
    <t>99 0 00 99600</t>
  </si>
  <si>
    <t>Материально-техническое обеспечение казенного учреждения «Единая диспетчерско-хозяйственная служба»</t>
  </si>
  <si>
    <t>99 0 Ц0 99100</t>
  </si>
  <si>
    <t>Расходы на выплаты по оплате труда работников казенного учреждения «Единая диспетчерско-хозяйственная служба»</t>
  </si>
  <si>
    <t>99 0 Ц0 99110</t>
  </si>
  <si>
    <t>119</t>
  </si>
  <si>
    <t>Расходы на обеспечение функций казенного учреждения «Единая диспетчерско-хозяйственная служба»</t>
  </si>
  <si>
    <t>99 0 Ц0 99190</t>
  </si>
  <si>
    <t>112</t>
  </si>
  <si>
    <t>Осуществление первичного воинского учета на территориях, где отсутствуют военные комиссариаты</t>
  </si>
  <si>
    <t>99 0 00 51180</t>
  </si>
  <si>
    <t>Мобилизационная подготовка экономики</t>
  </si>
  <si>
    <t>99 0 00 99700</t>
  </si>
  <si>
    <t>02 2 04 00000</t>
  </si>
  <si>
    <t xml:space="preserve">Основное мероприятие "Профилактика терроризма и экстремизма, обеспечение межнационального и межконфессионального согласия, другие вопросы в области национальной безопасности" </t>
  </si>
  <si>
    <t>02 3 01 00000</t>
  </si>
  <si>
    <t>Иные выплаты населению</t>
  </si>
  <si>
    <t>360</t>
  </si>
  <si>
    <t>Софинансирование расходов за счет средств местного бюджета на выплату вознаграждения за добровольную сдачу незаконно хронящегося оружия, боеприпасов, взрывчатых веществ и взрывчатых устройств</t>
  </si>
  <si>
    <t>02 3 02 S2400</t>
  </si>
  <si>
    <t>Основное мероприятие "Развитие Единой дежурно-диспетчерской службы"</t>
  </si>
  <si>
    <t>02 3 03 00000</t>
  </si>
  <si>
    <t>Основное мероприятие "Развитие транспортной инфраструктуры и повышение безопасности дорожного движения"</t>
  </si>
  <si>
    <t>Дорожное хозяйство (дорожные фонды)</t>
  </si>
  <si>
    <t>Дорожный фонд МО "Чемальский район"</t>
  </si>
  <si>
    <t>02 2 04 00Д00</t>
  </si>
  <si>
    <t>Основное мероприятие «Поддержка малого и среднего предпринимательства»</t>
  </si>
  <si>
    <t>01 1 01 00000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</si>
  <si>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</si>
  <si>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«Развитие туризма»</t>
  </si>
  <si>
    <t>01 1 02 00000</t>
  </si>
  <si>
    <t xml:space="preserve">Основное мероприятие «Развитие инвестиционного потенциала" </t>
  </si>
  <si>
    <t>01 2 01 00000</t>
  </si>
  <si>
    <t xml:space="preserve">Основное мероприятие «Развитие информационных и коммуникационных технологий" </t>
  </si>
  <si>
    <t>01 2 02 00000</t>
  </si>
  <si>
    <t xml:space="preserve">Основное мероприятие "Развитие жилищного строительства" </t>
  </si>
  <si>
    <t>02 1 02 00000</t>
  </si>
  <si>
    <t>Основное мероприятие "Формирование эффективной системы управления и распоряжения муниципальным имуществом, в том числе земельными участками"</t>
  </si>
  <si>
    <t>04 2 01 00000</t>
  </si>
  <si>
    <r>
      <t>Софинансирование за счет средств местного бюджета расходов на</t>
    </r>
    <r>
      <rPr>
        <sz val="11"/>
        <rFont val="Times New Roman"/>
        <family val="1"/>
        <charset val="204"/>
      </rPr>
      <t xml:space="preserve"> реализацию мероприятий федеральной целевой программы "Устойчивое развитие сельских территорий на 2014-2017 годы и на период до 2020 года" в части капитальных вложений в объекты муниципальной собственности</t>
    </r>
  </si>
  <si>
    <t>02 1 02 S018П</t>
  </si>
  <si>
    <t xml:space="preserve">Основное мероприятие "Энергосбережение и повышение энергетической эффективности в жилищно-коммунальной сфере" </t>
  </si>
  <si>
    <t>02 2 01 00000</t>
  </si>
  <si>
    <r>
      <t>Софинансирование за счет средств местного бюджета расходов на</t>
    </r>
    <r>
      <rPr>
        <sz val="11"/>
        <rFont val="Times New Roman"/>
        <family val="1"/>
        <charset val="204"/>
      </rPr>
      <t xml:space="preserve"> осуществление энергосберегающих технических мероприятий на системах теплоснабжения, системах водоснабжения и водоотведения и модернизации оборудования на объектах, участвующих в предоставлении коммунальных услуг</t>
    </r>
  </si>
  <si>
    <t>02 2 01 S1300</t>
  </si>
  <si>
    <t>Основное мероприятие "Развитие электроэнергетики и водоснабжения"</t>
  </si>
  <si>
    <t>02 2 02 00000</t>
  </si>
  <si>
    <t>Софинансирование за счет средств местного бюджета расходов на обеспечение земельных участков инженерной инфраструктурой, предоставленных в собственность отдельным категориям граждан бесплатно"</t>
  </si>
  <si>
    <t>02 2 02 S0800</t>
  </si>
  <si>
    <t xml:space="preserve">Основное мероприятие "Организация мероприятий в сфере обращения с отходами" </t>
  </si>
  <si>
    <t>02 2 03 00000</t>
  </si>
  <si>
    <t>5.3.</t>
  </si>
  <si>
    <t xml:space="preserve">Основное мероприятие "Развитие социальной инфраструктуры" </t>
  </si>
  <si>
    <t>02 1 01 00000</t>
  </si>
  <si>
    <t>Основное мероприятие "Развитие системы дошкольного и общего образования"</t>
  </si>
  <si>
    <t>03 1 02 00000</t>
  </si>
  <si>
    <t>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</si>
  <si>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03 1 02 44300</t>
  </si>
  <si>
    <t>Обеспечение доступа к сети Интернет в образовательных организациях Республики Алтай</t>
  </si>
  <si>
    <t>03 1 02 44200</t>
  </si>
  <si>
    <t>Обеспечение питанием учащихся из малообеспеченных семей</t>
  </si>
  <si>
    <t>03 1 02 44400</t>
  </si>
  <si>
    <t>Выплата ежемесячной надбавки к заработной плате педагогическим работникам, отнесенным к категории молодых специалистов</t>
  </si>
  <si>
    <t>03 1 02 44500</t>
  </si>
  <si>
    <t xml:space="preserve">Софинансирование расходов на выплату ежемесячной надбавки к заработной плате педагогическим работникам, отнесенным к категории молодых специалистов </t>
  </si>
  <si>
    <t>03 1 02 S4500</t>
  </si>
  <si>
    <t>Основное мероприятие  «Развитие дополнительного образования»</t>
  </si>
  <si>
    <t>03 1 03 00000</t>
  </si>
  <si>
    <t>03 1 03 44500</t>
  </si>
  <si>
    <t>Основное мероприятие  «Развитие дополнительного образования творческой направленности»</t>
  </si>
  <si>
    <t>03 1 04 00000</t>
  </si>
  <si>
    <t>Основное мероприятие  «Развитие систем дополнительного образования физкультурно-спортивной направленности»</t>
  </si>
  <si>
    <t>03 2 03 00000</t>
  </si>
  <si>
    <t>Основное мероприятие  «Развитие молодежной политики»</t>
  </si>
  <si>
    <t>03 1 06 00000</t>
  </si>
  <si>
    <t>Реализация государственных полномочий Республики Алтай, связанных с  организацией и обеспечением отдыха и оздоровления детей</t>
  </si>
  <si>
    <t>03 1 06 43300</t>
  </si>
  <si>
    <t xml:space="preserve">Основное мероприятие "Обеспечение эффективности муниципального управления  в Отделе образования администрации Чемальского района" </t>
  </si>
  <si>
    <t>03 0 00 74000</t>
  </si>
  <si>
    <t>Материально – техническое обеспечение   Отдела образования администрации Чемальского района</t>
  </si>
  <si>
    <t>03 0 А0 74100</t>
  </si>
  <si>
    <t>Расходы на выплаты по оплате труда работников Отдела Образования администрации Чемальского района</t>
  </si>
  <si>
    <t>03 0 А0 74110</t>
  </si>
  <si>
    <t>Расходы на обеспечение функций Отдела Образования администрации Чемальского района</t>
  </si>
  <si>
    <t>03 0 А0 74190</t>
  </si>
  <si>
    <t>Материально – техническое обеспечение   методкабинета и бухгалтерии в Отделе образования администрации Чемальского района</t>
  </si>
  <si>
    <t>03 0 Ц0 74100</t>
  </si>
  <si>
    <t>Расходы на выплаты по оплате труда работников методкабинета и бухгалтерии Отдела Образования администрации Чемальского района</t>
  </si>
  <si>
    <t>03 0 Ц0 74110</t>
  </si>
  <si>
    <t>Расходы на обеспечение функций методкабинета и бухгалтерии Отдела Образования администрации Чемальского района</t>
  </si>
  <si>
    <t>03 0 Ц0 74190</t>
  </si>
  <si>
    <t>Основное мероприятие  «Сохранение и развитие местного народного творчества и культурно-досуговой деятельности»</t>
  </si>
  <si>
    <t>03 2 04 0000</t>
  </si>
  <si>
    <t>03 2 04 00000</t>
  </si>
  <si>
    <t>Основное мероприятие  «Сохранение и развитие местного народного творчества и культурно-досуговой деятельности  за счет межбюджетных трансфертов из бюджетов сельских поселений, бюджету муниципального образования "Чемальский район"  на осуществление части  переданных полномочий»</t>
  </si>
  <si>
    <t>03 2 С4 00000</t>
  </si>
  <si>
    <t>Основное мероприятие  «Сохранение и развитие библиотечного дела»</t>
  </si>
  <si>
    <t>03 2 05 00000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</si>
  <si>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</si>
  <si>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03 2 05 51440</t>
  </si>
  <si>
    <t>Пенсионное обеспечение</t>
  </si>
  <si>
    <t>99 0 00 99800</t>
  </si>
  <si>
    <t>312</t>
  </si>
  <si>
    <t>Софинансирование за счет средств местного бюджета расходов на реализацию  мероприятий  подпрограммы «Обеспечение жильем молодых семей» федеральной целевой программы «Жилище» на 2015 - 2020 годы»</t>
  </si>
  <si>
    <t>02 1 02 S0200</t>
  </si>
  <si>
    <t>Основное мероприятие  "Поддержка социально-ориентированных некоммерческих организаций"</t>
  </si>
  <si>
    <t>03 3 01 00000</t>
  </si>
  <si>
    <t>Выплата родителям (законным представителям)  компенсации части 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</si>
  <si>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03 1  02 43800</t>
  </si>
  <si>
    <t>Пособия, компенсации и иные социальные выплаты гражданам, кроме публичных нормативных обязательств</t>
  </si>
  <si>
    <t>Мероприятия по уведомительной регистрации территориальных соглашений и коллективных договоров в рамках непрограммных расходов органов местного самоуправления</t>
  </si>
  <si>
    <t>99 0 00 43400</t>
  </si>
  <si>
    <t>Взносы по обязательному социальному страхованию
на выплаты денежного содержания и иные выплаты работникам государственных (муниципальных) органов</t>
  </si>
  <si>
    <t>Основное мероприятие  «Развитие массового спорта»</t>
  </si>
  <si>
    <t>03 2 02 00000</t>
  </si>
  <si>
    <t>99 0 00 99900</t>
  </si>
  <si>
    <t>Основное мероприятие "Управление муниципальными финансами"</t>
  </si>
  <si>
    <t>04 1 01 00000</t>
  </si>
  <si>
    <t>Основное мероприятие "Повышение  результативности предоставления межбюджетных трансфертов сельским поселениям МО «Чемальский район"</t>
  </si>
  <si>
    <t>04 1 02 00000</t>
  </si>
  <si>
    <t xml:space="preserve">Реализация отдельных государственных полномочий Республики Алтай по расчету и предоставлению дотаций на выравнивание бюджетной обеспеченности бюджетам поселений за счет средств республиканского бюджета Республики Алтай </t>
  </si>
  <si>
    <t>04 1 02 45900</t>
  </si>
  <si>
    <t>Содействие сбалансированности бюджетов сельских поселений</t>
  </si>
  <si>
    <t>04 1 М2 00000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</si>
  <si>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местного бюджета на 2017 год</t>
  </si>
  <si>
    <t>Приложение № 14
к решению «О бюджете МО "Чемальский район" на 2017 год и на плановый период 2018 и 2019 годов»</t>
  </si>
  <si>
    <t>Распределение бюджетных ассигнований по разделам, подразделам, целевым статьям (муниципальным) программам и непрограммным направлениям деятельности), группам (группам и подгруппам) видов расходов классификации расходов местного бюджета на 2018 и на 2019 годы</t>
  </si>
  <si>
    <t>Сумма на 2018 год</t>
  </si>
  <si>
    <t>Сумма на 2019 год</t>
  </si>
  <si>
    <t>Сумма на 2017 год</t>
  </si>
  <si>
    <t>Сумма с учетом изменений на 2017 год</t>
  </si>
  <si>
    <t>999</t>
  </si>
  <si>
    <t>Финансовый резерв на обеспечение расходных обязательств МО в случае недостаточности собственных доходов</t>
  </si>
  <si>
    <t>99 0 00 0Ш300</t>
  </si>
  <si>
    <t>Софинансирование расходов на обеспечение питанием учащихся из малообеспеченных семей за счет средств местного бюджета</t>
  </si>
  <si>
    <t>03 1 02 S4400</t>
  </si>
  <si>
    <t>Прочие расходы</t>
  </si>
  <si>
    <t>Итого условно утверждаемые расходы</t>
  </si>
  <si>
    <t>Приложение № 15
к решению «О бюджете МО "Чемальский район" на 2017 год и на плановый период 2018 и 2019 годов»</t>
  </si>
  <si>
    <t>Жилищное хозяйство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</si>
  <si>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</si>
  <si>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</si>
  <si>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 и муниципальных образований</t>
  </si>
  <si>
    <t>Иные пенсии, социальные доплаты к пенсиям</t>
  </si>
  <si>
    <t>Фонд оплаты труда 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</si>
  <si>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</si>
  <si>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</si>
  <si>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
на выплаты по оплате труда работников и иные выплаты
работникам  учреждений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</si>
  <si>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</si>
  <si>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>Взносы по обязательному социальному страхованию
на выплаты по оплате труда работников и иные выплаты
работникам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</si>
  <si>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</si>
  <si>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99 0 00 00000</t>
  </si>
  <si>
    <t>Выплата вознаграждения за добровольную сдачу незаконно хранящегося оружия, боеприпасов, взрывчатых веществ и взрывчатых устройств</t>
  </si>
  <si>
    <t>02 3 02 42400</t>
  </si>
  <si>
    <t>Сельское хозяйство и рыболовство</t>
  </si>
  <si>
    <t>Осуществление отдельных государственных полномочий Республики Алтай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обустройства содержания мест утилизации биологических отходов (скотомогильников, биотермических ям)</t>
  </si>
  <si>
    <t>Осуществление государственных полномочий Республики Алтай в сфере обращения с безнадзорными собаками и кошками</t>
  </si>
  <si>
    <t>99 0 00 40100</t>
  </si>
  <si>
    <t>99 0 00 40300</t>
  </si>
  <si>
    <t>Реализация мероприятий на государственную поддержку малого и среднего предпринимательства, включая крестьянские (фермерские) хозяйства в части софинансирования муниципальных программ</t>
  </si>
  <si>
    <t>01 1 01 47000</t>
  </si>
  <si>
    <t>Осуществление энергосберегающих технических мероприятий на системах теплоснабжения, системах водоснабжения и водоотведения и модернизации оборудования на объектах, учавствующих в предоставлении коммунальных услуг</t>
  </si>
  <si>
    <t>Реализация отдельных государственных полномочий Республики Алтай по компенсации выпадающих доходов теплоснабжающих организаций, организаций, осуществляющих горячее водоснабжение, холодное водоснабжение и (или) водоотведение</t>
  </si>
  <si>
    <t>02 2 01 41300</t>
  </si>
  <si>
    <t>99 0 00 41900</t>
  </si>
  <si>
    <t>Обеспечение земельных участков инженерной инфраструктурой, предоставленных в собственность отдельным категориям граждан бесплатно</t>
  </si>
  <si>
    <t>02 2 02 40800</t>
  </si>
  <si>
    <t xml:space="preserve">Софинансирование расходов на реализацию  мероприятий федеральной целевой программы «Устойчивое развитие сельских территорий на 2014-2017 годы и на период до 2020 года» в части предоставления субсидии на обеспечение жильем граждан Российской Федерации, проживающих в сельской местности </t>
  </si>
  <si>
    <t>Софинансирование расходов на реализацию мероприятий подпрограммы «Обеспечение жильем молодых семей» федеральной целевой программы «Жилище» на 2015-2020 годы</t>
  </si>
  <si>
    <t>02 1 02 R0182</t>
  </si>
  <si>
    <t>02 1 01 R0200</t>
  </si>
  <si>
    <t>322</t>
  </si>
  <si>
    <t>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</si>
  <si>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Пособия, компенсации, меры социальной поддержки по публичным нормативным обязательствам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</si>
  <si>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</si>
  <si>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>99 0 00 51340</t>
  </si>
  <si>
    <t>313</t>
  </si>
  <si>
    <t>99 0 00 51350</t>
  </si>
  <si>
    <t>4.3.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</si>
</sst>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0.0"/>
  </numFmts>
  <fonts count="2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0"/>
      <color theme="1"/>
      <name val="Arial Cyr"/>
      <family val="2"/>
      <charset val="204"/>
    </font>
    <font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8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0" fillId="0" borderId="0" applyNumberFormat="0" applyFont="0" applyFill="0" applyBorder="0" applyAlignment="0" applyProtection="0">
      <alignment vertical="top"/>
    </xf>
    <xf numFmtId="0" fontId="2" fillId="0" borderId="0"/>
    <xf numFmtId="0" fontId="11" fillId="0" borderId="0">
      <alignment vertical="top"/>
    </xf>
    <xf numFmtId="0" fontId="1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72">
    <xf numFmtId="0" fontId="0" fillId="0" borderId="0" xfId="0"/>
    <xf numFmtId="49" fontId="9" fillId="2" borderId="1" xfId="0" applyNumberFormat="1" applyFont="1" applyFill="1" applyBorder="1" applyAlignment="1">
      <alignment horizontal="left" wrapText="1"/>
    </xf>
    <xf numFmtId="49" fontId="9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left" wrapText="1"/>
    </xf>
    <xf numFmtId="0" fontId="9" fillId="2" borderId="1" xfId="0" applyFont="1" applyFill="1" applyBorder="1" applyAlignment="1">
      <alignment wrapText="1"/>
    </xf>
    <xf numFmtId="4" fontId="9" fillId="2" borderId="1" xfId="0" applyNumberFormat="1" applyFont="1" applyFill="1" applyBorder="1" applyAlignment="1">
      <alignment horizontal="center" wrapText="1"/>
    </xf>
    <xf numFmtId="4" fontId="21" fillId="2" borderId="1" xfId="0" applyNumberFormat="1" applyFont="1" applyFill="1" applyBorder="1" applyAlignment="1">
      <alignment horizontal="center" wrapText="1"/>
    </xf>
    <xf numFmtId="0" fontId="8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49" fontId="8" fillId="2" borderId="0" xfId="0" applyNumberFormat="1" applyFont="1" applyFill="1" applyAlignment="1">
      <alignment horizontal="center" vertical="top" wrapText="1"/>
    </xf>
    <xf numFmtId="0" fontId="8" fillId="2" borderId="0" xfId="0" applyFont="1" applyFill="1"/>
    <xf numFmtId="0" fontId="9" fillId="2" borderId="0" xfId="0" applyFont="1" applyFill="1" applyAlignment="1">
      <alignment horizontal="right" wrapText="1"/>
    </xf>
    <xf numFmtId="0" fontId="9" fillId="2" borderId="0" xfId="0" applyFont="1" applyFill="1"/>
    <xf numFmtId="0" fontId="8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right"/>
    </xf>
    <xf numFmtId="0" fontId="9" fillId="2" borderId="2" xfId="0" applyFont="1" applyFill="1" applyBorder="1" applyAlignment="1"/>
    <xf numFmtId="0" fontId="6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wrapText="1"/>
    </xf>
    <xf numFmtId="164" fontId="6" fillId="2" borderId="1" xfId="0" applyNumberFormat="1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0" fontId="16" fillId="2" borderId="0" xfId="0" applyFont="1" applyFill="1"/>
    <xf numFmtId="0" fontId="15" fillId="2" borderId="0" xfId="0" applyFont="1" applyFill="1"/>
    <xf numFmtId="164" fontId="13" fillId="2" borderId="1" xfId="0" applyNumberFormat="1" applyFont="1" applyFill="1" applyBorder="1" applyAlignment="1">
      <alignment horizontal="center" wrapText="1"/>
    </xf>
    <xf numFmtId="49" fontId="13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vertical="top" wrapText="1"/>
    </xf>
    <xf numFmtId="164" fontId="8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 wrapText="1"/>
    </xf>
    <xf numFmtId="0" fontId="9" fillId="2" borderId="1" xfId="0" applyNumberFormat="1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164" fontId="9" fillId="2" borderId="1" xfId="0" applyNumberFormat="1" applyFont="1" applyFill="1" applyBorder="1" applyAlignment="1">
      <alignment horizontal="center"/>
    </xf>
    <xf numFmtId="2" fontId="9" fillId="2" borderId="1" xfId="0" applyNumberFormat="1" applyFont="1" applyFill="1" applyBorder="1" applyAlignment="1">
      <alignment horizontal="center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vertical="top" wrapText="1"/>
    </xf>
    <xf numFmtId="49" fontId="3" fillId="2" borderId="0" xfId="0" applyNumberFormat="1" applyFont="1" applyFill="1" applyAlignment="1">
      <alignment horizontal="center" vertical="top" wrapText="1"/>
    </xf>
    <xf numFmtId="0" fontId="3" fillId="2" borderId="0" xfId="0" applyFont="1" applyFill="1"/>
    <xf numFmtId="0" fontId="17" fillId="2" borderId="0" xfId="0" applyFont="1" applyFill="1" applyAlignment="1">
      <alignment horizontal="right" wrapText="1"/>
    </xf>
    <xf numFmtId="0" fontId="17" fillId="2" borderId="0" xfId="0" applyFont="1" applyFill="1"/>
    <xf numFmtId="0" fontId="18" fillId="2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9" fillId="2" borderId="0" xfId="0" applyFont="1" applyFill="1"/>
    <xf numFmtId="0" fontId="20" fillId="2" borderId="0" xfId="0" applyFont="1" applyFill="1"/>
    <xf numFmtId="0" fontId="8" fillId="2" borderId="1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wrapText="1"/>
    </xf>
    <xf numFmtId="49" fontId="7" fillId="2" borderId="4" xfId="0" applyNumberFormat="1" applyFont="1" applyFill="1" applyBorder="1" applyAlignment="1">
      <alignment wrapText="1"/>
    </xf>
    <xf numFmtId="49" fontId="9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right" wrapText="1"/>
    </xf>
    <xf numFmtId="0" fontId="7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right" wrapText="1"/>
    </xf>
    <xf numFmtId="0" fontId="5" fillId="2" borderId="0" xfId="0" applyFont="1" applyFill="1" applyAlignment="1">
      <alignment horizontal="center" vertical="top" wrapText="1"/>
    </xf>
    <xf numFmtId="0" fontId="9" fillId="2" borderId="2" xfId="0" applyFont="1" applyFill="1" applyBorder="1" applyAlignment="1">
      <alignment horizontal="right"/>
    </xf>
  </cellXfs>
  <cellStyles count="9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Тысячи [0]_перечис.11" xfId="5"/>
    <cellStyle name="Тысячи_перечис.11" xfId="6"/>
    <cellStyle name="Финансовый 2" xfId="7"/>
    <cellStyle name="Финансовый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0"/>
  <sheetViews>
    <sheetView view="pageBreakPreview" topLeftCell="A245" zoomScale="87" zoomScaleSheetLayoutView="87" workbookViewId="0">
      <selection activeCell="B258" sqref="B258"/>
    </sheetView>
  </sheetViews>
  <sheetFormatPr defaultRowHeight="15"/>
  <cols>
    <col min="1" max="1" width="8.140625" style="10" customWidth="1"/>
    <col min="2" max="2" width="67.28515625" style="11" customWidth="1"/>
    <col min="3" max="4" width="8.28515625" style="12" customWidth="1"/>
    <col min="5" max="5" width="16.5703125" style="12" customWidth="1"/>
    <col min="6" max="6" width="8.42578125" style="12" customWidth="1"/>
    <col min="7" max="7" width="13.85546875" style="12" hidden="1" customWidth="1"/>
    <col min="8" max="8" width="16.140625" style="13" hidden="1" customWidth="1"/>
    <col min="9" max="9" width="16" style="13" customWidth="1"/>
    <col min="10" max="254" width="9.140625" style="13"/>
    <col min="255" max="255" width="3.5703125" style="13" customWidth="1"/>
    <col min="256" max="256" width="40.85546875" style="13" customWidth="1"/>
    <col min="257" max="257" width="5.140625" style="13" customWidth="1"/>
    <col min="258" max="259" width="4.28515625" style="13" customWidth="1"/>
    <col min="260" max="260" width="8.5703125" style="13" customWidth="1"/>
    <col min="261" max="261" width="6.7109375" style="13" customWidth="1"/>
    <col min="262" max="262" width="11.28515625" style="13" customWidth="1"/>
    <col min="263" max="263" width="12.28515625" style="13" customWidth="1"/>
    <col min="264" max="510" width="9.140625" style="13"/>
    <col min="511" max="511" width="3.5703125" style="13" customWidth="1"/>
    <col min="512" max="512" width="40.85546875" style="13" customWidth="1"/>
    <col min="513" max="513" width="5.140625" style="13" customWidth="1"/>
    <col min="514" max="515" width="4.28515625" style="13" customWidth="1"/>
    <col min="516" max="516" width="8.5703125" style="13" customWidth="1"/>
    <col min="517" max="517" width="6.7109375" style="13" customWidth="1"/>
    <col min="518" max="518" width="11.28515625" style="13" customWidth="1"/>
    <col min="519" max="519" width="12.28515625" style="13" customWidth="1"/>
    <col min="520" max="766" width="9.140625" style="13"/>
    <col min="767" max="767" width="3.5703125" style="13" customWidth="1"/>
    <col min="768" max="768" width="40.85546875" style="13" customWidth="1"/>
    <col min="769" max="769" width="5.140625" style="13" customWidth="1"/>
    <col min="770" max="771" width="4.28515625" style="13" customWidth="1"/>
    <col min="772" max="772" width="8.5703125" style="13" customWidth="1"/>
    <col min="773" max="773" width="6.7109375" style="13" customWidth="1"/>
    <col min="774" max="774" width="11.28515625" style="13" customWidth="1"/>
    <col min="775" max="775" width="12.28515625" style="13" customWidth="1"/>
    <col min="776" max="1022" width="9.140625" style="13"/>
    <col min="1023" max="1023" width="3.5703125" style="13" customWidth="1"/>
    <col min="1024" max="1024" width="40.85546875" style="13" customWidth="1"/>
    <col min="1025" max="1025" width="5.140625" style="13" customWidth="1"/>
    <col min="1026" max="1027" width="4.28515625" style="13" customWidth="1"/>
    <col min="1028" max="1028" width="8.5703125" style="13" customWidth="1"/>
    <col min="1029" max="1029" width="6.7109375" style="13" customWidth="1"/>
    <col min="1030" max="1030" width="11.28515625" style="13" customWidth="1"/>
    <col min="1031" max="1031" width="12.28515625" style="13" customWidth="1"/>
    <col min="1032" max="1278" width="9.140625" style="13"/>
    <col min="1279" max="1279" width="3.5703125" style="13" customWidth="1"/>
    <col min="1280" max="1280" width="40.85546875" style="13" customWidth="1"/>
    <col min="1281" max="1281" width="5.140625" style="13" customWidth="1"/>
    <col min="1282" max="1283" width="4.28515625" style="13" customWidth="1"/>
    <col min="1284" max="1284" width="8.5703125" style="13" customWidth="1"/>
    <col min="1285" max="1285" width="6.7109375" style="13" customWidth="1"/>
    <col min="1286" max="1286" width="11.28515625" style="13" customWidth="1"/>
    <col min="1287" max="1287" width="12.28515625" style="13" customWidth="1"/>
    <col min="1288" max="1534" width="9.140625" style="13"/>
    <col min="1535" max="1535" width="3.5703125" style="13" customWidth="1"/>
    <col min="1536" max="1536" width="40.85546875" style="13" customWidth="1"/>
    <col min="1537" max="1537" width="5.140625" style="13" customWidth="1"/>
    <col min="1538" max="1539" width="4.28515625" style="13" customWidth="1"/>
    <col min="1540" max="1540" width="8.5703125" style="13" customWidth="1"/>
    <col min="1541" max="1541" width="6.7109375" style="13" customWidth="1"/>
    <col min="1542" max="1542" width="11.28515625" style="13" customWidth="1"/>
    <col min="1543" max="1543" width="12.28515625" style="13" customWidth="1"/>
    <col min="1544" max="1790" width="9.140625" style="13"/>
    <col min="1791" max="1791" width="3.5703125" style="13" customWidth="1"/>
    <col min="1792" max="1792" width="40.85546875" style="13" customWidth="1"/>
    <col min="1793" max="1793" width="5.140625" style="13" customWidth="1"/>
    <col min="1794" max="1795" width="4.28515625" style="13" customWidth="1"/>
    <col min="1796" max="1796" width="8.5703125" style="13" customWidth="1"/>
    <col min="1797" max="1797" width="6.7109375" style="13" customWidth="1"/>
    <col min="1798" max="1798" width="11.28515625" style="13" customWidth="1"/>
    <col min="1799" max="1799" width="12.28515625" style="13" customWidth="1"/>
    <col min="1800" max="2046" width="9.140625" style="13"/>
    <col min="2047" max="2047" width="3.5703125" style="13" customWidth="1"/>
    <col min="2048" max="2048" width="40.85546875" style="13" customWidth="1"/>
    <col min="2049" max="2049" width="5.140625" style="13" customWidth="1"/>
    <col min="2050" max="2051" width="4.28515625" style="13" customWidth="1"/>
    <col min="2052" max="2052" width="8.5703125" style="13" customWidth="1"/>
    <col min="2053" max="2053" width="6.7109375" style="13" customWidth="1"/>
    <col min="2054" max="2054" width="11.28515625" style="13" customWidth="1"/>
    <col min="2055" max="2055" width="12.28515625" style="13" customWidth="1"/>
    <col min="2056" max="2302" width="9.140625" style="13"/>
    <col min="2303" max="2303" width="3.5703125" style="13" customWidth="1"/>
    <col min="2304" max="2304" width="40.85546875" style="13" customWidth="1"/>
    <col min="2305" max="2305" width="5.140625" style="13" customWidth="1"/>
    <col min="2306" max="2307" width="4.28515625" style="13" customWidth="1"/>
    <col min="2308" max="2308" width="8.5703125" style="13" customWidth="1"/>
    <col min="2309" max="2309" width="6.7109375" style="13" customWidth="1"/>
    <col min="2310" max="2310" width="11.28515625" style="13" customWidth="1"/>
    <col min="2311" max="2311" width="12.28515625" style="13" customWidth="1"/>
    <col min="2312" max="2558" width="9.140625" style="13"/>
    <col min="2559" max="2559" width="3.5703125" style="13" customWidth="1"/>
    <col min="2560" max="2560" width="40.85546875" style="13" customWidth="1"/>
    <col min="2561" max="2561" width="5.140625" style="13" customWidth="1"/>
    <col min="2562" max="2563" width="4.28515625" style="13" customWidth="1"/>
    <col min="2564" max="2564" width="8.5703125" style="13" customWidth="1"/>
    <col min="2565" max="2565" width="6.7109375" style="13" customWidth="1"/>
    <col min="2566" max="2566" width="11.28515625" style="13" customWidth="1"/>
    <col min="2567" max="2567" width="12.28515625" style="13" customWidth="1"/>
    <col min="2568" max="2814" width="9.140625" style="13"/>
    <col min="2815" max="2815" width="3.5703125" style="13" customWidth="1"/>
    <col min="2816" max="2816" width="40.85546875" style="13" customWidth="1"/>
    <col min="2817" max="2817" width="5.140625" style="13" customWidth="1"/>
    <col min="2818" max="2819" width="4.28515625" style="13" customWidth="1"/>
    <col min="2820" max="2820" width="8.5703125" style="13" customWidth="1"/>
    <col min="2821" max="2821" width="6.7109375" style="13" customWidth="1"/>
    <col min="2822" max="2822" width="11.28515625" style="13" customWidth="1"/>
    <col min="2823" max="2823" width="12.28515625" style="13" customWidth="1"/>
    <col min="2824" max="3070" width="9.140625" style="13"/>
    <col min="3071" max="3071" width="3.5703125" style="13" customWidth="1"/>
    <col min="3072" max="3072" width="40.85546875" style="13" customWidth="1"/>
    <col min="3073" max="3073" width="5.140625" style="13" customWidth="1"/>
    <col min="3074" max="3075" width="4.28515625" style="13" customWidth="1"/>
    <col min="3076" max="3076" width="8.5703125" style="13" customWidth="1"/>
    <col min="3077" max="3077" width="6.7109375" style="13" customWidth="1"/>
    <col min="3078" max="3078" width="11.28515625" style="13" customWidth="1"/>
    <col min="3079" max="3079" width="12.28515625" style="13" customWidth="1"/>
    <col min="3080" max="3326" width="9.140625" style="13"/>
    <col min="3327" max="3327" width="3.5703125" style="13" customWidth="1"/>
    <col min="3328" max="3328" width="40.85546875" style="13" customWidth="1"/>
    <col min="3329" max="3329" width="5.140625" style="13" customWidth="1"/>
    <col min="3330" max="3331" width="4.28515625" style="13" customWidth="1"/>
    <col min="3332" max="3332" width="8.5703125" style="13" customWidth="1"/>
    <col min="3333" max="3333" width="6.7109375" style="13" customWidth="1"/>
    <col min="3334" max="3334" width="11.28515625" style="13" customWidth="1"/>
    <col min="3335" max="3335" width="12.28515625" style="13" customWidth="1"/>
    <col min="3336" max="3582" width="9.140625" style="13"/>
    <col min="3583" max="3583" width="3.5703125" style="13" customWidth="1"/>
    <col min="3584" max="3584" width="40.85546875" style="13" customWidth="1"/>
    <col min="3585" max="3585" width="5.140625" style="13" customWidth="1"/>
    <col min="3586" max="3587" width="4.28515625" style="13" customWidth="1"/>
    <col min="3588" max="3588" width="8.5703125" style="13" customWidth="1"/>
    <col min="3589" max="3589" width="6.7109375" style="13" customWidth="1"/>
    <col min="3590" max="3590" width="11.28515625" style="13" customWidth="1"/>
    <col min="3591" max="3591" width="12.28515625" style="13" customWidth="1"/>
    <col min="3592" max="3838" width="9.140625" style="13"/>
    <col min="3839" max="3839" width="3.5703125" style="13" customWidth="1"/>
    <col min="3840" max="3840" width="40.85546875" style="13" customWidth="1"/>
    <col min="3841" max="3841" width="5.140625" style="13" customWidth="1"/>
    <col min="3842" max="3843" width="4.28515625" style="13" customWidth="1"/>
    <col min="3844" max="3844" width="8.5703125" style="13" customWidth="1"/>
    <col min="3845" max="3845" width="6.7109375" style="13" customWidth="1"/>
    <col min="3846" max="3846" width="11.28515625" style="13" customWidth="1"/>
    <col min="3847" max="3847" width="12.28515625" style="13" customWidth="1"/>
    <col min="3848" max="4094" width="9.140625" style="13"/>
    <col min="4095" max="4095" width="3.5703125" style="13" customWidth="1"/>
    <col min="4096" max="4096" width="40.85546875" style="13" customWidth="1"/>
    <col min="4097" max="4097" width="5.140625" style="13" customWidth="1"/>
    <col min="4098" max="4099" width="4.28515625" style="13" customWidth="1"/>
    <col min="4100" max="4100" width="8.5703125" style="13" customWidth="1"/>
    <col min="4101" max="4101" width="6.7109375" style="13" customWidth="1"/>
    <col min="4102" max="4102" width="11.28515625" style="13" customWidth="1"/>
    <col min="4103" max="4103" width="12.28515625" style="13" customWidth="1"/>
    <col min="4104" max="4350" width="9.140625" style="13"/>
    <col min="4351" max="4351" width="3.5703125" style="13" customWidth="1"/>
    <col min="4352" max="4352" width="40.85546875" style="13" customWidth="1"/>
    <col min="4353" max="4353" width="5.140625" style="13" customWidth="1"/>
    <col min="4354" max="4355" width="4.28515625" style="13" customWidth="1"/>
    <col min="4356" max="4356" width="8.5703125" style="13" customWidth="1"/>
    <col min="4357" max="4357" width="6.7109375" style="13" customWidth="1"/>
    <col min="4358" max="4358" width="11.28515625" style="13" customWidth="1"/>
    <col min="4359" max="4359" width="12.28515625" style="13" customWidth="1"/>
    <col min="4360" max="4606" width="9.140625" style="13"/>
    <col min="4607" max="4607" width="3.5703125" style="13" customWidth="1"/>
    <col min="4608" max="4608" width="40.85546875" style="13" customWidth="1"/>
    <col min="4609" max="4609" width="5.140625" style="13" customWidth="1"/>
    <col min="4610" max="4611" width="4.28515625" style="13" customWidth="1"/>
    <col min="4612" max="4612" width="8.5703125" style="13" customWidth="1"/>
    <col min="4613" max="4613" width="6.7109375" style="13" customWidth="1"/>
    <col min="4614" max="4614" width="11.28515625" style="13" customWidth="1"/>
    <col min="4615" max="4615" width="12.28515625" style="13" customWidth="1"/>
    <col min="4616" max="4862" width="9.140625" style="13"/>
    <col min="4863" max="4863" width="3.5703125" style="13" customWidth="1"/>
    <col min="4864" max="4864" width="40.85546875" style="13" customWidth="1"/>
    <col min="4865" max="4865" width="5.140625" style="13" customWidth="1"/>
    <col min="4866" max="4867" width="4.28515625" style="13" customWidth="1"/>
    <col min="4868" max="4868" width="8.5703125" style="13" customWidth="1"/>
    <col min="4869" max="4869" width="6.7109375" style="13" customWidth="1"/>
    <col min="4870" max="4870" width="11.28515625" style="13" customWidth="1"/>
    <col min="4871" max="4871" width="12.28515625" style="13" customWidth="1"/>
    <col min="4872" max="5118" width="9.140625" style="13"/>
    <col min="5119" max="5119" width="3.5703125" style="13" customWidth="1"/>
    <col min="5120" max="5120" width="40.85546875" style="13" customWidth="1"/>
    <col min="5121" max="5121" width="5.140625" style="13" customWidth="1"/>
    <col min="5122" max="5123" width="4.28515625" style="13" customWidth="1"/>
    <col min="5124" max="5124" width="8.5703125" style="13" customWidth="1"/>
    <col min="5125" max="5125" width="6.7109375" style="13" customWidth="1"/>
    <col min="5126" max="5126" width="11.28515625" style="13" customWidth="1"/>
    <col min="5127" max="5127" width="12.28515625" style="13" customWidth="1"/>
    <col min="5128" max="5374" width="9.140625" style="13"/>
    <col min="5375" max="5375" width="3.5703125" style="13" customWidth="1"/>
    <col min="5376" max="5376" width="40.85546875" style="13" customWidth="1"/>
    <col min="5377" max="5377" width="5.140625" style="13" customWidth="1"/>
    <col min="5378" max="5379" width="4.28515625" style="13" customWidth="1"/>
    <col min="5380" max="5380" width="8.5703125" style="13" customWidth="1"/>
    <col min="5381" max="5381" width="6.7109375" style="13" customWidth="1"/>
    <col min="5382" max="5382" width="11.28515625" style="13" customWidth="1"/>
    <col min="5383" max="5383" width="12.28515625" style="13" customWidth="1"/>
    <col min="5384" max="5630" width="9.140625" style="13"/>
    <col min="5631" max="5631" width="3.5703125" style="13" customWidth="1"/>
    <col min="5632" max="5632" width="40.85546875" style="13" customWidth="1"/>
    <col min="5633" max="5633" width="5.140625" style="13" customWidth="1"/>
    <col min="5634" max="5635" width="4.28515625" style="13" customWidth="1"/>
    <col min="5636" max="5636" width="8.5703125" style="13" customWidth="1"/>
    <col min="5637" max="5637" width="6.7109375" style="13" customWidth="1"/>
    <col min="5638" max="5638" width="11.28515625" style="13" customWidth="1"/>
    <col min="5639" max="5639" width="12.28515625" style="13" customWidth="1"/>
    <col min="5640" max="5886" width="9.140625" style="13"/>
    <col min="5887" max="5887" width="3.5703125" style="13" customWidth="1"/>
    <col min="5888" max="5888" width="40.85546875" style="13" customWidth="1"/>
    <col min="5889" max="5889" width="5.140625" style="13" customWidth="1"/>
    <col min="5890" max="5891" width="4.28515625" style="13" customWidth="1"/>
    <col min="5892" max="5892" width="8.5703125" style="13" customWidth="1"/>
    <col min="5893" max="5893" width="6.7109375" style="13" customWidth="1"/>
    <col min="5894" max="5894" width="11.28515625" style="13" customWidth="1"/>
    <col min="5895" max="5895" width="12.28515625" style="13" customWidth="1"/>
    <col min="5896" max="6142" width="9.140625" style="13"/>
    <col min="6143" max="6143" width="3.5703125" style="13" customWidth="1"/>
    <col min="6144" max="6144" width="40.85546875" style="13" customWidth="1"/>
    <col min="6145" max="6145" width="5.140625" style="13" customWidth="1"/>
    <col min="6146" max="6147" width="4.28515625" style="13" customWidth="1"/>
    <col min="6148" max="6148" width="8.5703125" style="13" customWidth="1"/>
    <col min="6149" max="6149" width="6.7109375" style="13" customWidth="1"/>
    <col min="6150" max="6150" width="11.28515625" style="13" customWidth="1"/>
    <col min="6151" max="6151" width="12.28515625" style="13" customWidth="1"/>
    <col min="6152" max="6398" width="9.140625" style="13"/>
    <col min="6399" max="6399" width="3.5703125" style="13" customWidth="1"/>
    <col min="6400" max="6400" width="40.85546875" style="13" customWidth="1"/>
    <col min="6401" max="6401" width="5.140625" style="13" customWidth="1"/>
    <col min="6402" max="6403" width="4.28515625" style="13" customWidth="1"/>
    <col min="6404" max="6404" width="8.5703125" style="13" customWidth="1"/>
    <col min="6405" max="6405" width="6.7109375" style="13" customWidth="1"/>
    <col min="6406" max="6406" width="11.28515625" style="13" customWidth="1"/>
    <col min="6407" max="6407" width="12.28515625" style="13" customWidth="1"/>
    <col min="6408" max="6654" width="9.140625" style="13"/>
    <col min="6655" max="6655" width="3.5703125" style="13" customWidth="1"/>
    <col min="6656" max="6656" width="40.85546875" style="13" customWidth="1"/>
    <col min="6657" max="6657" width="5.140625" style="13" customWidth="1"/>
    <col min="6658" max="6659" width="4.28515625" style="13" customWidth="1"/>
    <col min="6660" max="6660" width="8.5703125" style="13" customWidth="1"/>
    <col min="6661" max="6661" width="6.7109375" style="13" customWidth="1"/>
    <col min="6662" max="6662" width="11.28515625" style="13" customWidth="1"/>
    <col min="6663" max="6663" width="12.28515625" style="13" customWidth="1"/>
    <col min="6664" max="6910" width="9.140625" style="13"/>
    <col min="6911" max="6911" width="3.5703125" style="13" customWidth="1"/>
    <col min="6912" max="6912" width="40.85546875" style="13" customWidth="1"/>
    <col min="6913" max="6913" width="5.140625" style="13" customWidth="1"/>
    <col min="6914" max="6915" width="4.28515625" style="13" customWidth="1"/>
    <col min="6916" max="6916" width="8.5703125" style="13" customWidth="1"/>
    <col min="6917" max="6917" width="6.7109375" style="13" customWidth="1"/>
    <col min="6918" max="6918" width="11.28515625" style="13" customWidth="1"/>
    <col min="6919" max="6919" width="12.28515625" style="13" customWidth="1"/>
    <col min="6920" max="7166" width="9.140625" style="13"/>
    <col min="7167" max="7167" width="3.5703125" style="13" customWidth="1"/>
    <col min="7168" max="7168" width="40.85546875" style="13" customWidth="1"/>
    <col min="7169" max="7169" width="5.140625" style="13" customWidth="1"/>
    <col min="7170" max="7171" width="4.28515625" style="13" customWidth="1"/>
    <col min="7172" max="7172" width="8.5703125" style="13" customWidth="1"/>
    <col min="7173" max="7173" width="6.7109375" style="13" customWidth="1"/>
    <col min="7174" max="7174" width="11.28515625" style="13" customWidth="1"/>
    <col min="7175" max="7175" width="12.28515625" style="13" customWidth="1"/>
    <col min="7176" max="7422" width="9.140625" style="13"/>
    <col min="7423" max="7423" width="3.5703125" style="13" customWidth="1"/>
    <col min="7424" max="7424" width="40.85546875" style="13" customWidth="1"/>
    <col min="7425" max="7425" width="5.140625" style="13" customWidth="1"/>
    <col min="7426" max="7427" width="4.28515625" style="13" customWidth="1"/>
    <col min="7428" max="7428" width="8.5703125" style="13" customWidth="1"/>
    <col min="7429" max="7429" width="6.7109375" style="13" customWidth="1"/>
    <col min="7430" max="7430" width="11.28515625" style="13" customWidth="1"/>
    <col min="7431" max="7431" width="12.28515625" style="13" customWidth="1"/>
    <col min="7432" max="7678" width="9.140625" style="13"/>
    <col min="7679" max="7679" width="3.5703125" style="13" customWidth="1"/>
    <col min="7680" max="7680" width="40.85546875" style="13" customWidth="1"/>
    <col min="7681" max="7681" width="5.140625" style="13" customWidth="1"/>
    <col min="7682" max="7683" width="4.28515625" style="13" customWidth="1"/>
    <col min="7684" max="7684" width="8.5703125" style="13" customWidth="1"/>
    <col min="7685" max="7685" width="6.7109375" style="13" customWidth="1"/>
    <col min="7686" max="7686" width="11.28515625" style="13" customWidth="1"/>
    <col min="7687" max="7687" width="12.28515625" style="13" customWidth="1"/>
    <col min="7688" max="7934" width="9.140625" style="13"/>
    <col min="7935" max="7935" width="3.5703125" style="13" customWidth="1"/>
    <col min="7936" max="7936" width="40.85546875" style="13" customWidth="1"/>
    <col min="7937" max="7937" width="5.140625" style="13" customWidth="1"/>
    <col min="7938" max="7939" width="4.28515625" style="13" customWidth="1"/>
    <col min="7940" max="7940" width="8.5703125" style="13" customWidth="1"/>
    <col min="7941" max="7941" width="6.7109375" style="13" customWidth="1"/>
    <col min="7942" max="7942" width="11.28515625" style="13" customWidth="1"/>
    <col min="7943" max="7943" width="12.28515625" style="13" customWidth="1"/>
    <col min="7944" max="8190" width="9.140625" style="13"/>
    <col min="8191" max="8191" width="3.5703125" style="13" customWidth="1"/>
    <col min="8192" max="8192" width="40.85546875" style="13" customWidth="1"/>
    <col min="8193" max="8193" width="5.140625" style="13" customWidth="1"/>
    <col min="8194" max="8195" width="4.28515625" style="13" customWidth="1"/>
    <col min="8196" max="8196" width="8.5703125" style="13" customWidth="1"/>
    <col min="8197" max="8197" width="6.7109375" style="13" customWidth="1"/>
    <col min="8198" max="8198" width="11.28515625" style="13" customWidth="1"/>
    <col min="8199" max="8199" width="12.28515625" style="13" customWidth="1"/>
    <col min="8200" max="8446" width="9.140625" style="13"/>
    <col min="8447" max="8447" width="3.5703125" style="13" customWidth="1"/>
    <col min="8448" max="8448" width="40.85546875" style="13" customWidth="1"/>
    <col min="8449" max="8449" width="5.140625" style="13" customWidth="1"/>
    <col min="8450" max="8451" width="4.28515625" style="13" customWidth="1"/>
    <col min="8452" max="8452" width="8.5703125" style="13" customWidth="1"/>
    <col min="8453" max="8453" width="6.7109375" style="13" customWidth="1"/>
    <col min="8454" max="8454" width="11.28515625" style="13" customWidth="1"/>
    <col min="8455" max="8455" width="12.28515625" style="13" customWidth="1"/>
    <col min="8456" max="8702" width="9.140625" style="13"/>
    <col min="8703" max="8703" width="3.5703125" style="13" customWidth="1"/>
    <col min="8704" max="8704" width="40.85546875" style="13" customWidth="1"/>
    <col min="8705" max="8705" width="5.140625" style="13" customWidth="1"/>
    <col min="8706" max="8707" width="4.28515625" style="13" customWidth="1"/>
    <col min="8708" max="8708" width="8.5703125" style="13" customWidth="1"/>
    <col min="8709" max="8709" width="6.7109375" style="13" customWidth="1"/>
    <col min="8710" max="8710" width="11.28515625" style="13" customWidth="1"/>
    <col min="8711" max="8711" width="12.28515625" style="13" customWidth="1"/>
    <col min="8712" max="8958" width="9.140625" style="13"/>
    <col min="8959" max="8959" width="3.5703125" style="13" customWidth="1"/>
    <col min="8960" max="8960" width="40.85546875" style="13" customWidth="1"/>
    <col min="8961" max="8961" width="5.140625" style="13" customWidth="1"/>
    <col min="8962" max="8963" width="4.28515625" style="13" customWidth="1"/>
    <col min="8964" max="8964" width="8.5703125" style="13" customWidth="1"/>
    <col min="8965" max="8965" width="6.7109375" style="13" customWidth="1"/>
    <col min="8966" max="8966" width="11.28515625" style="13" customWidth="1"/>
    <col min="8967" max="8967" width="12.28515625" style="13" customWidth="1"/>
    <col min="8968" max="9214" width="9.140625" style="13"/>
    <col min="9215" max="9215" width="3.5703125" style="13" customWidth="1"/>
    <col min="9216" max="9216" width="40.85546875" style="13" customWidth="1"/>
    <col min="9217" max="9217" width="5.140625" style="13" customWidth="1"/>
    <col min="9218" max="9219" width="4.28515625" style="13" customWidth="1"/>
    <col min="9220" max="9220" width="8.5703125" style="13" customWidth="1"/>
    <col min="9221" max="9221" width="6.7109375" style="13" customWidth="1"/>
    <col min="9222" max="9222" width="11.28515625" style="13" customWidth="1"/>
    <col min="9223" max="9223" width="12.28515625" style="13" customWidth="1"/>
    <col min="9224" max="9470" width="9.140625" style="13"/>
    <col min="9471" max="9471" width="3.5703125" style="13" customWidth="1"/>
    <col min="9472" max="9472" width="40.85546875" style="13" customWidth="1"/>
    <col min="9473" max="9473" width="5.140625" style="13" customWidth="1"/>
    <col min="9474" max="9475" width="4.28515625" style="13" customWidth="1"/>
    <col min="9476" max="9476" width="8.5703125" style="13" customWidth="1"/>
    <col min="9477" max="9477" width="6.7109375" style="13" customWidth="1"/>
    <col min="9478" max="9478" width="11.28515625" style="13" customWidth="1"/>
    <col min="9479" max="9479" width="12.28515625" style="13" customWidth="1"/>
    <col min="9480" max="9726" width="9.140625" style="13"/>
    <col min="9727" max="9727" width="3.5703125" style="13" customWidth="1"/>
    <col min="9728" max="9728" width="40.85546875" style="13" customWidth="1"/>
    <col min="9729" max="9729" width="5.140625" style="13" customWidth="1"/>
    <col min="9730" max="9731" width="4.28515625" style="13" customWidth="1"/>
    <col min="9732" max="9732" width="8.5703125" style="13" customWidth="1"/>
    <col min="9733" max="9733" width="6.7109375" style="13" customWidth="1"/>
    <col min="9734" max="9734" width="11.28515625" style="13" customWidth="1"/>
    <col min="9735" max="9735" width="12.28515625" style="13" customWidth="1"/>
    <col min="9736" max="9982" width="9.140625" style="13"/>
    <col min="9983" max="9983" width="3.5703125" style="13" customWidth="1"/>
    <col min="9984" max="9984" width="40.85546875" style="13" customWidth="1"/>
    <col min="9985" max="9985" width="5.140625" style="13" customWidth="1"/>
    <col min="9986" max="9987" width="4.28515625" style="13" customWidth="1"/>
    <col min="9988" max="9988" width="8.5703125" style="13" customWidth="1"/>
    <col min="9989" max="9989" width="6.7109375" style="13" customWidth="1"/>
    <col min="9990" max="9990" width="11.28515625" style="13" customWidth="1"/>
    <col min="9991" max="9991" width="12.28515625" style="13" customWidth="1"/>
    <col min="9992" max="10238" width="9.140625" style="13"/>
    <col min="10239" max="10239" width="3.5703125" style="13" customWidth="1"/>
    <col min="10240" max="10240" width="40.85546875" style="13" customWidth="1"/>
    <col min="10241" max="10241" width="5.140625" style="13" customWidth="1"/>
    <col min="10242" max="10243" width="4.28515625" style="13" customWidth="1"/>
    <col min="10244" max="10244" width="8.5703125" style="13" customWidth="1"/>
    <col min="10245" max="10245" width="6.7109375" style="13" customWidth="1"/>
    <col min="10246" max="10246" width="11.28515625" style="13" customWidth="1"/>
    <col min="10247" max="10247" width="12.28515625" style="13" customWidth="1"/>
    <col min="10248" max="10494" width="9.140625" style="13"/>
    <col min="10495" max="10495" width="3.5703125" style="13" customWidth="1"/>
    <col min="10496" max="10496" width="40.85546875" style="13" customWidth="1"/>
    <col min="10497" max="10497" width="5.140625" style="13" customWidth="1"/>
    <col min="10498" max="10499" width="4.28515625" style="13" customWidth="1"/>
    <col min="10500" max="10500" width="8.5703125" style="13" customWidth="1"/>
    <col min="10501" max="10501" width="6.7109375" style="13" customWidth="1"/>
    <col min="10502" max="10502" width="11.28515625" style="13" customWidth="1"/>
    <col min="10503" max="10503" width="12.28515625" style="13" customWidth="1"/>
    <col min="10504" max="10750" width="9.140625" style="13"/>
    <col min="10751" max="10751" width="3.5703125" style="13" customWidth="1"/>
    <col min="10752" max="10752" width="40.85546875" style="13" customWidth="1"/>
    <col min="10753" max="10753" width="5.140625" style="13" customWidth="1"/>
    <col min="10754" max="10755" width="4.28515625" style="13" customWidth="1"/>
    <col min="10756" max="10756" width="8.5703125" style="13" customWidth="1"/>
    <col min="10757" max="10757" width="6.7109375" style="13" customWidth="1"/>
    <col min="10758" max="10758" width="11.28515625" style="13" customWidth="1"/>
    <col min="10759" max="10759" width="12.28515625" style="13" customWidth="1"/>
    <col min="10760" max="11006" width="9.140625" style="13"/>
    <col min="11007" max="11007" width="3.5703125" style="13" customWidth="1"/>
    <col min="11008" max="11008" width="40.85546875" style="13" customWidth="1"/>
    <col min="11009" max="11009" width="5.140625" style="13" customWidth="1"/>
    <col min="11010" max="11011" width="4.28515625" style="13" customWidth="1"/>
    <col min="11012" max="11012" width="8.5703125" style="13" customWidth="1"/>
    <col min="11013" max="11013" width="6.7109375" style="13" customWidth="1"/>
    <col min="11014" max="11014" width="11.28515625" style="13" customWidth="1"/>
    <col min="11015" max="11015" width="12.28515625" style="13" customWidth="1"/>
    <col min="11016" max="11262" width="9.140625" style="13"/>
    <col min="11263" max="11263" width="3.5703125" style="13" customWidth="1"/>
    <col min="11264" max="11264" width="40.85546875" style="13" customWidth="1"/>
    <col min="11265" max="11265" width="5.140625" style="13" customWidth="1"/>
    <col min="11266" max="11267" width="4.28515625" style="13" customWidth="1"/>
    <col min="11268" max="11268" width="8.5703125" style="13" customWidth="1"/>
    <col min="11269" max="11269" width="6.7109375" style="13" customWidth="1"/>
    <col min="11270" max="11270" width="11.28515625" style="13" customWidth="1"/>
    <col min="11271" max="11271" width="12.28515625" style="13" customWidth="1"/>
    <col min="11272" max="11518" width="9.140625" style="13"/>
    <col min="11519" max="11519" width="3.5703125" style="13" customWidth="1"/>
    <col min="11520" max="11520" width="40.85546875" style="13" customWidth="1"/>
    <col min="11521" max="11521" width="5.140625" style="13" customWidth="1"/>
    <col min="11522" max="11523" width="4.28515625" style="13" customWidth="1"/>
    <col min="11524" max="11524" width="8.5703125" style="13" customWidth="1"/>
    <col min="11525" max="11525" width="6.7109375" style="13" customWidth="1"/>
    <col min="11526" max="11526" width="11.28515625" style="13" customWidth="1"/>
    <col min="11527" max="11527" width="12.28515625" style="13" customWidth="1"/>
    <col min="11528" max="11774" width="9.140625" style="13"/>
    <col min="11775" max="11775" width="3.5703125" style="13" customWidth="1"/>
    <col min="11776" max="11776" width="40.85546875" style="13" customWidth="1"/>
    <col min="11777" max="11777" width="5.140625" style="13" customWidth="1"/>
    <col min="11778" max="11779" width="4.28515625" style="13" customWidth="1"/>
    <col min="11780" max="11780" width="8.5703125" style="13" customWidth="1"/>
    <col min="11781" max="11781" width="6.7109375" style="13" customWidth="1"/>
    <col min="11782" max="11782" width="11.28515625" style="13" customWidth="1"/>
    <col min="11783" max="11783" width="12.28515625" style="13" customWidth="1"/>
    <col min="11784" max="12030" width="9.140625" style="13"/>
    <col min="12031" max="12031" width="3.5703125" style="13" customWidth="1"/>
    <col min="12032" max="12032" width="40.85546875" style="13" customWidth="1"/>
    <col min="12033" max="12033" width="5.140625" style="13" customWidth="1"/>
    <col min="12034" max="12035" width="4.28515625" style="13" customWidth="1"/>
    <col min="12036" max="12036" width="8.5703125" style="13" customWidth="1"/>
    <col min="12037" max="12037" width="6.7109375" style="13" customWidth="1"/>
    <col min="12038" max="12038" width="11.28515625" style="13" customWidth="1"/>
    <col min="12039" max="12039" width="12.28515625" style="13" customWidth="1"/>
    <col min="12040" max="12286" width="9.140625" style="13"/>
    <col min="12287" max="12287" width="3.5703125" style="13" customWidth="1"/>
    <col min="12288" max="12288" width="40.85546875" style="13" customWidth="1"/>
    <col min="12289" max="12289" width="5.140625" style="13" customWidth="1"/>
    <col min="12290" max="12291" width="4.28515625" style="13" customWidth="1"/>
    <col min="12292" max="12292" width="8.5703125" style="13" customWidth="1"/>
    <col min="12293" max="12293" width="6.7109375" style="13" customWidth="1"/>
    <col min="12294" max="12294" width="11.28515625" style="13" customWidth="1"/>
    <col min="12295" max="12295" width="12.28515625" style="13" customWidth="1"/>
    <col min="12296" max="12542" width="9.140625" style="13"/>
    <col min="12543" max="12543" width="3.5703125" style="13" customWidth="1"/>
    <col min="12544" max="12544" width="40.85546875" style="13" customWidth="1"/>
    <col min="12545" max="12545" width="5.140625" style="13" customWidth="1"/>
    <col min="12546" max="12547" width="4.28515625" style="13" customWidth="1"/>
    <col min="12548" max="12548" width="8.5703125" style="13" customWidth="1"/>
    <col min="12549" max="12549" width="6.7109375" style="13" customWidth="1"/>
    <col min="12550" max="12550" width="11.28515625" style="13" customWidth="1"/>
    <col min="12551" max="12551" width="12.28515625" style="13" customWidth="1"/>
    <col min="12552" max="12798" width="9.140625" style="13"/>
    <col min="12799" max="12799" width="3.5703125" style="13" customWidth="1"/>
    <col min="12800" max="12800" width="40.85546875" style="13" customWidth="1"/>
    <col min="12801" max="12801" width="5.140625" style="13" customWidth="1"/>
    <col min="12802" max="12803" width="4.28515625" style="13" customWidth="1"/>
    <col min="12804" max="12804" width="8.5703125" style="13" customWidth="1"/>
    <col min="12805" max="12805" width="6.7109375" style="13" customWidth="1"/>
    <col min="12806" max="12806" width="11.28515625" style="13" customWidth="1"/>
    <col min="12807" max="12807" width="12.28515625" style="13" customWidth="1"/>
    <col min="12808" max="13054" width="9.140625" style="13"/>
    <col min="13055" max="13055" width="3.5703125" style="13" customWidth="1"/>
    <col min="13056" max="13056" width="40.85546875" style="13" customWidth="1"/>
    <col min="13057" max="13057" width="5.140625" style="13" customWidth="1"/>
    <col min="13058" max="13059" width="4.28515625" style="13" customWidth="1"/>
    <col min="13060" max="13060" width="8.5703125" style="13" customWidth="1"/>
    <col min="13061" max="13061" width="6.7109375" style="13" customWidth="1"/>
    <col min="13062" max="13062" width="11.28515625" style="13" customWidth="1"/>
    <col min="13063" max="13063" width="12.28515625" style="13" customWidth="1"/>
    <col min="13064" max="13310" width="9.140625" style="13"/>
    <col min="13311" max="13311" width="3.5703125" style="13" customWidth="1"/>
    <col min="13312" max="13312" width="40.85546875" style="13" customWidth="1"/>
    <col min="13313" max="13313" width="5.140625" style="13" customWidth="1"/>
    <col min="13314" max="13315" width="4.28515625" style="13" customWidth="1"/>
    <col min="13316" max="13316" width="8.5703125" style="13" customWidth="1"/>
    <col min="13317" max="13317" width="6.7109375" style="13" customWidth="1"/>
    <col min="13318" max="13318" width="11.28515625" style="13" customWidth="1"/>
    <col min="13319" max="13319" width="12.28515625" style="13" customWidth="1"/>
    <col min="13320" max="13566" width="9.140625" style="13"/>
    <col min="13567" max="13567" width="3.5703125" style="13" customWidth="1"/>
    <col min="13568" max="13568" width="40.85546875" style="13" customWidth="1"/>
    <col min="13569" max="13569" width="5.140625" style="13" customWidth="1"/>
    <col min="13570" max="13571" width="4.28515625" style="13" customWidth="1"/>
    <col min="13572" max="13572" width="8.5703125" style="13" customWidth="1"/>
    <col min="13573" max="13573" width="6.7109375" style="13" customWidth="1"/>
    <col min="13574" max="13574" width="11.28515625" style="13" customWidth="1"/>
    <col min="13575" max="13575" width="12.28515625" style="13" customWidth="1"/>
    <col min="13576" max="13822" width="9.140625" style="13"/>
    <col min="13823" max="13823" width="3.5703125" style="13" customWidth="1"/>
    <col min="13824" max="13824" width="40.85546875" style="13" customWidth="1"/>
    <col min="13825" max="13825" width="5.140625" style="13" customWidth="1"/>
    <col min="13826" max="13827" width="4.28515625" style="13" customWidth="1"/>
    <col min="13828" max="13828" width="8.5703125" style="13" customWidth="1"/>
    <col min="13829" max="13829" width="6.7109375" style="13" customWidth="1"/>
    <col min="13830" max="13830" width="11.28515625" style="13" customWidth="1"/>
    <col min="13831" max="13831" width="12.28515625" style="13" customWidth="1"/>
    <col min="13832" max="14078" width="9.140625" style="13"/>
    <col min="14079" max="14079" width="3.5703125" style="13" customWidth="1"/>
    <col min="14080" max="14080" width="40.85546875" style="13" customWidth="1"/>
    <col min="14081" max="14081" width="5.140625" style="13" customWidth="1"/>
    <col min="14082" max="14083" width="4.28515625" style="13" customWidth="1"/>
    <col min="14084" max="14084" width="8.5703125" style="13" customWidth="1"/>
    <col min="14085" max="14085" width="6.7109375" style="13" customWidth="1"/>
    <col min="14086" max="14086" width="11.28515625" style="13" customWidth="1"/>
    <col min="14087" max="14087" width="12.28515625" style="13" customWidth="1"/>
    <col min="14088" max="14334" width="9.140625" style="13"/>
    <col min="14335" max="14335" width="3.5703125" style="13" customWidth="1"/>
    <col min="14336" max="14336" width="40.85546875" style="13" customWidth="1"/>
    <col min="14337" max="14337" width="5.140625" style="13" customWidth="1"/>
    <col min="14338" max="14339" width="4.28515625" style="13" customWidth="1"/>
    <col min="14340" max="14340" width="8.5703125" style="13" customWidth="1"/>
    <col min="14341" max="14341" width="6.7109375" style="13" customWidth="1"/>
    <col min="14342" max="14342" width="11.28515625" style="13" customWidth="1"/>
    <col min="14343" max="14343" width="12.28515625" style="13" customWidth="1"/>
    <col min="14344" max="14590" width="9.140625" style="13"/>
    <col min="14591" max="14591" width="3.5703125" style="13" customWidth="1"/>
    <col min="14592" max="14592" width="40.85546875" style="13" customWidth="1"/>
    <col min="14593" max="14593" width="5.140625" style="13" customWidth="1"/>
    <col min="14594" max="14595" width="4.28515625" style="13" customWidth="1"/>
    <col min="14596" max="14596" width="8.5703125" style="13" customWidth="1"/>
    <col min="14597" max="14597" width="6.7109375" style="13" customWidth="1"/>
    <col min="14598" max="14598" width="11.28515625" style="13" customWidth="1"/>
    <col min="14599" max="14599" width="12.28515625" style="13" customWidth="1"/>
    <col min="14600" max="14846" width="9.140625" style="13"/>
    <col min="14847" max="14847" width="3.5703125" style="13" customWidth="1"/>
    <col min="14848" max="14848" width="40.85546875" style="13" customWidth="1"/>
    <col min="14849" max="14849" width="5.140625" style="13" customWidth="1"/>
    <col min="14850" max="14851" width="4.28515625" style="13" customWidth="1"/>
    <col min="14852" max="14852" width="8.5703125" style="13" customWidth="1"/>
    <col min="14853" max="14853" width="6.7109375" style="13" customWidth="1"/>
    <col min="14854" max="14854" width="11.28515625" style="13" customWidth="1"/>
    <col min="14855" max="14855" width="12.28515625" style="13" customWidth="1"/>
    <col min="14856" max="15102" width="9.140625" style="13"/>
    <col min="15103" max="15103" width="3.5703125" style="13" customWidth="1"/>
    <col min="15104" max="15104" width="40.85546875" style="13" customWidth="1"/>
    <col min="15105" max="15105" width="5.140625" style="13" customWidth="1"/>
    <col min="15106" max="15107" width="4.28515625" style="13" customWidth="1"/>
    <col min="15108" max="15108" width="8.5703125" style="13" customWidth="1"/>
    <col min="15109" max="15109" width="6.7109375" style="13" customWidth="1"/>
    <col min="15110" max="15110" width="11.28515625" style="13" customWidth="1"/>
    <col min="15111" max="15111" width="12.28515625" style="13" customWidth="1"/>
    <col min="15112" max="15358" width="9.140625" style="13"/>
    <col min="15359" max="15359" width="3.5703125" style="13" customWidth="1"/>
    <col min="15360" max="15360" width="40.85546875" style="13" customWidth="1"/>
    <col min="15361" max="15361" width="5.140625" style="13" customWidth="1"/>
    <col min="15362" max="15363" width="4.28515625" style="13" customWidth="1"/>
    <col min="15364" max="15364" width="8.5703125" style="13" customWidth="1"/>
    <col min="15365" max="15365" width="6.7109375" style="13" customWidth="1"/>
    <col min="15366" max="15366" width="11.28515625" style="13" customWidth="1"/>
    <col min="15367" max="15367" width="12.28515625" style="13" customWidth="1"/>
    <col min="15368" max="15614" width="9.140625" style="13"/>
    <col min="15615" max="15615" width="3.5703125" style="13" customWidth="1"/>
    <col min="15616" max="15616" width="40.85546875" style="13" customWidth="1"/>
    <col min="15617" max="15617" width="5.140625" style="13" customWidth="1"/>
    <col min="15618" max="15619" width="4.28515625" style="13" customWidth="1"/>
    <col min="15620" max="15620" width="8.5703125" style="13" customWidth="1"/>
    <col min="15621" max="15621" width="6.7109375" style="13" customWidth="1"/>
    <col min="15622" max="15622" width="11.28515625" style="13" customWidth="1"/>
    <col min="15623" max="15623" width="12.28515625" style="13" customWidth="1"/>
    <col min="15624" max="15870" width="9.140625" style="13"/>
    <col min="15871" max="15871" width="3.5703125" style="13" customWidth="1"/>
    <col min="15872" max="15872" width="40.85546875" style="13" customWidth="1"/>
    <col min="15873" max="15873" width="5.140625" style="13" customWidth="1"/>
    <col min="15874" max="15875" width="4.28515625" style="13" customWidth="1"/>
    <col min="15876" max="15876" width="8.5703125" style="13" customWidth="1"/>
    <col min="15877" max="15877" width="6.7109375" style="13" customWidth="1"/>
    <col min="15878" max="15878" width="11.28515625" style="13" customWidth="1"/>
    <col min="15879" max="15879" width="12.28515625" style="13" customWidth="1"/>
    <col min="15880" max="16126" width="9.140625" style="13"/>
    <col min="16127" max="16127" width="3.5703125" style="13" customWidth="1"/>
    <col min="16128" max="16128" width="40.85546875" style="13" customWidth="1"/>
    <col min="16129" max="16129" width="5.140625" style="13" customWidth="1"/>
    <col min="16130" max="16131" width="4.28515625" style="13" customWidth="1"/>
    <col min="16132" max="16132" width="8.5703125" style="13" customWidth="1"/>
    <col min="16133" max="16133" width="6.7109375" style="13" customWidth="1"/>
    <col min="16134" max="16134" width="11.28515625" style="13" customWidth="1"/>
    <col min="16135" max="16135" width="12.28515625" style="13" customWidth="1"/>
    <col min="16136" max="16384" width="9.140625" style="13"/>
  </cols>
  <sheetData>
    <row r="1" spans="1:9" ht="46.5" customHeight="1">
      <c r="D1" s="67" t="s">
        <v>302</v>
      </c>
      <c r="E1" s="67"/>
      <c r="F1" s="67"/>
      <c r="G1" s="67"/>
      <c r="H1" s="67"/>
      <c r="I1" s="67"/>
    </row>
    <row r="2" spans="1:9" ht="12.75" customHeight="1">
      <c r="F2" s="14"/>
      <c r="G2" s="14"/>
    </row>
    <row r="3" spans="1:9" s="15" customFormat="1" ht="36.75" customHeight="1">
      <c r="A3" s="68" t="s">
        <v>301</v>
      </c>
      <c r="B3" s="68"/>
      <c r="C3" s="68"/>
      <c r="D3" s="68"/>
      <c r="E3" s="68"/>
      <c r="F3" s="68"/>
      <c r="G3" s="68"/>
      <c r="H3" s="68"/>
      <c r="I3" s="68"/>
    </row>
    <row r="4" spans="1:9" s="19" customFormat="1">
      <c r="A4" s="16"/>
      <c r="B4" s="16"/>
      <c r="C4" s="16"/>
      <c r="D4" s="16"/>
      <c r="E4" s="17"/>
      <c r="F4" s="18"/>
      <c r="G4" s="18"/>
      <c r="I4" s="18" t="s">
        <v>0</v>
      </c>
    </row>
    <row r="5" spans="1:9" s="22" customFormat="1" ht="57">
      <c r="A5" s="20" t="s">
        <v>1</v>
      </c>
      <c r="B5" s="20" t="s">
        <v>2</v>
      </c>
      <c r="C5" s="21" t="s">
        <v>3</v>
      </c>
      <c r="D5" s="21" t="s">
        <v>125</v>
      </c>
      <c r="E5" s="21" t="s">
        <v>124</v>
      </c>
      <c r="F5" s="21" t="s">
        <v>123</v>
      </c>
      <c r="G5" s="20" t="s">
        <v>306</v>
      </c>
      <c r="H5" s="20" t="s">
        <v>126</v>
      </c>
      <c r="I5" s="20" t="s">
        <v>307</v>
      </c>
    </row>
    <row r="6" spans="1:9">
      <c r="A6" s="23">
        <v>1</v>
      </c>
      <c r="B6" s="23">
        <v>2</v>
      </c>
      <c r="C6" s="24" t="s">
        <v>4</v>
      </c>
      <c r="D6" s="24" t="s">
        <v>5</v>
      </c>
      <c r="E6" s="24" t="s">
        <v>6</v>
      </c>
      <c r="F6" s="24" t="s">
        <v>7</v>
      </c>
      <c r="G6" s="23">
        <v>7</v>
      </c>
      <c r="H6" s="25">
        <v>7</v>
      </c>
      <c r="I6" s="25">
        <v>8</v>
      </c>
    </row>
    <row r="7" spans="1:9" s="19" customFormat="1" ht="14.25">
      <c r="A7" s="20">
        <v>1</v>
      </c>
      <c r="B7" s="26" t="s">
        <v>8</v>
      </c>
      <c r="C7" s="27" t="s">
        <v>9</v>
      </c>
      <c r="D7" s="27"/>
      <c r="E7" s="27"/>
      <c r="F7" s="27"/>
      <c r="G7" s="28">
        <f t="shared" ref="G7:I7" si="0">G8+G13+G16+G39+G67+G72</f>
        <v>0</v>
      </c>
      <c r="H7" s="28">
        <f t="shared" si="0"/>
        <v>35107.000000000007</v>
      </c>
      <c r="I7" s="28">
        <f t="shared" si="0"/>
        <v>35107.000000000007</v>
      </c>
    </row>
    <row r="8" spans="1:9" ht="30">
      <c r="A8" s="23" t="s">
        <v>10</v>
      </c>
      <c r="B8" s="29" t="s">
        <v>11</v>
      </c>
      <c r="C8" s="30" t="s">
        <v>9</v>
      </c>
      <c r="D8" s="30" t="s">
        <v>12</v>
      </c>
      <c r="E8" s="30"/>
      <c r="F8" s="30"/>
      <c r="G8" s="31">
        <f t="shared" ref="G8:I8" si="1">G9</f>
        <v>0</v>
      </c>
      <c r="H8" s="31">
        <f t="shared" si="1"/>
        <v>1464.3999999999999</v>
      </c>
      <c r="I8" s="31">
        <f t="shared" si="1"/>
        <v>1464.3999999999999</v>
      </c>
    </row>
    <row r="9" spans="1:9">
      <c r="A9" s="23"/>
      <c r="B9" s="1" t="s">
        <v>13</v>
      </c>
      <c r="C9" s="2" t="s">
        <v>9</v>
      </c>
      <c r="D9" s="2" t="s">
        <v>12</v>
      </c>
      <c r="E9" s="2" t="s">
        <v>127</v>
      </c>
      <c r="F9" s="5"/>
      <c r="G9" s="3">
        <f t="shared" ref="G9" si="2">SUM(G10:G12)</f>
        <v>0</v>
      </c>
      <c r="H9" s="3">
        <f t="shared" ref="H9:I9" si="3">SUM(H10:H12)</f>
        <v>1464.3999999999999</v>
      </c>
      <c r="I9" s="3">
        <f t="shared" si="3"/>
        <v>1464.3999999999999</v>
      </c>
    </row>
    <row r="10" spans="1:9">
      <c r="A10" s="23"/>
      <c r="B10" s="1" t="s">
        <v>128</v>
      </c>
      <c r="C10" s="2" t="s">
        <v>9</v>
      </c>
      <c r="D10" s="2" t="s">
        <v>12</v>
      </c>
      <c r="E10" s="2" t="s">
        <v>127</v>
      </c>
      <c r="F10" s="5" t="s">
        <v>14</v>
      </c>
      <c r="G10" s="3"/>
      <c r="H10" s="3">
        <v>1068.5999999999999</v>
      </c>
      <c r="I10" s="3">
        <f>G10+H10</f>
        <v>1068.5999999999999</v>
      </c>
    </row>
    <row r="11" spans="1:9" ht="30">
      <c r="A11" s="23"/>
      <c r="B11" s="1" t="s">
        <v>15</v>
      </c>
      <c r="C11" s="2" t="s">
        <v>9</v>
      </c>
      <c r="D11" s="2" t="s">
        <v>12</v>
      </c>
      <c r="E11" s="2" t="s">
        <v>127</v>
      </c>
      <c r="F11" s="5">
        <v>122</v>
      </c>
      <c r="G11" s="3"/>
      <c r="H11" s="3">
        <v>89.1</v>
      </c>
      <c r="I11" s="3">
        <f>G11+H11</f>
        <v>89.1</v>
      </c>
    </row>
    <row r="12" spans="1:9" ht="45">
      <c r="A12" s="23"/>
      <c r="B12" s="1" t="s">
        <v>129</v>
      </c>
      <c r="C12" s="2" t="s">
        <v>9</v>
      </c>
      <c r="D12" s="2" t="s">
        <v>12</v>
      </c>
      <c r="E12" s="2" t="s">
        <v>127</v>
      </c>
      <c r="F12" s="5" t="s">
        <v>130</v>
      </c>
      <c r="G12" s="3"/>
      <c r="H12" s="3">
        <v>306.7</v>
      </c>
      <c r="I12" s="3">
        <f>G12+H12</f>
        <v>306.7</v>
      </c>
    </row>
    <row r="13" spans="1:9" ht="45">
      <c r="A13" s="23" t="s">
        <v>16</v>
      </c>
      <c r="B13" s="29" t="s">
        <v>17</v>
      </c>
      <c r="C13" s="2" t="s">
        <v>9</v>
      </c>
      <c r="D13" s="2" t="s">
        <v>18</v>
      </c>
      <c r="E13" s="30"/>
      <c r="F13" s="30"/>
      <c r="G13" s="31">
        <f t="shared" ref="G13:I13" si="4">G14</f>
        <v>0</v>
      </c>
      <c r="H13" s="31">
        <f t="shared" si="4"/>
        <v>336</v>
      </c>
      <c r="I13" s="31">
        <f t="shared" si="4"/>
        <v>336</v>
      </c>
    </row>
    <row r="14" spans="1:9">
      <c r="A14" s="23"/>
      <c r="B14" s="1" t="s">
        <v>19</v>
      </c>
      <c r="C14" s="2" t="s">
        <v>9</v>
      </c>
      <c r="D14" s="2" t="s">
        <v>18</v>
      </c>
      <c r="E14" s="2" t="s">
        <v>131</v>
      </c>
      <c r="F14" s="2"/>
      <c r="G14" s="3">
        <f>SUM(G15)</f>
        <v>0</v>
      </c>
      <c r="H14" s="3">
        <f>SUM(H15)</f>
        <v>336</v>
      </c>
      <c r="I14" s="3">
        <f>SUM(I15)</f>
        <v>336</v>
      </c>
    </row>
    <row r="15" spans="1:9" ht="45">
      <c r="A15" s="23"/>
      <c r="B15" s="1" t="s">
        <v>20</v>
      </c>
      <c r="C15" s="2" t="s">
        <v>9</v>
      </c>
      <c r="D15" s="2" t="s">
        <v>18</v>
      </c>
      <c r="E15" s="2" t="s">
        <v>131</v>
      </c>
      <c r="F15" s="5" t="s">
        <v>21</v>
      </c>
      <c r="G15" s="3"/>
      <c r="H15" s="3">
        <f>84+252</f>
        <v>336</v>
      </c>
      <c r="I15" s="3">
        <f>G15+H15</f>
        <v>336</v>
      </c>
    </row>
    <row r="16" spans="1:9" s="32" customFormat="1" ht="45">
      <c r="A16" s="23" t="s">
        <v>22</v>
      </c>
      <c r="B16" s="29" t="s">
        <v>132</v>
      </c>
      <c r="C16" s="2" t="s">
        <v>9</v>
      </c>
      <c r="D16" s="2" t="s">
        <v>23</v>
      </c>
      <c r="E16" s="30"/>
      <c r="F16" s="30"/>
      <c r="G16" s="31">
        <f t="shared" ref="G16:I16" si="5">G17+G28+G22+G19</f>
        <v>0</v>
      </c>
      <c r="H16" s="31">
        <f t="shared" si="5"/>
        <v>16642.600000000002</v>
      </c>
      <c r="I16" s="31">
        <f t="shared" si="5"/>
        <v>16642.600000000002</v>
      </c>
    </row>
    <row r="17" spans="1:10" s="33" customFormat="1" ht="60">
      <c r="A17" s="23"/>
      <c r="B17" s="6" t="s">
        <v>133</v>
      </c>
      <c r="C17" s="2" t="s">
        <v>9</v>
      </c>
      <c r="D17" s="2" t="s">
        <v>23</v>
      </c>
      <c r="E17" s="2" t="s">
        <v>134</v>
      </c>
      <c r="F17" s="5"/>
      <c r="G17" s="3">
        <f>G18</f>
        <v>0</v>
      </c>
      <c r="H17" s="3">
        <f>H18</f>
        <v>0.2</v>
      </c>
      <c r="I17" s="3">
        <f>I18</f>
        <v>0.2</v>
      </c>
    </row>
    <row r="18" spans="1:10" s="33" customFormat="1" ht="30">
      <c r="A18" s="23"/>
      <c r="B18" s="1" t="s">
        <v>135</v>
      </c>
      <c r="C18" s="2" t="s">
        <v>9</v>
      </c>
      <c r="D18" s="2" t="s">
        <v>23</v>
      </c>
      <c r="E18" s="2" t="s">
        <v>134</v>
      </c>
      <c r="F18" s="5" t="s">
        <v>26</v>
      </c>
      <c r="G18" s="3"/>
      <c r="H18" s="3">
        <v>0.2</v>
      </c>
      <c r="I18" s="3">
        <f>G18+H18</f>
        <v>0.2</v>
      </c>
      <c r="J18" s="19"/>
    </row>
    <row r="19" spans="1:10" s="33" customFormat="1" ht="45">
      <c r="A19" s="23"/>
      <c r="B19" s="1" t="s">
        <v>287</v>
      </c>
      <c r="C19" s="2" t="s">
        <v>9</v>
      </c>
      <c r="D19" s="2" t="s">
        <v>23</v>
      </c>
      <c r="E19" s="2" t="s">
        <v>288</v>
      </c>
      <c r="F19" s="2"/>
      <c r="G19" s="3">
        <f>G20+G21</f>
        <v>0</v>
      </c>
      <c r="H19" s="3">
        <f>H20+H21</f>
        <v>41.7</v>
      </c>
      <c r="I19" s="3">
        <f>I20+I21</f>
        <v>41.7</v>
      </c>
      <c r="J19" s="19"/>
    </row>
    <row r="20" spans="1:10" s="33" customFormat="1">
      <c r="A20" s="23"/>
      <c r="B20" s="1" t="s">
        <v>128</v>
      </c>
      <c r="C20" s="2" t="s">
        <v>9</v>
      </c>
      <c r="D20" s="2" t="s">
        <v>23</v>
      </c>
      <c r="E20" s="2" t="s">
        <v>288</v>
      </c>
      <c r="F20" s="2" t="s">
        <v>14</v>
      </c>
      <c r="G20" s="3"/>
      <c r="H20" s="3">
        <f>40.9-8.9</f>
        <v>32</v>
      </c>
      <c r="I20" s="3">
        <f>G20+H20</f>
        <v>32</v>
      </c>
      <c r="J20" s="19"/>
    </row>
    <row r="21" spans="1:10" s="33" customFormat="1" ht="45">
      <c r="A21" s="23"/>
      <c r="B21" s="1" t="s">
        <v>289</v>
      </c>
      <c r="C21" s="2" t="s">
        <v>9</v>
      </c>
      <c r="D21" s="2" t="s">
        <v>23</v>
      </c>
      <c r="E21" s="2" t="s">
        <v>288</v>
      </c>
      <c r="F21" s="2" t="s">
        <v>130</v>
      </c>
      <c r="G21" s="3"/>
      <c r="H21" s="3">
        <f>12.4-2.7</f>
        <v>9.6999999999999993</v>
      </c>
      <c r="I21" s="3">
        <f>G21+H21</f>
        <v>9.6999999999999993</v>
      </c>
      <c r="J21" s="19"/>
    </row>
    <row r="22" spans="1:10" s="33" customFormat="1" ht="45">
      <c r="A22" s="23"/>
      <c r="B22" s="6" t="s">
        <v>142</v>
      </c>
      <c r="C22" s="2" t="s">
        <v>9</v>
      </c>
      <c r="D22" s="2" t="s">
        <v>23</v>
      </c>
      <c r="E22" s="2" t="s">
        <v>143</v>
      </c>
      <c r="F22" s="5"/>
      <c r="G22" s="3">
        <f>SUM(G23:G27)</f>
        <v>0</v>
      </c>
      <c r="H22" s="3">
        <f>SUM(H23:H27)</f>
        <v>613</v>
      </c>
      <c r="I22" s="3">
        <f>SUM(I23:I27)</f>
        <v>613</v>
      </c>
    </row>
    <row r="23" spans="1:10" s="33" customFormat="1">
      <c r="A23" s="23"/>
      <c r="B23" s="1" t="s">
        <v>128</v>
      </c>
      <c r="C23" s="2" t="s">
        <v>9</v>
      </c>
      <c r="D23" s="2" t="s">
        <v>23</v>
      </c>
      <c r="E23" s="2" t="s">
        <v>143</v>
      </c>
      <c r="F23" s="5" t="s">
        <v>14</v>
      </c>
      <c r="G23" s="3"/>
      <c r="H23" s="3">
        <f>191.7+149.3</f>
        <v>341</v>
      </c>
      <c r="I23" s="3">
        <f>G23+H23</f>
        <v>341</v>
      </c>
    </row>
    <row r="24" spans="1:10" s="33" customFormat="1" ht="30">
      <c r="A24" s="23"/>
      <c r="B24" s="1" t="s">
        <v>15</v>
      </c>
      <c r="C24" s="2" t="s">
        <v>9</v>
      </c>
      <c r="D24" s="2" t="s">
        <v>23</v>
      </c>
      <c r="E24" s="2" t="s">
        <v>143</v>
      </c>
      <c r="F24" s="5" t="s">
        <v>24</v>
      </c>
      <c r="G24" s="3"/>
      <c r="H24" s="3">
        <v>17.5</v>
      </c>
      <c r="I24" s="3">
        <f>G24+H24</f>
        <v>17.5</v>
      </c>
    </row>
    <row r="25" spans="1:10" s="33" customFormat="1" ht="45">
      <c r="A25" s="23"/>
      <c r="B25" s="1" t="s">
        <v>129</v>
      </c>
      <c r="C25" s="2" t="s">
        <v>9</v>
      </c>
      <c r="D25" s="2" t="s">
        <v>23</v>
      </c>
      <c r="E25" s="2" t="s">
        <v>143</v>
      </c>
      <c r="F25" s="5" t="s">
        <v>130</v>
      </c>
      <c r="G25" s="3"/>
      <c r="H25" s="3">
        <f>57.9+4.8+45.1</f>
        <v>107.8</v>
      </c>
      <c r="I25" s="3">
        <f>G25+H25</f>
        <v>107.8</v>
      </c>
    </row>
    <row r="26" spans="1:10" s="33" customFormat="1" ht="30">
      <c r="A26" s="23"/>
      <c r="B26" s="1" t="s">
        <v>25</v>
      </c>
      <c r="C26" s="2" t="s">
        <v>9</v>
      </c>
      <c r="D26" s="2" t="s">
        <v>23</v>
      </c>
      <c r="E26" s="2" t="s">
        <v>143</v>
      </c>
      <c r="F26" s="5">
        <v>242</v>
      </c>
      <c r="G26" s="3"/>
      <c r="H26" s="3">
        <v>10.5</v>
      </c>
      <c r="I26" s="3">
        <f>G26+H26</f>
        <v>10.5</v>
      </c>
    </row>
    <row r="27" spans="1:10" s="33" customFormat="1" ht="30">
      <c r="A27" s="23"/>
      <c r="B27" s="1" t="s">
        <v>135</v>
      </c>
      <c r="C27" s="2" t="s">
        <v>9</v>
      </c>
      <c r="D27" s="2" t="s">
        <v>23</v>
      </c>
      <c r="E27" s="2" t="s">
        <v>143</v>
      </c>
      <c r="F27" s="5">
        <v>244</v>
      </c>
      <c r="G27" s="3"/>
      <c r="H27" s="3">
        <f>73.1-7.9+71</f>
        <v>136.19999999999999</v>
      </c>
      <c r="I27" s="3">
        <f>G27+H27</f>
        <v>136.19999999999999</v>
      </c>
    </row>
    <row r="28" spans="1:10" s="33" customFormat="1" ht="30">
      <c r="A28" s="23"/>
      <c r="B28" s="1" t="s">
        <v>27</v>
      </c>
      <c r="C28" s="2" t="s">
        <v>9</v>
      </c>
      <c r="D28" s="2" t="s">
        <v>23</v>
      </c>
      <c r="E28" s="2" t="s">
        <v>136</v>
      </c>
      <c r="F28" s="2"/>
      <c r="G28" s="3">
        <f t="shared" ref="G28" si="6">G29+G32</f>
        <v>0</v>
      </c>
      <c r="H28" s="3">
        <f t="shared" ref="H28" si="7">H29+H32</f>
        <v>15987.7</v>
      </c>
      <c r="I28" s="3">
        <f>I29+I32</f>
        <v>15987.7</v>
      </c>
    </row>
    <row r="29" spans="1:10" s="33" customFormat="1" ht="30">
      <c r="A29" s="23"/>
      <c r="B29" s="1" t="s">
        <v>137</v>
      </c>
      <c r="C29" s="2" t="s">
        <v>9</v>
      </c>
      <c r="D29" s="2" t="s">
        <v>23</v>
      </c>
      <c r="E29" s="2" t="s">
        <v>138</v>
      </c>
      <c r="F29" s="2"/>
      <c r="G29" s="3">
        <f t="shared" ref="G29" si="8">G30+G31</f>
        <v>0</v>
      </c>
      <c r="H29" s="3">
        <f t="shared" ref="H29:I29" si="9">H30+H31</f>
        <v>12584.9</v>
      </c>
      <c r="I29" s="3">
        <f t="shared" si="9"/>
        <v>12584.9</v>
      </c>
    </row>
    <row r="30" spans="1:10" s="33" customFormat="1">
      <c r="A30" s="23"/>
      <c r="B30" s="1" t="s">
        <v>128</v>
      </c>
      <c r="C30" s="2" t="s">
        <v>9</v>
      </c>
      <c r="D30" s="2" t="s">
        <v>23</v>
      </c>
      <c r="E30" s="2" t="s">
        <v>138</v>
      </c>
      <c r="F30" s="5" t="s">
        <v>14</v>
      </c>
      <c r="G30" s="3"/>
      <c r="H30" s="3">
        <f>8139.2+1559.6</f>
        <v>9698.7999999999993</v>
      </c>
      <c r="I30" s="3">
        <f>G30+H30</f>
        <v>9698.7999999999993</v>
      </c>
    </row>
    <row r="31" spans="1:10" s="33" customFormat="1" ht="45">
      <c r="A31" s="23"/>
      <c r="B31" s="1" t="s">
        <v>129</v>
      </c>
      <c r="C31" s="2" t="s">
        <v>9</v>
      </c>
      <c r="D31" s="2" t="s">
        <v>23</v>
      </c>
      <c r="E31" s="2" t="s">
        <v>138</v>
      </c>
      <c r="F31" s="5" t="s">
        <v>130</v>
      </c>
      <c r="G31" s="3"/>
      <c r="H31" s="3">
        <f>2415.1+471</f>
        <v>2886.1</v>
      </c>
      <c r="I31" s="3">
        <f>G31+H31</f>
        <v>2886.1</v>
      </c>
    </row>
    <row r="32" spans="1:10" s="33" customFormat="1" ht="30">
      <c r="A32" s="23"/>
      <c r="B32" s="1" t="s">
        <v>139</v>
      </c>
      <c r="C32" s="2" t="s">
        <v>9</v>
      </c>
      <c r="D32" s="2" t="s">
        <v>23</v>
      </c>
      <c r="E32" s="2" t="s">
        <v>140</v>
      </c>
      <c r="F32" s="2"/>
      <c r="G32" s="3">
        <f>SUM(G33:G38)</f>
        <v>0</v>
      </c>
      <c r="H32" s="3">
        <f>SUM(H33:H38)</f>
        <v>3402.8</v>
      </c>
      <c r="I32" s="3">
        <f>SUM(I33:I38)</f>
        <v>3402.8</v>
      </c>
    </row>
    <row r="33" spans="1:9" s="33" customFormat="1" ht="30">
      <c r="A33" s="23"/>
      <c r="B33" s="1" t="s">
        <v>15</v>
      </c>
      <c r="C33" s="2" t="s">
        <v>9</v>
      </c>
      <c r="D33" s="2" t="s">
        <v>23</v>
      </c>
      <c r="E33" s="2" t="s">
        <v>140</v>
      </c>
      <c r="F33" s="5" t="s">
        <v>24</v>
      </c>
      <c r="G33" s="3"/>
      <c r="H33" s="3">
        <f>678.3+100.9</f>
        <v>779.19999999999993</v>
      </c>
      <c r="I33" s="3">
        <f t="shared" ref="I33:I38" si="10">G33+H33</f>
        <v>779.19999999999993</v>
      </c>
    </row>
    <row r="34" spans="1:9" s="33" customFormat="1" ht="45">
      <c r="A34" s="23"/>
      <c r="B34" s="1" t="s">
        <v>129</v>
      </c>
      <c r="C34" s="2" t="s">
        <v>9</v>
      </c>
      <c r="D34" s="2" t="s">
        <v>23</v>
      </c>
      <c r="E34" s="2" t="s">
        <v>140</v>
      </c>
      <c r="F34" s="5" t="s">
        <v>130</v>
      </c>
      <c r="G34" s="3"/>
      <c r="H34" s="3">
        <v>204.8</v>
      </c>
      <c r="I34" s="3">
        <f t="shared" si="10"/>
        <v>204.8</v>
      </c>
    </row>
    <row r="35" spans="1:9" s="33" customFormat="1" ht="30">
      <c r="A35" s="23"/>
      <c r="B35" s="1" t="s">
        <v>25</v>
      </c>
      <c r="C35" s="2" t="s">
        <v>9</v>
      </c>
      <c r="D35" s="2" t="s">
        <v>23</v>
      </c>
      <c r="E35" s="2" t="s">
        <v>140</v>
      </c>
      <c r="F35" s="5">
        <v>242</v>
      </c>
      <c r="G35" s="3"/>
      <c r="H35" s="3">
        <v>755.3</v>
      </c>
      <c r="I35" s="3">
        <f t="shared" si="10"/>
        <v>755.3</v>
      </c>
    </row>
    <row r="36" spans="1:9" s="33" customFormat="1" ht="30">
      <c r="A36" s="23"/>
      <c r="B36" s="1" t="s">
        <v>135</v>
      </c>
      <c r="C36" s="2" t="s">
        <v>9</v>
      </c>
      <c r="D36" s="2" t="s">
        <v>23</v>
      </c>
      <c r="E36" s="2" t="s">
        <v>140</v>
      </c>
      <c r="F36" s="5">
        <v>244</v>
      </c>
      <c r="G36" s="3"/>
      <c r="H36" s="3">
        <f>1212.7+44+13.3+0.2</f>
        <v>1270.2</v>
      </c>
      <c r="I36" s="3">
        <f t="shared" si="10"/>
        <v>1270.2</v>
      </c>
    </row>
    <row r="37" spans="1:9" s="33" customFormat="1">
      <c r="A37" s="23"/>
      <c r="B37" s="1" t="s">
        <v>28</v>
      </c>
      <c r="C37" s="2" t="s">
        <v>9</v>
      </c>
      <c r="D37" s="2" t="s">
        <v>23</v>
      </c>
      <c r="E37" s="2" t="s">
        <v>140</v>
      </c>
      <c r="F37" s="5">
        <v>851</v>
      </c>
      <c r="G37" s="3"/>
      <c r="H37" s="3">
        <v>338.3</v>
      </c>
      <c r="I37" s="3">
        <f t="shared" si="10"/>
        <v>338.3</v>
      </c>
    </row>
    <row r="38" spans="1:9" s="33" customFormat="1">
      <c r="A38" s="23"/>
      <c r="B38" s="1" t="s">
        <v>141</v>
      </c>
      <c r="C38" s="2" t="s">
        <v>9</v>
      </c>
      <c r="D38" s="2" t="s">
        <v>23</v>
      </c>
      <c r="E38" s="2" t="s">
        <v>140</v>
      </c>
      <c r="F38" s="5">
        <v>852</v>
      </c>
      <c r="G38" s="3"/>
      <c r="H38" s="3">
        <v>55</v>
      </c>
      <c r="I38" s="3">
        <f t="shared" si="10"/>
        <v>55</v>
      </c>
    </row>
    <row r="39" spans="1:9" s="32" customFormat="1" ht="45">
      <c r="A39" s="23" t="s">
        <v>29</v>
      </c>
      <c r="B39" s="29" t="s">
        <v>30</v>
      </c>
      <c r="C39" s="30" t="s">
        <v>9</v>
      </c>
      <c r="D39" s="30" t="s">
        <v>31</v>
      </c>
      <c r="E39" s="30"/>
      <c r="F39" s="30"/>
      <c r="G39" s="31">
        <f t="shared" ref="G39:I39" si="11">G40+G58</f>
        <v>0</v>
      </c>
      <c r="H39" s="31">
        <f t="shared" si="11"/>
        <v>5098</v>
      </c>
      <c r="I39" s="31">
        <f t="shared" si="11"/>
        <v>5098</v>
      </c>
    </row>
    <row r="40" spans="1:9" s="33" customFormat="1" ht="30">
      <c r="A40" s="23"/>
      <c r="B40" s="1" t="s">
        <v>144</v>
      </c>
      <c r="C40" s="2" t="s">
        <v>9</v>
      </c>
      <c r="D40" s="2" t="s">
        <v>31</v>
      </c>
      <c r="E40" s="2" t="s">
        <v>145</v>
      </c>
      <c r="F40" s="5"/>
      <c r="G40" s="3">
        <f t="shared" ref="G40:I40" si="12">G41+G52</f>
        <v>0</v>
      </c>
      <c r="H40" s="3">
        <f t="shared" si="12"/>
        <v>4008.0000000000005</v>
      </c>
      <c r="I40" s="3">
        <f t="shared" si="12"/>
        <v>4008.0000000000005</v>
      </c>
    </row>
    <row r="41" spans="1:9" s="33" customFormat="1" ht="30">
      <c r="A41" s="23"/>
      <c r="B41" s="1" t="s">
        <v>146</v>
      </c>
      <c r="C41" s="2" t="s">
        <v>9</v>
      </c>
      <c r="D41" s="2" t="s">
        <v>31</v>
      </c>
      <c r="E41" s="2" t="s">
        <v>147</v>
      </c>
      <c r="F41" s="5"/>
      <c r="G41" s="3">
        <f>G42+G45</f>
        <v>0</v>
      </c>
      <c r="H41" s="3">
        <f>H42+H45</f>
        <v>3762.2000000000003</v>
      </c>
      <c r="I41" s="3">
        <f>I42+I45</f>
        <v>3762.2000000000003</v>
      </c>
    </row>
    <row r="42" spans="1:9" s="33" customFormat="1" ht="30">
      <c r="A42" s="23"/>
      <c r="B42" s="1" t="s">
        <v>148</v>
      </c>
      <c r="C42" s="2" t="s">
        <v>9</v>
      </c>
      <c r="D42" s="2" t="s">
        <v>31</v>
      </c>
      <c r="E42" s="2" t="s">
        <v>149</v>
      </c>
      <c r="F42" s="5"/>
      <c r="G42" s="3">
        <f t="shared" ref="G42" si="13">G43+G44</f>
        <v>0</v>
      </c>
      <c r="H42" s="3">
        <f t="shared" ref="H42:I42" si="14">H43+H44</f>
        <v>2978.9</v>
      </c>
      <c r="I42" s="3">
        <f t="shared" si="14"/>
        <v>2978.9</v>
      </c>
    </row>
    <row r="43" spans="1:9" s="33" customFormat="1">
      <c r="A43" s="23"/>
      <c r="B43" s="1" t="s">
        <v>128</v>
      </c>
      <c r="C43" s="2" t="s">
        <v>9</v>
      </c>
      <c r="D43" s="2" t="s">
        <v>31</v>
      </c>
      <c r="E43" s="2" t="s">
        <v>149</v>
      </c>
      <c r="F43" s="5" t="s">
        <v>14</v>
      </c>
      <c r="G43" s="3"/>
      <c r="H43" s="3">
        <f>1785.7+502.2</f>
        <v>2287.9</v>
      </c>
      <c r="I43" s="3">
        <f>G43+H43</f>
        <v>2287.9</v>
      </c>
    </row>
    <row r="44" spans="1:9" s="33" customFormat="1" ht="45">
      <c r="A44" s="23"/>
      <c r="B44" s="1" t="s">
        <v>129</v>
      </c>
      <c r="C44" s="2" t="s">
        <v>9</v>
      </c>
      <c r="D44" s="2" t="s">
        <v>31</v>
      </c>
      <c r="E44" s="2" t="s">
        <v>149</v>
      </c>
      <c r="F44" s="5" t="s">
        <v>130</v>
      </c>
      <c r="G44" s="3"/>
      <c r="H44" s="3">
        <f>539.3+151.7</f>
        <v>691</v>
      </c>
      <c r="I44" s="3">
        <f>G44+H44</f>
        <v>691</v>
      </c>
    </row>
    <row r="45" spans="1:9" s="33" customFormat="1" ht="30">
      <c r="A45" s="23"/>
      <c r="B45" s="1" t="s">
        <v>150</v>
      </c>
      <c r="C45" s="2" t="s">
        <v>9</v>
      </c>
      <c r="D45" s="2" t="s">
        <v>31</v>
      </c>
      <c r="E45" s="2" t="s">
        <v>151</v>
      </c>
      <c r="F45" s="5"/>
      <c r="G45" s="3">
        <f t="shared" ref="G45:I45" si="15">SUM(G46:G51)</f>
        <v>0</v>
      </c>
      <c r="H45" s="3">
        <f t="shared" si="15"/>
        <v>783.30000000000007</v>
      </c>
      <c r="I45" s="3">
        <f t="shared" si="15"/>
        <v>783.30000000000007</v>
      </c>
    </row>
    <row r="46" spans="1:9" s="33" customFormat="1" ht="30">
      <c r="A46" s="23"/>
      <c r="B46" s="1" t="s">
        <v>15</v>
      </c>
      <c r="C46" s="2" t="s">
        <v>9</v>
      </c>
      <c r="D46" s="2" t="s">
        <v>31</v>
      </c>
      <c r="E46" s="2" t="s">
        <v>151</v>
      </c>
      <c r="F46" s="5" t="s">
        <v>24</v>
      </c>
      <c r="G46" s="3"/>
      <c r="H46" s="3">
        <f>148.8+34.6</f>
        <v>183.4</v>
      </c>
      <c r="I46" s="3">
        <f t="shared" ref="I46:I51" si="16">G46+H46</f>
        <v>183.4</v>
      </c>
    </row>
    <row r="47" spans="1:9" s="33" customFormat="1" ht="45">
      <c r="A47" s="23"/>
      <c r="B47" s="1" t="s">
        <v>129</v>
      </c>
      <c r="C47" s="2" t="s">
        <v>9</v>
      </c>
      <c r="D47" s="2" t="s">
        <v>31</v>
      </c>
      <c r="E47" s="2" t="s">
        <v>151</v>
      </c>
      <c r="F47" s="5" t="s">
        <v>130</v>
      </c>
      <c r="G47" s="3"/>
      <c r="H47" s="3">
        <v>44.9</v>
      </c>
      <c r="I47" s="3">
        <f t="shared" si="16"/>
        <v>44.9</v>
      </c>
    </row>
    <row r="48" spans="1:9" s="33" customFormat="1" ht="30">
      <c r="A48" s="23"/>
      <c r="B48" s="1" t="s">
        <v>25</v>
      </c>
      <c r="C48" s="2" t="s">
        <v>9</v>
      </c>
      <c r="D48" s="2" t="s">
        <v>31</v>
      </c>
      <c r="E48" s="2" t="s">
        <v>151</v>
      </c>
      <c r="F48" s="5">
        <v>242</v>
      </c>
      <c r="G48" s="3"/>
      <c r="H48" s="3">
        <v>347.4</v>
      </c>
      <c r="I48" s="3">
        <f t="shared" si="16"/>
        <v>347.4</v>
      </c>
    </row>
    <row r="49" spans="1:9" s="33" customFormat="1" ht="30">
      <c r="A49" s="23"/>
      <c r="B49" s="1" t="s">
        <v>135</v>
      </c>
      <c r="C49" s="2" t="s">
        <v>9</v>
      </c>
      <c r="D49" s="2" t="s">
        <v>31</v>
      </c>
      <c r="E49" s="2" t="s">
        <v>151</v>
      </c>
      <c r="F49" s="5">
        <v>244</v>
      </c>
      <c r="G49" s="3"/>
      <c r="H49" s="3">
        <v>195</v>
      </c>
      <c r="I49" s="3">
        <f t="shared" si="16"/>
        <v>195</v>
      </c>
    </row>
    <row r="50" spans="1:9" s="33" customFormat="1">
      <c r="A50" s="23"/>
      <c r="B50" s="1" t="s">
        <v>28</v>
      </c>
      <c r="C50" s="2" t="s">
        <v>9</v>
      </c>
      <c r="D50" s="2" t="s">
        <v>31</v>
      </c>
      <c r="E50" s="2" t="s">
        <v>151</v>
      </c>
      <c r="F50" s="5" t="s">
        <v>152</v>
      </c>
      <c r="G50" s="3"/>
      <c r="H50" s="3">
        <v>11.2</v>
      </c>
      <c r="I50" s="3">
        <f t="shared" si="16"/>
        <v>11.2</v>
      </c>
    </row>
    <row r="51" spans="1:9" s="33" customFormat="1">
      <c r="A51" s="23"/>
      <c r="B51" s="1" t="s">
        <v>153</v>
      </c>
      <c r="C51" s="2" t="s">
        <v>9</v>
      </c>
      <c r="D51" s="2" t="s">
        <v>31</v>
      </c>
      <c r="E51" s="2" t="s">
        <v>151</v>
      </c>
      <c r="F51" s="5">
        <v>852</v>
      </c>
      <c r="G51" s="3"/>
      <c r="H51" s="3">
        <v>1.4</v>
      </c>
      <c r="I51" s="3">
        <f t="shared" si="16"/>
        <v>1.4</v>
      </c>
    </row>
    <row r="52" spans="1:9" s="33" customFormat="1" ht="75">
      <c r="A52" s="23"/>
      <c r="B52" s="1" t="s">
        <v>154</v>
      </c>
      <c r="C52" s="2" t="s">
        <v>9</v>
      </c>
      <c r="D52" s="2" t="s">
        <v>31</v>
      </c>
      <c r="E52" s="2" t="s">
        <v>155</v>
      </c>
      <c r="F52" s="5"/>
      <c r="G52" s="3">
        <f>G53+G56</f>
        <v>0</v>
      </c>
      <c r="H52" s="3">
        <f>H53+H56</f>
        <v>245.8</v>
      </c>
      <c r="I52" s="3">
        <f>I53+I56</f>
        <v>245.8</v>
      </c>
    </row>
    <row r="53" spans="1:9" s="33" customFormat="1" ht="75">
      <c r="A53" s="23"/>
      <c r="B53" s="6" t="s">
        <v>156</v>
      </c>
      <c r="C53" s="2" t="s">
        <v>9</v>
      </c>
      <c r="D53" s="2" t="s">
        <v>31</v>
      </c>
      <c r="E53" s="2" t="s">
        <v>157</v>
      </c>
      <c r="F53" s="5"/>
      <c r="G53" s="3">
        <f t="shared" ref="G53" si="17">SUM(G54:G55)</f>
        <v>0</v>
      </c>
      <c r="H53" s="3">
        <f t="shared" ref="H53:I53" si="18">SUM(H54:H55)</f>
        <v>245.20000000000002</v>
      </c>
      <c r="I53" s="3">
        <f t="shared" si="18"/>
        <v>245.20000000000002</v>
      </c>
    </row>
    <row r="54" spans="1:9" s="33" customFormat="1">
      <c r="A54" s="23"/>
      <c r="B54" s="1" t="s">
        <v>128</v>
      </c>
      <c r="C54" s="2" t="s">
        <v>9</v>
      </c>
      <c r="D54" s="2" t="s">
        <v>31</v>
      </c>
      <c r="E54" s="2" t="s">
        <v>157</v>
      </c>
      <c r="F54" s="5" t="s">
        <v>14</v>
      </c>
      <c r="G54" s="3"/>
      <c r="H54" s="3">
        <v>188.3</v>
      </c>
      <c r="I54" s="3">
        <f>G54+H54</f>
        <v>188.3</v>
      </c>
    </row>
    <row r="55" spans="1:9" s="33" customFormat="1" ht="45">
      <c r="A55" s="23"/>
      <c r="B55" s="1" t="s">
        <v>129</v>
      </c>
      <c r="C55" s="2" t="s">
        <v>9</v>
      </c>
      <c r="D55" s="2" t="s">
        <v>31</v>
      </c>
      <c r="E55" s="2" t="s">
        <v>157</v>
      </c>
      <c r="F55" s="5" t="s">
        <v>130</v>
      </c>
      <c r="G55" s="3"/>
      <c r="H55" s="3">
        <v>56.9</v>
      </c>
      <c r="I55" s="3">
        <f>G55+H55</f>
        <v>56.9</v>
      </c>
    </row>
    <row r="56" spans="1:9" s="33" customFormat="1" ht="60">
      <c r="A56" s="23"/>
      <c r="B56" s="1" t="s">
        <v>158</v>
      </c>
      <c r="C56" s="2" t="s">
        <v>9</v>
      </c>
      <c r="D56" s="2" t="s">
        <v>31</v>
      </c>
      <c r="E56" s="2" t="s">
        <v>159</v>
      </c>
      <c r="F56" s="5"/>
      <c r="G56" s="3">
        <f>SUM(G57:G57)</f>
        <v>0</v>
      </c>
      <c r="H56" s="3">
        <f>SUM(H57:H57)</f>
        <v>0.6</v>
      </c>
      <c r="I56" s="3">
        <f>SUM(I57:I57)</f>
        <v>0.6</v>
      </c>
    </row>
    <row r="57" spans="1:9" s="33" customFormat="1" ht="30">
      <c r="A57" s="23"/>
      <c r="B57" s="1" t="s">
        <v>135</v>
      </c>
      <c r="C57" s="2" t="s">
        <v>9</v>
      </c>
      <c r="D57" s="2" t="s">
        <v>31</v>
      </c>
      <c r="E57" s="2" t="s">
        <v>159</v>
      </c>
      <c r="F57" s="5">
        <v>244</v>
      </c>
      <c r="G57" s="3"/>
      <c r="H57" s="3">
        <v>0.6</v>
      </c>
      <c r="I57" s="3">
        <f>G57+H57</f>
        <v>0.6</v>
      </c>
    </row>
    <row r="58" spans="1:9" s="33" customFormat="1" ht="30">
      <c r="A58" s="23"/>
      <c r="B58" s="1" t="s">
        <v>32</v>
      </c>
      <c r="C58" s="2" t="s">
        <v>9</v>
      </c>
      <c r="D58" s="2" t="s">
        <v>31</v>
      </c>
      <c r="E58" s="2" t="s">
        <v>160</v>
      </c>
      <c r="F58" s="2"/>
      <c r="G58" s="3">
        <f t="shared" ref="G58:H58" si="19">G59+G62</f>
        <v>0</v>
      </c>
      <c r="H58" s="3">
        <f t="shared" si="19"/>
        <v>1090</v>
      </c>
      <c r="I58" s="3">
        <f>I59+I62</f>
        <v>1090</v>
      </c>
    </row>
    <row r="59" spans="1:9" s="33" customFormat="1" ht="30">
      <c r="A59" s="23"/>
      <c r="B59" s="1" t="s">
        <v>161</v>
      </c>
      <c r="C59" s="2" t="s">
        <v>9</v>
      </c>
      <c r="D59" s="2" t="s">
        <v>31</v>
      </c>
      <c r="E59" s="2" t="s">
        <v>162</v>
      </c>
      <c r="F59" s="2"/>
      <c r="G59" s="3">
        <f>SUM(G60:G61)</f>
        <v>0</v>
      </c>
      <c r="H59" s="3">
        <f>SUM(H60:H61)</f>
        <v>786.4</v>
      </c>
      <c r="I59" s="3">
        <f t="shared" ref="I59" si="20">SUM(I60:I61)</f>
        <v>786.4</v>
      </c>
    </row>
    <row r="60" spans="1:9" s="33" customFormat="1">
      <c r="A60" s="23"/>
      <c r="B60" s="1" t="s">
        <v>128</v>
      </c>
      <c r="C60" s="2" t="s">
        <v>9</v>
      </c>
      <c r="D60" s="2" t="s">
        <v>31</v>
      </c>
      <c r="E60" s="2" t="s">
        <v>162</v>
      </c>
      <c r="F60" s="5">
        <v>121</v>
      </c>
      <c r="G60" s="3"/>
      <c r="H60" s="3">
        <v>604</v>
      </c>
      <c r="I60" s="34">
        <f>G60+H60</f>
        <v>604</v>
      </c>
    </row>
    <row r="61" spans="1:9" s="33" customFormat="1" ht="45">
      <c r="A61" s="23"/>
      <c r="B61" s="1" t="s">
        <v>129</v>
      </c>
      <c r="C61" s="2" t="s">
        <v>9</v>
      </c>
      <c r="D61" s="35" t="s">
        <v>31</v>
      </c>
      <c r="E61" s="2" t="s">
        <v>162</v>
      </c>
      <c r="F61" s="5" t="s">
        <v>130</v>
      </c>
      <c r="G61" s="3"/>
      <c r="H61" s="3">
        <v>182.4</v>
      </c>
      <c r="I61" s="34">
        <f>G61+H61</f>
        <v>182.4</v>
      </c>
    </row>
    <row r="62" spans="1:9" s="33" customFormat="1" ht="30">
      <c r="A62" s="23"/>
      <c r="B62" s="1" t="s">
        <v>163</v>
      </c>
      <c r="C62" s="2" t="s">
        <v>9</v>
      </c>
      <c r="D62" s="2" t="s">
        <v>31</v>
      </c>
      <c r="E62" s="2" t="s">
        <v>164</v>
      </c>
      <c r="F62" s="5"/>
      <c r="G62" s="3">
        <f>SUM(G63:G66)</f>
        <v>0</v>
      </c>
      <c r="H62" s="3">
        <f>SUM(H63:H66)</f>
        <v>303.60000000000002</v>
      </c>
      <c r="I62" s="3">
        <f>SUM(I63:I66)</f>
        <v>303.60000000000002</v>
      </c>
    </row>
    <row r="63" spans="1:9" s="33" customFormat="1" ht="30">
      <c r="A63" s="23"/>
      <c r="B63" s="1" t="s">
        <v>15</v>
      </c>
      <c r="C63" s="2" t="s">
        <v>9</v>
      </c>
      <c r="D63" s="2" t="s">
        <v>31</v>
      </c>
      <c r="E63" s="2" t="s">
        <v>164</v>
      </c>
      <c r="F63" s="5" t="s">
        <v>24</v>
      </c>
      <c r="G63" s="3"/>
      <c r="H63" s="3">
        <f>50.3+35.3</f>
        <v>85.6</v>
      </c>
      <c r="I63" s="3">
        <f>G63+H63</f>
        <v>85.6</v>
      </c>
    </row>
    <row r="64" spans="1:9" s="33" customFormat="1" ht="45">
      <c r="A64" s="23"/>
      <c r="B64" s="1" t="s">
        <v>129</v>
      </c>
      <c r="C64" s="2" t="s">
        <v>9</v>
      </c>
      <c r="D64" s="2" t="s">
        <v>31</v>
      </c>
      <c r="E64" s="2" t="s">
        <v>164</v>
      </c>
      <c r="F64" s="5" t="s">
        <v>130</v>
      </c>
      <c r="G64" s="3"/>
      <c r="H64" s="3">
        <v>15.2</v>
      </c>
      <c r="I64" s="3">
        <f>G64+H64</f>
        <v>15.2</v>
      </c>
    </row>
    <row r="65" spans="1:9" s="33" customFormat="1" ht="30">
      <c r="A65" s="23"/>
      <c r="B65" s="1" t="s">
        <v>25</v>
      </c>
      <c r="C65" s="2" t="s">
        <v>9</v>
      </c>
      <c r="D65" s="2" t="s">
        <v>31</v>
      </c>
      <c r="E65" s="2" t="s">
        <v>164</v>
      </c>
      <c r="F65" s="5" t="s">
        <v>33</v>
      </c>
      <c r="G65" s="3"/>
      <c r="H65" s="3">
        <v>103</v>
      </c>
      <c r="I65" s="3">
        <f>G65+H65</f>
        <v>103</v>
      </c>
    </row>
    <row r="66" spans="1:9" s="33" customFormat="1" ht="30">
      <c r="A66" s="23"/>
      <c r="B66" s="1" t="s">
        <v>135</v>
      </c>
      <c r="C66" s="2" t="s">
        <v>9</v>
      </c>
      <c r="D66" s="2" t="s">
        <v>31</v>
      </c>
      <c r="E66" s="2" t="s">
        <v>164</v>
      </c>
      <c r="F66" s="5" t="s">
        <v>26</v>
      </c>
      <c r="G66" s="3"/>
      <c r="H66" s="3">
        <v>99.8</v>
      </c>
      <c r="I66" s="3">
        <f>G66+H66</f>
        <v>99.8</v>
      </c>
    </row>
    <row r="67" spans="1:9" s="32" customFormat="1">
      <c r="A67" s="23" t="s">
        <v>34</v>
      </c>
      <c r="B67" s="29" t="s">
        <v>35</v>
      </c>
      <c r="C67" s="2" t="s">
        <v>9</v>
      </c>
      <c r="D67" s="2" t="s">
        <v>36</v>
      </c>
      <c r="E67" s="2"/>
      <c r="F67" s="5"/>
      <c r="G67" s="3">
        <f t="shared" ref="G67:I67" si="21">G68+G70</f>
        <v>0</v>
      </c>
      <c r="H67" s="3">
        <f t="shared" si="21"/>
        <v>3711.9</v>
      </c>
      <c r="I67" s="3">
        <f t="shared" si="21"/>
        <v>3711.9</v>
      </c>
    </row>
    <row r="68" spans="1:9" s="33" customFormat="1">
      <c r="A68" s="23"/>
      <c r="B68" s="1" t="s">
        <v>37</v>
      </c>
      <c r="C68" s="2" t="s">
        <v>9</v>
      </c>
      <c r="D68" s="2" t="s">
        <v>36</v>
      </c>
      <c r="E68" s="2" t="s">
        <v>165</v>
      </c>
      <c r="F68" s="2"/>
      <c r="G68" s="3">
        <f t="shared" ref="G68:I68" si="22">G69</f>
        <v>0</v>
      </c>
      <c r="H68" s="3">
        <f t="shared" si="22"/>
        <v>1000</v>
      </c>
      <c r="I68" s="3">
        <f t="shared" si="22"/>
        <v>1000</v>
      </c>
    </row>
    <row r="69" spans="1:9" s="33" customFormat="1">
      <c r="A69" s="23"/>
      <c r="B69" s="1" t="s">
        <v>38</v>
      </c>
      <c r="C69" s="2" t="s">
        <v>9</v>
      </c>
      <c r="D69" s="2" t="s">
        <v>36</v>
      </c>
      <c r="E69" s="2" t="s">
        <v>165</v>
      </c>
      <c r="F69" s="2">
        <v>870</v>
      </c>
      <c r="G69" s="3"/>
      <c r="H69" s="3">
        <v>1000</v>
      </c>
      <c r="I69" s="3">
        <f>G69+H69</f>
        <v>1000</v>
      </c>
    </row>
    <row r="70" spans="1:9" s="33" customFormat="1" ht="30">
      <c r="A70" s="23"/>
      <c r="B70" s="1" t="s">
        <v>309</v>
      </c>
      <c r="C70" s="2" t="s">
        <v>9</v>
      </c>
      <c r="D70" s="2" t="s">
        <v>36</v>
      </c>
      <c r="E70" s="2" t="s">
        <v>310</v>
      </c>
      <c r="F70" s="2"/>
      <c r="G70" s="3">
        <f>G71</f>
        <v>0</v>
      </c>
      <c r="H70" s="3">
        <f>H71</f>
        <v>2711.9</v>
      </c>
      <c r="I70" s="3">
        <f>I71</f>
        <v>2711.9</v>
      </c>
    </row>
    <row r="71" spans="1:9" s="33" customFormat="1">
      <c r="A71" s="23"/>
      <c r="B71" s="1" t="s">
        <v>38</v>
      </c>
      <c r="C71" s="2" t="s">
        <v>9</v>
      </c>
      <c r="D71" s="2" t="s">
        <v>36</v>
      </c>
      <c r="E71" s="2" t="s">
        <v>310</v>
      </c>
      <c r="F71" s="2">
        <v>870</v>
      </c>
      <c r="G71" s="3"/>
      <c r="H71" s="3">
        <f>770+2110.9+83-252</f>
        <v>2711.9</v>
      </c>
      <c r="I71" s="3">
        <f>G71+H71</f>
        <v>2711.9</v>
      </c>
    </row>
    <row r="72" spans="1:9" s="32" customFormat="1">
      <c r="A72" s="23" t="s">
        <v>39</v>
      </c>
      <c r="B72" s="29" t="s">
        <v>40</v>
      </c>
      <c r="C72" s="2" t="s">
        <v>9</v>
      </c>
      <c r="D72" s="2" t="s">
        <v>41</v>
      </c>
      <c r="E72" s="2"/>
      <c r="F72" s="5"/>
      <c r="G72" s="3">
        <f t="shared" ref="G72:I72" si="23">G73+G75+G81+G83+G88+G91+G94</f>
        <v>0</v>
      </c>
      <c r="H72" s="3">
        <f t="shared" si="23"/>
        <v>7854.0999999999995</v>
      </c>
      <c r="I72" s="3">
        <f t="shared" si="23"/>
        <v>7854.0999999999995</v>
      </c>
    </row>
    <row r="73" spans="1:9" s="33" customFormat="1" ht="30">
      <c r="A73" s="23"/>
      <c r="B73" s="1" t="s">
        <v>166</v>
      </c>
      <c r="C73" s="2" t="s">
        <v>9</v>
      </c>
      <c r="D73" s="2" t="s">
        <v>41</v>
      </c>
      <c r="E73" s="2" t="s">
        <v>167</v>
      </c>
      <c r="F73" s="5"/>
      <c r="G73" s="3">
        <f>G74</f>
        <v>0</v>
      </c>
      <c r="H73" s="3">
        <f>H74</f>
        <v>0.1</v>
      </c>
      <c r="I73" s="3">
        <f>I74</f>
        <v>0.1</v>
      </c>
    </row>
    <row r="74" spans="1:9" s="33" customFormat="1" ht="30">
      <c r="A74" s="23"/>
      <c r="B74" s="1" t="s">
        <v>135</v>
      </c>
      <c r="C74" s="2" t="s">
        <v>9</v>
      </c>
      <c r="D74" s="2" t="s">
        <v>41</v>
      </c>
      <c r="E74" s="2" t="s">
        <v>167</v>
      </c>
      <c r="F74" s="5" t="s">
        <v>26</v>
      </c>
      <c r="G74" s="3"/>
      <c r="H74" s="3">
        <v>0.1</v>
      </c>
      <c r="I74" s="3">
        <f>G74+H74</f>
        <v>0.1</v>
      </c>
    </row>
    <row r="75" spans="1:9" s="33" customFormat="1">
      <c r="A75" s="23"/>
      <c r="B75" s="1" t="s">
        <v>168</v>
      </c>
      <c r="C75" s="2" t="s">
        <v>9</v>
      </c>
      <c r="D75" s="2" t="s">
        <v>41</v>
      </c>
      <c r="E75" s="2" t="s">
        <v>169</v>
      </c>
      <c r="F75" s="5"/>
      <c r="G75" s="3">
        <f>SUM(G76:G80)</f>
        <v>0</v>
      </c>
      <c r="H75" s="3">
        <f>SUM(H76:H80)</f>
        <v>514.5</v>
      </c>
      <c r="I75" s="3">
        <f>SUM(I76:I80)</f>
        <v>514.5</v>
      </c>
    </row>
    <row r="76" spans="1:9" s="33" customFormat="1">
      <c r="A76" s="23"/>
      <c r="B76" s="1" t="s">
        <v>128</v>
      </c>
      <c r="C76" s="2" t="s">
        <v>9</v>
      </c>
      <c r="D76" s="2" t="s">
        <v>41</v>
      </c>
      <c r="E76" s="2" t="s">
        <v>169</v>
      </c>
      <c r="F76" s="5" t="s">
        <v>14</v>
      </c>
      <c r="G76" s="3"/>
      <c r="H76" s="3">
        <v>140.30000000000001</v>
      </c>
      <c r="I76" s="3">
        <f>G76+H76</f>
        <v>140.30000000000001</v>
      </c>
    </row>
    <row r="77" spans="1:9" s="33" customFormat="1" ht="30">
      <c r="A77" s="23"/>
      <c r="B77" s="1" t="s">
        <v>15</v>
      </c>
      <c r="C77" s="2" t="s">
        <v>9</v>
      </c>
      <c r="D77" s="2" t="s">
        <v>41</v>
      </c>
      <c r="E77" s="2" t="s">
        <v>169</v>
      </c>
      <c r="F77" s="5" t="s">
        <v>24</v>
      </c>
      <c r="G77" s="3"/>
      <c r="H77" s="3">
        <v>36.299999999999997</v>
      </c>
      <c r="I77" s="3">
        <f>G77+H77</f>
        <v>36.299999999999997</v>
      </c>
    </row>
    <row r="78" spans="1:9" s="33" customFormat="1" ht="45">
      <c r="A78" s="23"/>
      <c r="B78" s="1" t="s">
        <v>129</v>
      </c>
      <c r="C78" s="2" t="s">
        <v>9</v>
      </c>
      <c r="D78" s="2" t="s">
        <v>41</v>
      </c>
      <c r="E78" s="2" t="s">
        <v>169</v>
      </c>
      <c r="F78" s="5" t="s">
        <v>130</v>
      </c>
      <c r="G78" s="3"/>
      <c r="H78" s="3">
        <v>49.3</v>
      </c>
      <c r="I78" s="3">
        <f>G78+H78</f>
        <v>49.3</v>
      </c>
    </row>
    <row r="79" spans="1:9" s="33" customFormat="1" ht="30">
      <c r="A79" s="23"/>
      <c r="B79" s="1" t="s">
        <v>25</v>
      </c>
      <c r="C79" s="2" t="s">
        <v>9</v>
      </c>
      <c r="D79" s="2" t="s">
        <v>41</v>
      </c>
      <c r="E79" s="2" t="s">
        <v>169</v>
      </c>
      <c r="F79" s="5">
        <v>242</v>
      </c>
      <c r="G79" s="3"/>
      <c r="H79" s="3">
        <v>36.200000000000003</v>
      </c>
      <c r="I79" s="3">
        <f>G79+H79</f>
        <v>36.200000000000003</v>
      </c>
    </row>
    <row r="80" spans="1:9" s="33" customFormat="1" ht="30">
      <c r="A80" s="23"/>
      <c r="B80" s="1" t="s">
        <v>135</v>
      </c>
      <c r="C80" s="2" t="s">
        <v>9</v>
      </c>
      <c r="D80" s="2" t="s">
        <v>41</v>
      </c>
      <c r="E80" s="2" t="s">
        <v>169</v>
      </c>
      <c r="F80" s="5">
        <v>244</v>
      </c>
      <c r="G80" s="3"/>
      <c r="H80" s="3">
        <f>329.6-77.2</f>
        <v>252.40000000000003</v>
      </c>
      <c r="I80" s="3">
        <f>G80+H80</f>
        <v>252.40000000000003</v>
      </c>
    </row>
    <row r="81" spans="1:9" s="33" customFormat="1" ht="30">
      <c r="A81" s="23"/>
      <c r="B81" s="6" t="s">
        <v>170</v>
      </c>
      <c r="C81" s="2" t="s">
        <v>9</v>
      </c>
      <c r="D81" s="2" t="s">
        <v>41</v>
      </c>
      <c r="E81" s="5" t="s">
        <v>171</v>
      </c>
      <c r="F81" s="5"/>
      <c r="G81" s="3">
        <f>SUM(G82)</f>
        <v>0</v>
      </c>
      <c r="H81" s="3">
        <f>SUM(H82)</f>
        <v>36.4</v>
      </c>
      <c r="I81" s="3">
        <f>I82</f>
        <v>36.4</v>
      </c>
    </row>
    <row r="82" spans="1:9" s="33" customFormat="1" ht="30">
      <c r="A82" s="23"/>
      <c r="B82" s="1" t="s">
        <v>135</v>
      </c>
      <c r="C82" s="2" t="s">
        <v>9</v>
      </c>
      <c r="D82" s="2" t="s">
        <v>41</v>
      </c>
      <c r="E82" s="5" t="s">
        <v>171</v>
      </c>
      <c r="F82" s="5">
        <v>244</v>
      </c>
      <c r="G82" s="3"/>
      <c r="H82" s="3">
        <v>36.4</v>
      </c>
      <c r="I82" s="3">
        <f>G82+H82</f>
        <v>36.4</v>
      </c>
    </row>
    <row r="83" spans="1:9" s="33" customFormat="1" ht="60">
      <c r="A83" s="23"/>
      <c r="B83" s="6" t="s">
        <v>172</v>
      </c>
      <c r="C83" s="2" t="s">
        <v>9</v>
      </c>
      <c r="D83" s="2" t="s">
        <v>41</v>
      </c>
      <c r="E83" s="5" t="s">
        <v>173</v>
      </c>
      <c r="F83" s="5"/>
      <c r="G83" s="3">
        <f>SUM(G84:G87)</f>
        <v>0</v>
      </c>
      <c r="H83" s="3">
        <f>SUM(H84:H87)</f>
        <v>116.30000000000001</v>
      </c>
      <c r="I83" s="3">
        <f>SUM(I84:I87)</f>
        <v>116.30000000000001</v>
      </c>
    </row>
    <row r="84" spans="1:9" s="33" customFormat="1">
      <c r="A84" s="23"/>
      <c r="B84" s="1" t="s">
        <v>128</v>
      </c>
      <c r="C84" s="2" t="s">
        <v>9</v>
      </c>
      <c r="D84" s="2" t="s">
        <v>41</v>
      </c>
      <c r="E84" s="5" t="s">
        <v>173</v>
      </c>
      <c r="F84" s="5" t="s">
        <v>14</v>
      </c>
      <c r="G84" s="3"/>
      <c r="H84" s="3">
        <v>36</v>
      </c>
      <c r="I84" s="3">
        <f>G84+H84</f>
        <v>36</v>
      </c>
    </row>
    <row r="85" spans="1:9" s="33" customFormat="1" ht="45">
      <c r="A85" s="23"/>
      <c r="B85" s="1" t="s">
        <v>129</v>
      </c>
      <c r="C85" s="2" t="s">
        <v>9</v>
      </c>
      <c r="D85" s="2" t="s">
        <v>41</v>
      </c>
      <c r="E85" s="5" t="s">
        <v>173</v>
      </c>
      <c r="F85" s="5" t="s">
        <v>130</v>
      </c>
      <c r="G85" s="3"/>
      <c r="H85" s="3">
        <v>10.9</v>
      </c>
      <c r="I85" s="3">
        <f>G85+H85</f>
        <v>10.9</v>
      </c>
    </row>
    <row r="86" spans="1:9" s="33" customFormat="1" ht="30">
      <c r="A86" s="23"/>
      <c r="B86" s="1" t="s">
        <v>25</v>
      </c>
      <c r="C86" s="2" t="s">
        <v>9</v>
      </c>
      <c r="D86" s="2" t="s">
        <v>41</v>
      </c>
      <c r="E86" s="5" t="s">
        <v>173</v>
      </c>
      <c r="F86" s="5" t="s">
        <v>33</v>
      </c>
      <c r="G86" s="3"/>
      <c r="H86" s="3">
        <v>53</v>
      </c>
      <c r="I86" s="3">
        <f>G86+H86</f>
        <v>53</v>
      </c>
    </row>
    <row r="87" spans="1:9" s="33" customFormat="1" ht="30">
      <c r="A87" s="23"/>
      <c r="B87" s="1" t="s">
        <v>135</v>
      </c>
      <c r="C87" s="2" t="s">
        <v>9</v>
      </c>
      <c r="D87" s="2" t="s">
        <v>41</v>
      </c>
      <c r="E87" s="5" t="s">
        <v>173</v>
      </c>
      <c r="F87" s="5">
        <v>244</v>
      </c>
      <c r="G87" s="3"/>
      <c r="H87" s="3">
        <v>16.399999999999999</v>
      </c>
      <c r="I87" s="3">
        <f>G87+H87</f>
        <v>16.399999999999999</v>
      </c>
    </row>
    <row r="88" spans="1:9" s="33" customFormat="1" ht="30">
      <c r="A88" s="23"/>
      <c r="B88" s="1" t="s">
        <v>43</v>
      </c>
      <c r="C88" s="2" t="s">
        <v>9</v>
      </c>
      <c r="D88" s="2" t="s">
        <v>41</v>
      </c>
      <c r="E88" s="5" t="s">
        <v>174</v>
      </c>
      <c r="F88" s="5"/>
      <c r="G88" s="3">
        <f>SUM(G89:G90)</f>
        <v>0</v>
      </c>
      <c r="H88" s="3">
        <f>SUM(H89:H90)</f>
        <v>525.79999999999995</v>
      </c>
      <c r="I88" s="3">
        <f>SUM(I89:I90)</f>
        <v>525.79999999999995</v>
      </c>
    </row>
    <row r="89" spans="1:9" s="33" customFormat="1" ht="30">
      <c r="A89" s="23"/>
      <c r="B89" s="1" t="s">
        <v>135</v>
      </c>
      <c r="C89" s="2" t="s">
        <v>9</v>
      </c>
      <c r="D89" s="2" t="s">
        <v>41</v>
      </c>
      <c r="E89" s="5" t="s">
        <v>174</v>
      </c>
      <c r="F89" s="5" t="s">
        <v>26</v>
      </c>
      <c r="G89" s="3"/>
      <c r="H89" s="3">
        <v>357.8</v>
      </c>
      <c r="I89" s="3">
        <f>G89+H89</f>
        <v>357.8</v>
      </c>
    </row>
    <row r="90" spans="1:9" s="33" customFormat="1">
      <c r="A90" s="23"/>
      <c r="B90" s="1" t="s">
        <v>175</v>
      </c>
      <c r="C90" s="2" t="s">
        <v>9</v>
      </c>
      <c r="D90" s="2" t="s">
        <v>41</v>
      </c>
      <c r="E90" s="5" t="s">
        <v>174</v>
      </c>
      <c r="F90" s="5" t="s">
        <v>176</v>
      </c>
      <c r="G90" s="3"/>
      <c r="H90" s="3">
        <v>168</v>
      </c>
      <c r="I90" s="3">
        <f>G90+H90</f>
        <v>168</v>
      </c>
    </row>
    <row r="91" spans="1:9" s="33" customFormat="1">
      <c r="A91" s="23"/>
      <c r="B91" s="1" t="s">
        <v>45</v>
      </c>
      <c r="C91" s="2" t="s">
        <v>9</v>
      </c>
      <c r="D91" s="2" t="s">
        <v>41</v>
      </c>
      <c r="E91" s="2" t="s">
        <v>177</v>
      </c>
      <c r="F91" s="2"/>
      <c r="G91" s="3">
        <f>SUM(G92:G93)</f>
        <v>0</v>
      </c>
      <c r="H91" s="3">
        <f>SUM(H92:H93)</f>
        <v>272.60000000000002</v>
      </c>
      <c r="I91" s="3">
        <f t="shared" ref="I91" si="24">SUM(I92:I93)</f>
        <v>272.60000000000002</v>
      </c>
    </row>
    <row r="92" spans="1:9" s="33" customFormat="1">
      <c r="A92" s="23"/>
      <c r="B92" s="1" t="s">
        <v>128</v>
      </c>
      <c r="C92" s="2" t="s">
        <v>9</v>
      </c>
      <c r="D92" s="2" t="s">
        <v>41</v>
      </c>
      <c r="E92" s="2" t="s">
        <v>177</v>
      </c>
      <c r="F92" s="5" t="s">
        <v>14</v>
      </c>
      <c r="G92" s="3"/>
      <c r="H92" s="3">
        <v>209.4</v>
      </c>
      <c r="I92" s="3">
        <f>G92+H92</f>
        <v>209.4</v>
      </c>
    </row>
    <row r="93" spans="1:9" s="33" customFormat="1" ht="45">
      <c r="A93" s="23"/>
      <c r="B93" s="1" t="s">
        <v>129</v>
      </c>
      <c r="C93" s="2" t="s">
        <v>9</v>
      </c>
      <c r="D93" s="2" t="s">
        <v>41</v>
      </c>
      <c r="E93" s="2" t="s">
        <v>177</v>
      </c>
      <c r="F93" s="5" t="s">
        <v>130</v>
      </c>
      <c r="G93" s="3"/>
      <c r="H93" s="3">
        <v>63.2</v>
      </c>
      <c r="I93" s="3">
        <f>G93+H93</f>
        <v>63.2</v>
      </c>
    </row>
    <row r="94" spans="1:9" s="33" customFormat="1" ht="30">
      <c r="A94" s="23"/>
      <c r="B94" s="1" t="s">
        <v>178</v>
      </c>
      <c r="C94" s="2" t="s">
        <v>9</v>
      </c>
      <c r="D94" s="2" t="s">
        <v>41</v>
      </c>
      <c r="E94" s="5" t="s">
        <v>179</v>
      </c>
      <c r="F94" s="5"/>
      <c r="G94" s="3">
        <f>SUM(G95,G98)</f>
        <v>0</v>
      </c>
      <c r="H94" s="3">
        <f>SUM(H95,H98)</f>
        <v>6388.4</v>
      </c>
      <c r="I94" s="3">
        <f>SUM(I95,I98)</f>
        <v>6388.4</v>
      </c>
    </row>
    <row r="95" spans="1:9" s="33" customFormat="1" ht="30">
      <c r="A95" s="23"/>
      <c r="B95" s="1" t="s">
        <v>180</v>
      </c>
      <c r="C95" s="2" t="s">
        <v>9</v>
      </c>
      <c r="D95" s="2" t="s">
        <v>41</v>
      </c>
      <c r="E95" s="5" t="s">
        <v>181</v>
      </c>
      <c r="F95" s="5"/>
      <c r="G95" s="3">
        <f t="shared" ref="G95" si="25">SUM(G96:G97)</f>
        <v>0</v>
      </c>
      <c r="H95" s="3">
        <f t="shared" ref="H95:I95" si="26">SUM(H96:H97)</f>
        <v>2530.9</v>
      </c>
      <c r="I95" s="3">
        <f t="shared" si="26"/>
        <v>2530.9</v>
      </c>
    </row>
    <row r="96" spans="1:9" s="33" customFormat="1">
      <c r="A96" s="23"/>
      <c r="B96" s="29" t="s">
        <v>321</v>
      </c>
      <c r="C96" s="2" t="s">
        <v>9</v>
      </c>
      <c r="D96" s="2" t="s">
        <v>41</v>
      </c>
      <c r="E96" s="5" t="s">
        <v>181</v>
      </c>
      <c r="F96" s="5" t="s">
        <v>42</v>
      </c>
      <c r="G96" s="3"/>
      <c r="H96" s="3">
        <v>1943.9</v>
      </c>
      <c r="I96" s="3">
        <f>G96+H96</f>
        <v>1943.9</v>
      </c>
    </row>
    <row r="97" spans="1:9" s="33" customFormat="1" ht="45">
      <c r="A97" s="23"/>
      <c r="B97" s="1" t="s">
        <v>326</v>
      </c>
      <c r="C97" s="2" t="s">
        <v>9</v>
      </c>
      <c r="D97" s="2" t="s">
        <v>41</v>
      </c>
      <c r="E97" s="5" t="s">
        <v>181</v>
      </c>
      <c r="F97" s="5" t="s">
        <v>182</v>
      </c>
      <c r="G97" s="3"/>
      <c r="H97" s="3">
        <v>587</v>
      </c>
      <c r="I97" s="3">
        <f>G97+H97</f>
        <v>587</v>
      </c>
    </row>
    <row r="98" spans="1:9" s="33" customFormat="1" ht="30">
      <c r="A98" s="23"/>
      <c r="B98" s="1" t="s">
        <v>183</v>
      </c>
      <c r="C98" s="2" t="s">
        <v>9</v>
      </c>
      <c r="D98" s="2" t="s">
        <v>41</v>
      </c>
      <c r="E98" s="5" t="s">
        <v>184</v>
      </c>
      <c r="F98" s="5"/>
      <c r="G98" s="3">
        <f>SUM(G99:G103)</f>
        <v>0</v>
      </c>
      <c r="H98" s="3">
        <f>SUM(H99:H103)</f>
        <v>3857.5</v>
      </c>
      <c r="I98" s="3">
        <f>SUM(I99:I103)</f>
        <v>3857.5</v>
      </c>
    </row>
    <row r="99" spans="1:9" s="33" customFormat="1" ht="30">
      <c r="A99" s="23"/>
      <c r="B99" s="1" t="s">
        <v>323</v>
      </c>
      <c r="C99" s="2" t="s">
        <v>9</v>
      </c>
      <c r="D99" s="2" t="s">
        <v>41</v>
      </c>
      <c r="E99" s="5" t="s">
        <v>184</v>
      </c>
      <c r="F99" s="5" t="s">
        <v>185</v>
      </c>
      <c r="G99" s="3"/>
      <c r="H99" s="3">
        <v>10</v>
      </c>
      <c r="I99" s="3">
        <f t="shared" ref="I99:I103" si="27">G99+H99</f>
        <v>10</v>
      </c>
    </row>
    <row r="100" spans="1:9" s="33" customFormat="1" ht="30">
      <c r="A100" s="23"/>
      <c r="B100" s="1" t="s">
        <v>25</v>
      </c>
      <c r="C100" s="2" t="s">
        <v>9</v>
      </c>
      <c r="D100" s="2" t="s">
        <v>41</v>
      </c>
      <c r="E100" s="5" t="s">
        <v>184</v>
      </c>
      <c r="F100" s="5" t="s">
        <v>33</v>
      </c>
      <c r="G100" s="3"/>
      <c r="H100" s="3">
        <v>357</v>
      </c>
      <c r="I100" s="3">
        <f t="shared" si="27"/>
        <v>357</v>
      </c>
    </row>
    <row r="101" spans="1:9" s="33" customFormat="1" ht="30">
      <c r="A101" s="23"/>
      <c r="B101" s="1" t="s">
        <v>135</v>
      </c>
      <c r="C101" s="2" t="s">
        <v>9</v>
      </c>
      <c r="D101" s="2" t="s">
        <v>41</v>
      </c>
      <c r="E101" s="5" t="s">
        <v>184</v>
      </c>
      <c r="F101" s="5" t="s">
        <v>26</v>
      </c>
      <c r="G101" s="3"/>
      <c r="H101" s="3">
        <v>3452</v>
      </c>
      <c r="I101" s="3">
        <f t="shared" si="27"/>
        <v>3452</v>
      </c>
    </row>
    <row r="102" spans="1:9" s="33" customFormat="1">
      <c r="A102" s="23"/>
      <c r="B102" s="1" t="s">
        <v>28</v>
      </c>
      <c r="C102" s="2" t="s">
        <v>9</v>
      </c>
      <c r="D102" s="2" t="s">
        <v>41</v>
      </c>
      <c r="E102" s="5" t="s">
        <v>184</v>
      </c>
      <c r="F102" s="5" t="s">
        <v>152</v>
      </c>
      <c r="G102" s="3"/>
      <c r="H102" s="3">
        <v>22</v>
      </c>
      <c r="I102" s="3">
        <f t="shared" si="27"/>
        <v>22</v>
      </c>
    </row>
    <row r="103" spans="1:9" s="33" customFormat="1">
      <c r="A103" s="23"/>
      <c r="B103" s="1" t="s">
        <v>153</v>
      </c>
      <c r="C103" s="2" t="s">
        <v>9</v>
      </c>
      <c r="D103" s="2" t="s">
        <v>41</v>
      </c>
      <c r="E103" s="5" t="s">
        <v>184</v>
      </c>
      <c r="F103" s="5" t="s">
        <v>44</v>
      </c>
      <c r="G103" s="3"/>
      <c r="H103" s="3">
        <v>16.5</v>
      </c>
      <c r="I103" s="3">
        <f t="shared" si="27"/>
        <v>16.5</v>
      </c>
    </row>
    <row r="104" spans="1:9" s="33" customFormat="1">
      <c r="A104" s="20">
        <v>2</v>
      </c>
      <c r="B104" s="26" t="s">
        <v>46</v>
      </c>
      <c r="C104" s="36" t="s">
        <v>12</v>
      </c>
      <c r="D104" s="36"/>
      <c r="E104" s="2"/>
      <c r="F104" s="5"/>
      <c r="G104" s="4">
        <f>G105+G108</f>
        <v>0</v>
      </c>
      <c r="H104" s="4">
        <f>H105+H108</f>
        <v>801.3</v>
      </c>
      <c r="I104" s="4">
        <f>I105+I108</f>
        <v>801.3</v>
      </c>
    </row>
    <row r="105" spans="1:9" s="32" customFormat="1">
      <c r="A105" s="23" t="s">
        <v>47</v>
      </c>
      <c r="B105" s="1" t="s">
        <v>48</v>
      </c>
      <c r="C105" s="2" t="s">
        <v>12</v>
      </c>
      <c r="D105" s="2" t="s">
        <v>18</v>
      </c>
      <c r="E105" s="2"/>
      <c r="F105" s="5"/>
      <c r="G105" s="3">
        <f>G107</f>
        <v>0</v>
      </c>
      <c r="H105" s="3">
        <f>H107</f>
        <v>476.3</v>
      </c>
      <c r="I105" s="3">
        <f>I107</f>
        <v>476.3</v>
      </c>
    </row>
    <row r="106" spans="1:9" s="33" customFormat="1" ht="30">
      <c r="A106" s="23"/>
      <c r="B106" s="6" t="s">
        <v>186</v>
      </c>
      <c r="C106" s="2" t="s">
        <v>12</v>
      </c>
      <c r="D106" s="2" t="s">
        <v>18</v>
      </c>
      <c r="E106" s="2" t="s">
        <v>187</v>
      </c>
      <c r="F106" s="2"/>
      <c r="G106" s="3">
        <f t="shared" ref="G106:I106" si="28">G107</f>
        <v>0</v>
      </c>
      <c r="H106" s="3">
        <f t="shared" si="28"/>
        <v>476.3</v>
      </c>
      <c r="I106" s="3">
        <f t="shared" si="28"/>
        <v>476.3</v>
      </c>
    </row>
    <row r="107" spans="1:9" s="33" customFormat="1">
      <c r="A107" s="23"/>
      <c r="B107" s="37" t="s">
        <v>49</v>
      </c>
      <c r="C107" s="2" t="s">
        <v>12</v>
      </c>
      <c r="D107" s="2" t="s">
        <v>18</v>
      </c>
      <c r="E107" s="2" t="s">
        <v>187</v>
      </c>
      <c r="F107" s="2" t="s">
        <v>50</v>
      </c>
      <c r="G107" s="3"/>
      <c r="H107" s="3">
        <f>417.8+58.5</f>
        <v>476.3</v>
      </c>
      <c r="I107" s="3">
        <f>G107+H107</f>
        <v>476.3</v>
      </c>
    </row>
    <row r="108" spans="1:9" s="32" customFormat="1">
      <c r="A108" s="23" t="s">
        <v>51</v>
      </c>
      <c r="B108" s="1" t="s">
        <v>188</v>
      </c>
      <c r="C108" s="2" t="s">
        <v>12</v>
      </c>
      <c r="D108" s="2" t="s">
        <v>23</v>
      </c>
      <c r="E108" s="2"/>
      <c r="F108" s="5"/>
      <c r="G108" s="3">
        <f t="shared" ref="G108:I109" si="29">G109</f>
        <v>0</v>
      </c>
      <c r="H108" s="3">
        <f t="shared" si="29"/>
        <v>325</v>
      </c>
      <c r="I108" s="3">
        <f t="shared" si="29"/>
        <v>325</v>
      </c>
    </row>
    <row r="109" spans="1:9" s="33" customFormat="1">
      <c r="A109" s="23"/>
      <c r="B109" s="1" t="s">
        <v>52</v>
      </c>
      <c r="C109" s="2" t="s">
        <v>12</v>
      </c>
      <c r="D109" s="2" t="s">
        <v>23</v>
      </c>
      <c r="E109" s="2" t="s">
        <v>189</v>
      </c>
      <c r="F109" s="2"/>
      <c r="G109" s="3">
        <f t="shared" si="29"/>
        <v>0</v>
      </c>
      <c r="H109" s="3">
        <f t="shared" si="29"/>
        <v>325</v>
      </c>
      <c r="I109" s="3">
        <f t="shared" si="29"/>
        <v>325</v>
      </c>
    </row>
    <row r="110" spans="1:9" s="33" customFormat="1" ht="30">
      <c r="A110" s="23"/>
      <c r="B110" s="1" t="s">
        <v>135</v>
      </c>
      <c r="C110" s="2" t="s">
        <v>12</v>
      </c>
      <c r="D110" s="2" t="s">
        <v>23</v>
      </c>
      <c r="E110" s="2" t="s">
        <v>189</v>
      </c>
      <c r="F110" s="5" t="s">
        <v>26</v>
      </c>
      <c r="G110" s="3"/>
      <c r="H110" s="3">
        <v>325</v>
      </c>
      <c r="I110" s="3">
        <f>G110+H110</f>
        <v>325</v>
      </c>
    </row>
    <row r="111" spans="1:9" s="33" customFormat="1" ht="28.5">
      <c r="A111" s="20">
        <v>3</v>
      </c>
      <c r="B111" s="26" t="s">
        <v>53</v>
      </c>
      <c r="C111" s="36" t="s">
        <v>18</v>
      </c>
      <c r="D111" s="36"/>
      <c r="E111" s="36"/>
      <c r="F111" s="38"/>
      <c r="G111" s="4">
        <f t="shared" ref="G111:I111" si="30">G112</f>
        <v>0</v>
      </c>
      <c r="H111" s="4">
        <f t="shared" si="30"/>
        <v>573</v>
      </c>
      <c r="I111" s="4">
        <f t="shared" si="30"/>
        <v>573</v>
      </c>
    </row>
    <row r="112" spans="1:9" s="33" customFormat="1" ht="30">
      <c r="A112" s="23" t="s">
        <v>54</v>
      </c>
      <c r="B112" s="1" t="s">
        <v>55</v>
      </c>
      <c r="C112" s="2" t="s">
        <v>18</v>
      </c>
      <c r="D112" s="2" t="s">
        <v>56</v>
      </c>
      <c r="E112" s="2"/>
      <c r="F112" s="2"/>
      <c r="G112" s="3">
        <f>G115+G113+G119+G121+G117</f>
        <v>0</v>
      </c>
      <c r="H112" s="3">
        <f t="shared" ref="H112:I112" si="31">H115+H113+H119+H121+H117</f>
        <v>573</v>
      </c>
      <c r="I112" s="3">
        <f t="shared" si="31"/>
        <v>573</v>
      </c>
    </row>
    <row r="113" spans="1:9" s="33" customFormat="1" ht="30">
      <c r="A113" s="23"/>
      <c r="B113" s="1" t="s">
        <v>199</v>
      </c>
      <c r="C113" s="2" t="s">
        <v>18</v>
      </c>
      <c r="D113" s="2" t="s">
        <v>56</v>
      </c>
      <c r="E113" s="2" t="s">
        <v>190</v>
      </c>
      <c r="F113" s="2"/>
      <c r="G113" s="3">
        <f>G114</f>
        <v>0</v>
      </c>
      <c r="H113" s="3">
        <f>H114</f>
        <v>350</v>
      </c>
      <c r="I113" s="3">
        <f>I114</f>
        <v>350</v>
      </c>
    </row>
    <row r="114" spans="1:9" s="33" customFormat="1" ht="30">
      <c r="A114" s="23"/>
      <c r="B114" s="1" t="s">
        <v>135</v>
      </c>
      <c r="C114" s="2" t="s">
        <v>18</v>
      </c>
      <c r="D114" s="2" t="s">
        <v>56</v>
      </c>
      <c r="E114" s="2" t="s">
        <v>190</v>
      </c>
      <c r="F114" s="2" t="s">
        <v>26</v>
      </c>
      <c r="G114" s="3"/>
      <c r="H114" s="3">
        <v>350</v>
      </c>
      <c r="I114" s="3">
        <f>SUM(G114:H114)</f>
        <v>350</v>
      </c>
    </row>
    <row r="115" spans="1:9" s="33" customFormat="1" ht="45">
      <c r="A115" s="23"/>
      <c r="B115" s="6" t="s">
        <v>191</v>
      </c>
      <c r="C115" s="2" t="s">
        <v>18</v>
      </c>
      <c r="D115" s="2" t="s">
        <v>56</v>
      </c>
      <c r="E115" s="2" t="s">
        <v>192</v>
      </c>
      <c r="F115" s="2"/>
      <c r="G115" s="3">
        <f t="shared" ref="G115:I115" si="32">G116</f>
        <v>0</v>
      </c>
      <c r="H115" s="3">
        <f t="shared" si="32"/>
        <v>100</v>
      </c>
      <c r="I115" s="3">
        <f t="shared" si="32"/>
        <v>100</v>
      </c>
    </row>
    <row r="116" spans="1:9" s="33" customFormat="1" ht="30">
      <c r="A116" s="23"/>
      <c r="B116" s="1" t="s">
        <v>135</v>
      </c>
      <c r="C116" s="2" t="s">
        <v>18</v>
      </c>
      <c r="D116" s="2" t="s">
        <v>56</v>
      </c>
      <c r="E116" s="2" t="s">
        <v>192</v>
      </c>
      <c r="F116" s="2" t="s">
        <v>26</v>
      </c>
      <c r="G116" s="3"/>
      <c r="H116" s="3">
        <v>100</v>
      </c>
      <c r="I116" s="3">
        <f>G116+H116</f>
        <v>100</v>
      </c>
    </row>
    <row r="117" spans="1:9" s="33" customFormat="1" ht="45">
      <c r="A117" s="23"/>
      <c r="B117" s="1" t="s">
        <v>329</v>
      </c>
      <c r="C117" s="2" t="s">
        <v>18</v>
      </c>
      <c r="D117" s="2" t="s">
        <v>56</v>
      </c>
      <c r="E117" s="2" t="s">
        <v>330</v>
      </c>
      <c r="F117" s="2"/>
      <c r="G117" s="3">
        <f>SUM(G118:G118)</f>
        <v>0</v>
      </c>
      <c r="H117" s="3">
        <f>SUM(H118:H118)</f>
        <v>20</v>
      </c>
      <c r="I117" s="3">
        <f>SUM(I118:I118)</f>
        <v>20</v>
      </c>
    </row>
    <row r="118" spans="1:9" s="33" customFormat="1">
      <c r="A118" s="23"/>
      <c r="B118" s="1" t="s">
        <v>193</v>
      </c>
      <c r="C118" s="2" t="s">
        <v>18</v>
      </c>
      <c r="D118" s="2" t="s">
        <v>56</v>
      </c>
      <c r="E118" s="2" t="s">
        <v>330</v>
      </c>
      <c r="F118" s="2" t="s">
        <v>194</v>
      </c>
      <c r="G118" s="3"/>
      <c r="H118" s="3">
        <v>20</v>
      </c>
      <c r="I118" s="3">
        <f>G118+H118</f>
        <v>20</v>
      </c>
    </row>
    <row r="119" spans="1:9" s="33" customFormat="1" ht="60">
      <c r="A119" s="23"/>
      <c r="B119" s="1" t="s">
        <v>195</v>
      </c>
      <c r="C119" s="2" t="s">
        <v>18</v>
      </c>
      <c r="D119" s="2" t="s">
        <v>56</v>
      </c>
      <c r="E119" s="2" t="s">
        <v>196</v>
      </c>
      <c r="F119" s="2"/>
      <c r="G119" s="3">
        <f>G120</f>
        <v>0</v>
      </c>
      <c r="H119" s="3">
        <f>H120</f>
        <v>3</v>
      </c>
      <c r="I119" s="3">
        <f>I120</f>
        <v>3</v>
      </c>
    </row>
    <row r="120" spans="1:9" s="33" customFormat="1">
      <c r="A120" s="23"/>
      <c r="B120" s="1" t="s">
        <v>193</v>
      </c>
      <c r="C120" s="2" t="s">
        <v>18</v>
      </c>
      <c r="D120" s="2" t="s">
        <v>56</v>
      </c>
      <c r="E120" s="2" t="s">
        <v>196</v>
      </c>
      <c r="F120" s="2" t="s">
        <v>194</v>
      </c>
      <c r="G120" s="3"/>
      <c r="H120" s="3">
        <v>3</v>
      </c>
      <c r="I120" s="3">
        <f>SUM(G120:H120)</f>
        <v>3</v>
      </c>
    </row>
    <row r="121" spans="1:9" s="33" customFormat="1" ht="30">
      <c r="A121" s="23"/>
      <c r="B121" s="1" t="s">
        <v>197</v>
      </c>
      <c r="C121" s="2" t="s">
        <v>18</v>
      </c>
      <c r="D121" s="2" t="s">
        <v>56</v>
      </c>
      <c r="E121" s="2" t="s">
        <v>198</v>
      </c>
      <c r="F121" s="2"/>
      <c r="G121" s="3">
        <f>SUM(G122:G122)</f>
        <v>0</v>
      </c>
      <c r="H121" s="3">
        <f>SUM(H122:H122)</f>
        <v>100</v>
      </c>
      <c r="I121" s="3">
        <f>SUM(I122:I122)</f>
        <v>100</v>
      </c>
    </row>
    <row r="122" spans="1:9" s="33" customFormat="1" ht="30">
      <c r="A122" s="23"/>
      <c r="B122" s="1" t="s">
        <v>135</v>
      </c>
      <c r="C122" s="2" t="s">
        <v>18</v>
      </c>
      <c r="D122" s="2" t="s">
        <v>56</v>
      </c>
      <c r="E122" s="2" t="s">
        <v>198</v>
      </c>
      <c r="F122" s="2" t="s">
        <v>26</v>
      </c>
      <c r="G122" s="3"/>
      <c r="H122" s="3">
        <v>100</v>
      </c>
      <c r="I122" s="3">
        <f>SUM(G122:H122)</f>
        <v>100</v>
      </c>
    </row>
    <row r="123" spans="1:9" s="33" customFormat="1">
      <c r="A123" s="20">
        <v>4</v>
      </c>
      <c r="B123" s="26" t="s">
        <v>57</v>
      </c>
      <c r="C123" s="36" t="s">
        <v>23</v>
      </c>
      <c r="D123" s="36"/>
      <c r="E123" s="36"/>
      <c r="F123" s="38"/>
      <c r="G123" s="4">
        <f>G129+G133+G124</f>
        <v>0</v>
      </c>
      <c r="H123" s="4">
        <f t="shared" ref="H123:I123" si="33">H129+H133+H124</f>
        <v>7486.4000000000005</v>
      </c>
      <c r="I123" s="4">
        <f t="shared" si="33"/>
        <v>7486.4000000000005</v>
      </c>
    </row>
    <row r="124" spans="1:9" s="32" customFormat="1">
      <c r="A124" s="23" t="s">
        <v>58</v>
      </c>
      <c r="B124" s="1" t="s">
        <v>331</v>
      </c>
      <c r="C124" s="2" t="s">
        <v>23</v>
      </c>
      <c r="D124" s="2" t="s">
        <v>66</v>
      </c>
      <c r="E124" s="2"/>
      <c r="F124" s="2"/>
      <c r="G124" s="4">
        <f>G125+G127</f>
        <v>0</v>
      </c>
      <c r="H124" s="4">
        <f>H125+H127</f>
        <v>230.8</v>
      </c>
      <c r="I124" s="3">
        <f>I125+I127</f>
        <v>230.8</v>
      </c>
    </row>
    <row r="125" spans="1:9" s="33" customFormat="1" ht="90">
      <c r="A125" s="20"/>
      <c r="B125" s="6" t="s">
        <v>332</v>
      </c>
      <c r="C125" s="2" t="s">
        <v>23</v>
      </c>
      <c r="D125" s="2" t="s">
        <v>66</v>
      </c>
      <c r="E125" s="2" t="s">
        <v>334</v>
      </c>
      <c r="F125" s="2"/>
      <c r="G125" s="3">
        <f>G126</f>
        <v>0</v>
      </c>
      <c r="H125" s="3">
        <f>H126</f>
        <v>76.8</v>
      </c>
      <c r="I125" s="3">
        <f>I126</f>
        <v>76.8</v>
      </c>
    </row>
    <row r="126" spans="1:9" s="33" customFormat="1" ht="30">
      <c r="A126" s="20"/>
      <c r="B126" s="1" t="s">
        <v>135</v>
      </c>
      <c r="C126" s="2" t="s">
        <v>23</v>
      </c>
      <c r="D126" s="2" t="s">
        <v>66</v>
      </c>
      <c r="E126" s="2" t="s">
        <v>334</v>
      </c>
      <c r="F126" s="2" t="s">
        <v>26</v>
      </c>
      <c r="G126" s="3"/>
      <c r="H126" s="3">
        <v>76.8</v>
      </c>
      <c r="I126" s="3">
        <f>G126+H126</f>
        <v>76.8</v>
      </c>
    </row>
    <row r="127" spans="1:9" s="33" customFormat="1" ht="30">
      <c r="A127" s="20"/>
      <c r="B127" s="6" t="s">
        <v>333</v>
      </c>
      <c r="C127" s="2" t="s">
        <v>23</v>
      </c>
      <c r="D127" s="2" t="s">
        <v>66</v>
      </c>
      <c r="E127" s="2" t="s">
        <v>335</v>
      </c>
      <c r="F127" s="2"/>
      <c r="G127" s="3">
        <f>G128</f>
        <v>0</v>
      </c>
      <c r="H127" s="3">
        <f>H128</f>
        <v>154</v>
      </c>
      <c r="I127" s="3">
        <f>I128</f>
        <v>154</v>
      </c>
    </row>
    <row r="128" spans="1:9" s="33" customFormat="1" ht="30">
      <c r="A128" s="20"/>
      <c r="B128" s="1" t="s">
        <v>135</v>
      </c>
      <c r="C128" s="2" t="s">
        <v>23</v>
      </c>
      <c r="D128" s="2" t="s">
        <v>66</v>
      </c>
      <c r="E128" s="2" t="s">
        <v>335</v>
      </c>
      <c r="F128" s="2" t="s">
        <v>26</v>
      </c>
      <c r="G128" s="3"/>
      <c r="H128" s="3">
        <v>154</v>
      </c>
      <c r="I128" s="3">
        <f>G128+H128</f>
        <v>154</v>
      </c>
    </row>
    <row r="129" spans="1:9" s="33" customFormat="1">
      <c r="A129" s="23" t="s">
        <v>62</v>
      </c>
      <c r="B129" s="1" t="s">
        <v>200</v>
      </c>
      <c r="C129" s="2" t="s">
        <v>23</v>
      </c>
      <c r="D129" s="2" t="s">
        <v>59</v>
      </c>
      <c r="E129" s="2"/>
      <c r="F129" s="2"/>
      <c r="G129" s="3">
        <f t="shared" ref="G129:I129" si="34">G130</f>
        <v>0</v>
      </c>
      <c r="H129" s="3">
        <f t="shared" si="34"/>
        <v>4392.6000000000004</v>
      </c>
      <c r="I129" s="3">
        <f t="shared" si="34"/>
        <v>4392.6000000000004</v>
      </c>
    </row>
    <row r="130" spans="1:9" s="33" customFormat="1">
      <c r="A130" s="23"/>
      <c r="B130" s="6" t="s">
        <v>201</v>
      </c>
      <c r="C130" s="2" t="s">
        <v>23</v>
      </c>
      <c r="D130" s="2" t="s">
        <v>59</v>
      </c>
      <c r="E130" s="2" t="s">
        <v>202</v>
      </c>
      <c r="F130" s="2"/>
      <c r="G130" s="3">
        <f>SUM(G131:G132)</f>
        <v>0</v>
      </c>
      <c r="H130" s="3">
        <f>SUM(H131:H132)</f>
        <v>4392.6000000000004</v>
      </c>
      <c r="I130" s="3">
        <f t="shared" ref="I130" si="35">SUM(I131:I132)</f>
        <v>4392.6000000000004</v>
      </c>
    </row>
    <row r="131" spans="1:9" s="33" customFormat="1" ht="30">
      <c r="A131" s="23"/>
      <c r="B131" s="1" t="s">
        <v>60</v>
      </c>
      <c r="C131" s="2" t="s">
        <v>23</v>
      </c>
      <c r="D131" s="2" t="s">
        <v>59</v>
      </c>
      <c r="E131" s="2" t="s">
        <v>202</v>
      </c>
      <c r="F131" s="2" t="s">
        <v>61</v>
      </c>
      <c r="G131" s="3"/>
      <c r="H131" s="3">
        <v>2500</v>
      </c>
      <c r="I131" s="3">
        <f>G131+H131</f>
        <v>2500</v>
      </c>
    </row>
    <row r="132" spans="1:9" s="33" customFormat="1" ht="30">
      <c r="A132" s="23"/>
      <c r="B132" s="1" t="s">
        <v>135</v>
      </c>
      <c r="C132" s="2" t="s">
        <v>23</v>
      </c>
      <c r="D132" s="2" t="s">
        <v>59</v>
      </c>
      <c r="E132" s="2" t="s">
        <v>202</v>
      </c>
      <c r="F132" s="2" t="s">
        <v>26</v>
      </c>
      <c r="G132" s="3"/>
      <c r="H132" s="3">
        <v>1892.6</v>
      </c>
      <c r="I132" s="3">
        <f>G132+H132</f>
        <v>1892.6</v>
      </c>
    </row>
    <row r="133" spans="1:9" s="32" customFormat="1">
      <c r="A133" s="23" t="s">
        <v>355</v>
      </c>
      <c r="B133" s="29" t="s">
        <v>63</v>
      </c>
      <c r="C133" s="2" t="s">
        <v>23</v>
      </c>
      <c r="D133" s="2" t="s">
        <v>64</v>
      </c>
      <c r="E133" s="2"/>
      <c r="F133" s="5"/>
      <c r="G133" s="4">
        <f>G134+G138+G140+G142+G144+G146+G136</f>
        <v>0</v>
      </c>
      <c r="H133" s="4">
        <f t="shared" ref="H133:I133" si="36">H134+H138+H140+H142+H144+H146+H136</f>
        <v>2863</v>
      </c>
      <c r="I133" s="3">
        <f t="shared" si="36"/>
        <v>2863</v>
      </c>
    </row>
    <row r="134" spans="1:9" s="33" customFormat="1" ht="30">
      <c r="A134" s="23"/>
      <c r="B134" s="1" t="s">
        <v>203</v>
      </c>
      <c r="C134" s="2" t="s">
        <v>23</v>
      </c>
      <c r="D134" s="2" t="s">
        <v>64</v>
      </c>
      <c r="E134" s="2" t="s">
        <v>204</v>
      </c>
      <c r="F134" s="2"/>
      <c r="G134" s="3">
        <f>SUM(G135:G135)</f>
        <v>0</v>
      </c>
      <c r="H134" s="3">
        <f>SUM(H135:H135)</f>
        <v>300</v>
      </c>
      <c r="I134" s="3">
        <f>SUM(I135:I135)</f>
        <v>300</v>
      </c>
    </row>
    <row r="135" spans="1:9" s="33" customFormat="1" ht="45">
      <c r="A135" s="23"/>
      <c r="B135" s="1" t="s">
        <v>205</v>
      </c>
      <c r="C135" s="2" t="s">
        <v>23</v>
      </c>
      <c r="D135" s="2" t="s">
        <v>64</v>
      </c>
      <c r="E135" s="2" t="s">
        <v>204</v>
      </c>
      <c r="F135" s="2">
        <v>810</v>
      </c>
      <c r="G135" s="3"/>
      <c r="H135" s="3">
        <v>300</v>
      </c>
      <c r="I135" s="3">
        <f>G135+H135</f>
        <v>300</v>
      </c>
    </row>
    <row r="136" spans="1:9" s="33" customFormat="1" ht="45">
      <c r="A136" s="23"/>
      <c r="B136" s="1" t="s">
        <v>336</v>
      </c>
      <c r="C136" s="2" t="s">
        <v>23</v>
      </c>
      <c r="D136" s="2" t="s">
        <v>64</v>
      </c>
      <c r="E136" s="2" t="s">
        <v>337</v>
      </c>
      <c r="F136" s="2"/>
      <c r="G136" s="3">
        <f>SUM(G137:G137)</f>
        <v>0</v>
      </c>
      <c r="H136" s="3">
        <f>SUM(H137:H137)</f>
        <v>180</v>
      </c>
      <c r="I136" s="3">
        <f>SUM(I137:I137)</f>
        <v>180</v>
      </c>
    </row>
    <row r="137" spans="1:9" s="33" customFormat="1" ht="45">
      <c r="A137" s="23"/>
      <c r="B137" s="1" t="s">
        <v>205</v>
      </c>
      <c r="C137" s="2" t="s">
        <v>23</v>
      </c>
      <c r="D137" s="2" t="s">
        <v>64</v>
      </c>
      <c r="E137" s="2" t="s">
        <v>337</v>
      </c>
      <c r="F137" s="2">
        <v>810</v>
      </c>
      <c r="G137" s="3"/>
      <c r="H137" s="3">
        <v>180</v>
      </c>
      <c r="I137" s="3">
        <f>G137+H137</f>
        <v>180</v>
      </c>
    </row>
    <row r="138" spans="1:9" s="33" customFormat="1">
      <c r="A138" s="23"/>
      <c r="B138" s="1" t="s">
        <v>206</v>
      </c>
      <c r="C138" s="2" t="s">
        <v>23</v>
      </c>
      <c r="D138" s="2" t="s">
        <v>64</v>
      </c>
      <c r="E138" s="2" t="s">
        <v>207</v>
      </c>
      <c r="F138" s="2"/>
      <c r="G138" s="3">
        <f>SUM(G139:G139)</f>
        <v>0</v>
      </c>
      <c r="H138" s="3">
        <f>SUM(H139:H139)</f>
        <v>280</v>
      </c>
      <c r="I138" s="3">
        <f>SUM(I139:I139)</f>
        <v>280</v>
      </c>
    </row>
    <row r="139" spans="1:9" s="33" customFormat="1" ht="30">
      <c r="A139" s="23"/>
      <c r="B139" s="1" t="s">
        <v>135</v>
      </c>
      <c r="C139" s="2" t="s">
        <v>23</v>
      </c>
      <c r="D139" s="2" t="s">
        <v>64</v>
      </c>
      <c r="E139" s="2" t="s">
        <v>207</v>
      </c>
      <c r="F139" s="2" t="s">
        <v>26</v>
      </c>
      <c r="G139" s="3"/>
      <c r="H139" s="3">
        <v>280</v>
      </c>
      <c r="I139" s="3">
        <f>G139+H139</f>
        <v>280</v>
      </c>
    </row>
    <row r="140" spans="1:9" s="33" customFormat="1">
      <c r="A140" s="23"/>
      <c r="B140" s="1" t="s">
        <v>208</v>
      </c>
      <c r="C140" s="2" t="s">
        <v>23</v>
      </c>
      <c r="D140" s="2" t="s">
        <v>64</v>
      </c>
      <c r="E140" s="2" t="s">
        <v>209</v>
      </c>
      <c r="F140" s="2"/>
      <c r="G140" s="3">
        <f>SUM(G141)</f>
        <v>0</v>
      </c>
      <c r="H140" s="3">
        <f>SUM(H141)</f>
        <v>30</v>
      </c>
      <c r="I140" s="3">
        <f>SUM(I141)</f>
        <v>30</v>
      </c>
    </row>
    <row r="141" spans="1:9" s="33" customFormat="1" ht="30">
      <c r="A141" s="23"/>
      <c r="B141" s="1" t="s">
        <v>135</v>
      </c>
      <c r="C141" s="2" t="s">
        <v>23</v>
      </c>
      <c r="D141" s="2" t="s">
        <v>64</v>
      </c>
      <c r="E141" s="2" t="s">
        <v>209</v>
      </c>
      <c r="F141" s="2" t="s">
        <v>26</v>
      </c>
      <c r="G141" s="3"/>
      <c r="H141" s="3">
        <v>30</v>
      </c>
      <c r="I141" s="3">
        <f>G141+H141</f>
        <v>30</v>
      </c>
    </row>
    <row r="142" spans="1:9" s="33" customFormat="1" ht="30">
      <c r="A142" s="23"/>
      <c r="B142" s="1" t="s">
        <v>210</v>
      </c>
      <c r="C142" s="2" t="s">
        <v>23</v>
      </c>
      <c r="D142" s="2" t="s">
        <v>64</v>
      </c>
      <c r="E142" s="2" t="s">
        <v>211</v>
      </c>
      <c r="F142" s="2"/>
      <c r="G142" s="3">
        <f>SUM(G143)</f>
        <v>0</v>
      </c>
      <c r="H142" s="3">
        <f>SUM(H143)</f>
        <v>50</v>
      </c>
      <c r="I142" s="3">
        <f>SUM(I143)</f>
        <v>50</v>
      </c>
    </row>
    <row r="143" spans="1:9" s="33" customFormat="1" ht="30">
      <c r="A143" s="23"/>
      <c r="B143" s="1" t="s">
        <v>25</v>
      </c>
      <c r="C143" s="2" t="s">
        <v>23</v>
      </c>
      <c r="D143" s="2" t="s">
        <v>64</v>
      </c>
      <c r="E143" s="2" t="s">
        <v>211</v>
      </c>
      <c r="F143" s="2" t="s">
        <v>33</v>
      </c>
      <c r="G143" s="3"/>
      <c r="H143" s="3">
        <v>50</v>
      </c>
      <c r="I143" s="3">
        <f>G143+H143</f>
        <v>50</v>
      </c>
    </row>
    <row r="144" spans="1:9" s="33" customFormat="1">
      <c r="A144" s="23"/>
      <c r="B144" s="1" t="s">
        <v>212</v>
      </c>
      <c r="C144" s="2" t="s">
        <v>23</v>
      </c>
      <c r="D144" s="2" t="s">
        <v>64</v>
      </c>
      <c r="E144" s="2" t="s">
        <v>213</v>
      </c>
      <c r="F144" s="5"/>
      <c r="G144" s="3">
        <f>SUM(G145:G145)</f>
        <v>0</v>
      </c>
      <c r="H144" s="3">
        <f>SUM(H145:H145)</f>
        <v>918</v>
      </c>
      <c r="I144" s="3">
        <f>SUM(I145:I145)</f>
        <v>918</v>
      </c>
    </row>
    <row r="145" spans="1:9" s="33" customFormat="1" ht="30">
      <c r="A145" s="23"/>
      <c r="B145" s="1" t="s">
        <v>135</v>
      </c>
      <c r="C145" s="2" t="s">
        <v>23</v>
      </c>
      <c r="D145" s="2" t="s">
        <v>64</v>
      </c>
      <c r="E145" s="2" t="s">
        <v>213</v>
      </c>
      <c r="F145" s="5" t="s">
        <v>26</v>
      </c>
      <c r="G145" s="3"/>
      <c r="H145" s="3">
        <f>700+100+118</f>
        <v>918</v>
      </c>
      <c r="I145" s="3">
        <f>G145+H145</f>
        <v>918</v>
      </c>
    </row>
    <row r="146" spans="1:9" s="33" customFormat="1" ht="45">
      <c r="A146" s="23"/>
      <c r="B146" s="6" t="s">
        <v>214</v>
      </c>
      <c r="C146" s="2" t="s">
        <v>23</v>
      </c>
      <c r="D146" s="2" t="s">
        <v>64</v>
      </c>
      <c r="E146" s="2" t="s">
        <v>215</v>
      </c>
      <c r="F146" s="2"/>
      <c r="G146" s="3">
        <f t="shared" ref="G146" si="37">SUM(G147:G148)</f>
        <v>0</v>
      </c>
      <c r="H146" s="3">
        <f t="shared" ref="H146:I146" si="38">SUM(H147:H148)</f>
        <v>1105</v>
      </c>
      <c r="I146" s="3">
        <f t="shared" si="38"/>
        <v>1105</v>
      </c>
    </row>
    <row r="147" spans="1:9" s="33" customFormat="1" ht="30">
      <c r="A147" s="23"/>
      <c r="B147" s="1" t="s">
        <v>25</v>
      </c>
      <c r="C147" s="2" t="s">
        <v>23</v>
      </c>
      <c r="D147" s="2" t="s">
        <v>64</v>
      </c>
      <c r="E147" s="2" t="s">
        <v>215</v>
      </c>
      <c r="F147" s="2" t="s">
        <v>33</v>
      </c>
      <c r="G147" s="3"/>
      <c r="H147" s="3">
        <v>55</v>
      </c>
      <c r="I147" s="3">
        <f>G147+H147</f>
        <v>55</v>
      </c>
    </row>
    <row r="148" spans="1:9" s="33" customFormat="1" ht="30">
      <c r="A148" s="23"/>
      <c r="B148" s="1" t="s">
        <v>135</v>
      </c>
      <c r="C148" s="2" t="s">
        <v>23</v>
      </c>
      <c r="D148" s="2" t="s">
        <v>64</v>
      </c>
      <c r="E148" s="2" t="s">
        <v>215</v>
      </c>
      <c r="F148" s="2" t="s">
        <v>26</v>
      </c>
      <c r="G148" s="3"/>
      <c r="H148" s="3">
        <v>1050</v>
      </c>
      <c r="I148" s="3">
        <f>G148+H148</f>
        <v>1050</v>
      </c>
    </row>
    <row r="149" spans="1:9" s="33" customFormat="1">
      <c r="A149" s="20">
        <v>5</v>
      </c>
      <c r="B149" s="26" t="s">
        <v>65</v>
      </c>
      <c r="C149" s="36" t="s">
        <v>66</v>
      </c>
      <c r="D149" s="36"/>
      <c r="E149" s="36"/>
      <c r="F149" s="38"/>
      <c r="G149" s="39">
        <f t="shared" ref="G149:I149" si="39">G157+G178+G150</f>
        <v>0</v>
      </c>
      <c r="H149" s="39">
        <f t="shared" si="39"/>
        <v>7090.2</v>
      </c>
      <c r="I149" s="39">
        <f t="shared" si="39"/>
        <v>7090.2</v>
      </c>
    </row>
    <row r="150" spans="1:9" s="32" customFormat="1">
      <c r="A150" s="23" t="s">
        <v>67</v>
      </c>
      <c r="B150" s="1" t="s">
        <v>316</v>
      </c>
      <c r="C150" s="2" t="s">
        <v>66</v>
      </c>
      <c r="D150" s="2" t="s">
        <v>9</v>
      </c>
      <c r="E150" s="2"/>
      <c r="F150" s="2"/>
      <c r="G150" s="3">
        <f>G155+G153+G151</f>
        <v>0</v>
      </c>
      <c r="H150" s="3">
        <f>H155+H153+H151</f>
        <v>505.5</v>
      </c>
      <c r="I150" s="3">
        <f>I155+I153+I151</f>
        <v>505.5</v>
      </c>
    </row>
    <row r="151" spans="1:9" s="33" customFormat="1">
      <c r="A151" s="20"/>
      <c r="B151" s="1" t="s">
        <v>212</v>
      </c>
      <c r="C151" s="2" t="s">
        <v>66</v>
      </c>
      <c r="D151" s="2" t="s">
        <v>9</v>
      </c>
      <c r="E151" s="2" t="s">
        <v>213</v>
      </c>
      <c r="F151" s="2"/>
      <c r="G151" s="3">
        <f>SUM(G152:G152)</f>
        <v>0</v>
      </c>
      <c r="H151" s="3">
        <f>SUM(H152:H152)</f>
        <v>100</v>
      </c>
      <c r="I151" s="3">
        <f>SUM(I152:I152)</f>
        <v>100</v>
      </c>
    </row>
    <row r="152" spans="1:9" s="33" customFormat="1" ht="30">
      <c r="A152" s="20"/>
      <c r="B152" s="1" t="s">
        <v>135</v>
      </c>
      <c r="C152" s="2" t="s">
        <v>66</v>
      </c>
      <c r="D152" s="2" t="s">
        <v>9</v>
      </c>
      <c r="E152" s="2" t="s">
        <v>213</v>
      </c>
      <c r="F152" s="5" t="s">
        <v>26</v>
      </c>
      <c r="G152" s="3"/>
      <c r="H152" s="3">
        <v>100</v>
      </c>
      <c r="I152" s="3">
        <f>SUM(G152:H152)</f>
        <v>100</v>
      </c>
    </row>
    <row r="153" spans="1:9" s="33" customFormat="1" ht="45">
      <c r="A153" s="20"/>
      <c r="B153" s="6" t="s">
        <v>214</v>
      </c>
      <c r="C153" s="2" t="s">
        <v>66</v>
      </c>
      <c r="D153" s="2" t="s">
        <v>9</v>
      </c>
      <c r="E153" s="2" t="s">
        <v>215</v>
      </c>
      <c r="F153" s="2"/>
      <c r="G153" s="3">
        <f>SUM(G154:G154)</f>
        <v>0</v>
      </c>
      <c r="H153" s="3">
        <f>SUM(H154:H154)</f>
        <v>40</v>
      </c>
      <c r="I153" s="3">
        <f>SUM(G153:H153)</f>
        <v>40</v>
      </c>
    </row>
    <row r="154" spans="1:9" s="33" customFormat="1" ht="30">
      <c r="A154" s="20"/>
      <c r="B154" s="1" t="s">
        <v>135</v>
      </c>
      <c r="C154" s="2" t="s">
        <v>66</v>
      </c>
      <c r="D154" s="2" t="s">
        <v>9</v>
      </c>
      <c r="E154" s="2" t="s">
        <v>215</v>
      </c>
      <c r="F154" s="2" t="s">
        <v>26</v>
      </c>
      <c r="G154" s="3"/>
      <c r="H154" s="3">
        <v>40</v>
      </c>
      <c r="I154" s="3">
        <f>SUM(G154:H154)</f>
        <v>40</v>
      </c>
    </row>
    <row r="155" spans="1:9" s="33" customFormat="1" ht="30">
      <c r="A155" s="20"/>
      <c r="B155" s="1" t="s">
        <v>43</v>
      </c>
      <c r="C155" s="2" t="s">
        <v>66</v>
      </c>
      <c r="D155" s="2" t="s">
        <v>9</v>
      </c>
      <c r="E155" s="2" t="s">
        <v>174</v>
      </c>
      <c r="F155" s="5"/>
      <c r="G155" s="3">
        <f>SUM(G156:G156)</f>
        <v>0</v>
      </c>
      <c r="H155" s="3">
        <f>SUM(H156:H156)</f>
        <v>365.5</v>
      </c>
      <c r="I155" s="3">
        <f>SUM(I156:I156)</f>
        <v>365.5</v>
      </c>
    </row>
    <row r="156" spans="1:9" s="33" customFormat="1" ht="30">
      <c r="A156" s="20"/>
      <c r="B156" s="1" t="s">
        <v>135</v>
      </c>
      <c r="C156" s="2" t="s">
        <v>66</v>
      </c>
      <c r="D156" s="2" t="s">
        <v>9</v>
      </c>
      <c r="E156" s="2" t="s">
        <v>174</v>
      </c>
      <c r="F156" s="2" t="s">
        <v>26</v>
      </c>
      <c r="G156" s="3"/>
      <c r="H156" s="3">
        <v>365.5</v>
      </c>
      <c r="I156" s="3">
        <f>G156+H156</f>
        <v>365.5</v>
      </c>
    </row>
    <row r="157" spans="1:9" s="32" customFormat="1">
      <c r="A157" s="23" t="s">
        <v>72</v>
      </c>
      <c r="B157" s="1" t="s">
        <v>68</v>
      </c>
      <c r="C157" s="2" t="s">
        <v>66</v>
      </c>
      <c r="D157" s="2" t="s">
        <v>12</v>
      </c>
      <c r="E157" s="2"/>
      <c r="F157" s="2"/>
      <c r="G157" s="3">
        <f>G160+G168+G176+G158+G166+G174+G162+G164+G172</f>
        <v>0</v>
      </c>
      <c r="H157" s="3">
        <f>H160+H168+H176+H158+H166+H174+H162+H164+H172</f>
        <v>6534.7</v>
      </c>
      <c r="I157" s="3">
        <f>I160+I168+I176+I158+I166+I174+I162+I164+I172</f>
        <v>6534.7</v>
      </c>
    </row>
    <row r="158" spans="1:9" s="33" customFormat="1" ht="75">
      <c r="A158" s="23"/>
      <c r="B158" s="40" t="s">
        <v>216</v>
      </c>
      <c r="C158" s="2" t="s">
        <v>66</v>
      </c>
      <c r="D158" s="2" t="s">
        <v>12</v>
      </c>
      <c r="E158" s="2" t="s">
        <v>217</v>
      </c>
      <c r="F158" s="2"/>
      <c r="G158" s="3">
        <f>G159</f>
        <v>0</v>
      </c>
      <c r="H158" s="3">
        <f>H159</f>
        <v>1000</v>
      </c>
      <c r="I158" s="3">
        <f>I159</f>
        <v>1000</v>
      </c>
    </row>
    <row r="159" spans="1:9" s="33" customFormat="1" ht="30">
      <c r="A159" s="23"/>
      <c r="B159" s="1" t="s">
        <v>69</v>
      </c>
      <c r="C159" s="2" t="s">
        <v>66</v>
      </c>
      <c r="D159" s="2" t="s">
        <v>12</v>
      </c>
      <c r="E159" s="2" t="s">
        <v>217</v>
      </c>
      <c r="F159" s="2" t="s">
        <v>70</v>
      </c>
      <c r="G159" s="3"/>
      <c r="H159" s="3">
        <v>1000</v>
      </c>
      <c r="I159" s="3">
        <f>SUM(G159:H159)</f>
        <v>1000</v>
      </c>
    </row>
    <row r="160" spans="1:9" s="33" customFormat="1" ht="30">
      <c r="A160" s="23"/>
      <c r="B160" s="1" t="s">
        <v>218</v>
      </c>
      <c r="C160" s="2" t="s">
        <v>66</v>
      </c>
      <c r="D160" s="2" t="s">
        <v>12</v>
      </c>
      <c r="E160" s="2" t="s">
        <v>219</v>
      </c>
      <c r="F160" s="5"/>
      <c r="G160" s="3">
        <f>SUM(G161:G161)</f>
        <v>0</v>
      </c>
      <c r="H160" s="3">
        <f>SUM(H161:H161)</f>
        <v>500</v>
      </c>
      <c r="I160" s="3">
        <f>SUM(I161:I161)</f>
        <v>500</v>
      </c>
    </row>
    <row r="161" spans="1:9" s="33" customFormat="1" ht="30">
      <c r="A161" s="23"/>
      <c r="B161" s="1" t="s">
        <v>60</v>
      </c>
      <c r="C161" s="2" t="s">
        <v>66</v>
      </c>
      <c r="D161" s="2" t="s">
        <v>12</v>
      </c>
      <c r="E161" s="2" t="s">
        <v>219</v>
      </c>
      <c r="F161" s="2" t="s">
        <v>61</v>
      </c>
      <c r="G161" s="3"/>
      <c r="H161" s="3">
        <v>500</v>
      </c>
      <c r="I161" s="3">
        <f>G161+H161</f>
        <v>500</v>
      </c>
    </row>
    <row r="162" spans="1:9" s="33" customFormat="1" ht="60">
      <c r="A162" s="23"/>
      <c r="B162" s="1" t="s">
        <v>338</v>
      </c>
      <c r="C162" s="2" t="s">
        <v>66</v>
      </c>
      <c r="D162" s="2" t="s">
        <v>12</v>
      </c>
      <c r="E162" s="2" t="s">
        <v>340</v>
      </c>
      <c r="F162" s="2"/>
      <c r="G162" s="3">
        <f>G163</f>
        <v>0</v>
      </c>
      <c r="H162" s="3">
        <f>H163</f>
        <v>800</v>
      </c>
      <c r="I162" s="3">
        <f>I163</f>
        <v>800</v>
      </c>
    </row>
    <row r="163" spans="1:9" s="33" customFormat="1" ht="30">
      <c r="A163" s="23"/>
      <c r="B163" s="1" t="s">
        <v>60</v>
      </c>
      <c r="C163" s="2" t="s">
        <v>66</v>
      </c>
      <c r="D163" s="2" t="s">
        <v>12</v>
      </c>
      <c r="E163" s="2" t="s">
        <v>340</v>
      </c>
      <c r="F163" s="2" t="s">
        <v>61</v>
      </c>
      <c r="G163" s="3"/>
      <c r="H163" s="3">
        <v>800</v>
      </c>
      <c r="I163" s="3">
        <f>G163+H163</f>
        <v>800</v>
      </c>
    </row>
    <row r="164" spans="1:9" s="33" customFormat="1" ht="60">
      <c r="A164" s="23"/>
      <c r="B164" s="6" t="s">
        <v>339</v>
      </c>
      <c r="C164" s="2" t="s">
        <v>66</v>
      </c>
      <c r="D164" s="2" t="s">
        <v>12</v>
      </c>
      <c r="E164" s="2" t="s">
        <v>341</v>
      </c>
      <c r="F164" s="5"/>
      <c r="G164" s="3">
        <f>G165</f>
        <v>0</v>
      </c>
      <c r="H164" s="3">
        <f>H165</f>
        <v>150</v>
      </c>
      <c r="I164" s="3">
        <f>I165</f>
        <v>150</v>
      </c>
    </row>
    <row r="165" spans="1:9" s="33" customFormat="1" ht="45">
      <c r="A165" s="23"/>
      <c r="B165" s="1" t="s">
        <v>205</v>
      </c>
      <c r="C165" s="2" t="s">
        <v>66</v>
      </c>
      <c r="D165" s="2" t="s">
        <v>12</v>
      </c>
      <c r="E165" s="2" t="s">
        <v>341</v>
      </c>
      <c r="F165" s="5" t="s">
        <v>71</v>
      </c>
      <c r="G165" s="3"/>
      <c r="H165" s="3">
        <v>150</v>
      </c>
      <c r="I165" s="3">
        <f>G165+H165</f>
        <v>150</v>
      </c>
    </row>
    <row r="166" spans="1:9" s="33" customFormat="1" ht="75">
      <c r="A166" s="23"/>
      <c r="B166" s="41" t="s">
        <v>220</v>
      </c>
      <c r="C166" s="2" t="s">
        <v>66</v>
      </c>
      <c r="D166" s="2" t="s">
        <v>12</v>
      </c>
      <c r="E166" s="2" t="s">
        <v>221</v>
      </c>
      <c r="F166" s="2"/>
      <c r="G166" s="3">
        <f>G167</f>
        <v>0</v>
      </c>
      <c r="H166" s="3">
        <f>H167</f>
        <v>100</v>
      </c>
      <c r="I166" s="3">
        <f>I167</f>
        <v>100</v>
      </c>
    </row>
    <row r="167" spans="1:9" s="33" customFormat="1" ht="30">
      <c r="A167" s="23"/>
      <c r="B167" s="1" t="s">
        <v>60</v>
      </c>
      <c r="C167" s="2" t="s">
        <v>66</v>
      </c>
      <c r="D167" s="2" t="s">
        <v>12</v>
      </c>
      <c r="E167" s="2" t="s">
        <v>221</v>
      </c>
      <c r="F167" s="2" t="s">
        <v>61</v>
      </c>
      <c r="G167" s="3"/>
      <c r="H167" s="3">
        <v>100</v>
      </c>
      <c r="I167" s="3">
        <f>SUM(G167:H167)</f>
        <v>100</v>
      </c>
    </row>
    <row r="168" spans="1:9" s="33" customFormat="1">
      <c r="A168" s="23"/>
      <c r="B168" s="1" t="s">
        <v>222</v>
      </c>
      <c r="C168" s="2" t="s">
        <v>66</v>
      </c>
      <c r="D168" s="2" t="s">
        <v>12</v>
      </c>
      <c r="E168" s="2" t="s">
        <v>223</v>
      </c>
      <c r="F168" s="5"/>
      <c r="G168" s="3">
        <f>SUM(G169:G171)</f>
        <v>0</v>
      </c>
      <c r="H168" s="3">
        <f>SUM(H169:H171)</f>
        <v>2000</v>
      </c>
      <c r="I168" s="3">
        <f>SUM(I169:I171)</f>
        <v>2000</v>
      </c>
    </row>
    <row r="169" spans="1:9" s="33" customFormat="1" ht="30">
      <c r="A169" s="23"/>
      <c r="B169" s="1" t="s">
        <v>135</v>
      </c>
      <c r="C169" s="2" t="s">
        <v>66</v>
      </c>
      <c r="D169" s="2" t="s">
        <v>12</v>
      </c>
      <c r="E169" s="2" t="s">
        <v>223</v>
      </c>
      <c r="F169" s="2" t="s">
        <v>26</v>
      </c>
      <c r="G169" s="3"/>
      <c r="H169" s="3">
        <f>1925-1163</f>
        <v>762</v>
      </c>
      <c r="I169" s="3">
        <f>G169+H169</f>
        <v>762</v>
      </c>
    </row>
    <row r="170" spans="1:9" s="33" customFormat="1" ht="30">
      <c r="A170" s="23"/>
      <c r="B170" s="1" t="s">
        <v>69</v>
      </c>
      <c r="C170" s="2" t="s">
        <v>66</v>
      </c>
      <c r="D170" s="2" t="s">
        <v>12</v>
      </c>
      <c r="E170" s="2" t="s">
        <v>223</v>
      </c>
      <c r="F170" s="2" t="s">
        <v>70</v>
      </c>
      <c r="G170" s="3"/>
      <c r="H170" s="3">
        <v>1163</v>
      </c>
      <c r="I170" s="3">
        <f>G170+H170</f>
        <v>1163</v>
      </c>
    </row>
    <row r="171" spans="1:9" s="33" customFormat="1">
      <c r="A171" s="23"/>
      <c r="B171" s="1" t="s">
        <v>153</v>
      </c>
      <c r="C171" s="2" t="s">
        <v>66</v>
      </c>
      <c r="D171" s="2" t="s">
        <v>12</v>
      </c>
      <c r="E171" s="2" t="s">
        <v>223</v>
      </c>
      <c r="F171" s="2" t="s">
        <v>44</v>
      </c>
      <c r="G171" s="3"/>
      <c r="H171" s="3">
        <v>75</v>
      </c>
      <c r="I171" s="3">
        <f>G171+H171</f>
        <v>75</v>
      </c>
    </row>
    <row r="172" spans="1:9" s="33" customFormat="1" ht="45">
      <c r="A172" s="23"/>
      <c r="B172" s="1" t="s">
        <v>342</v>
      </c>
      <c r="C172" s="2" t="s">
        <v>66</v>
      </c>
      <c r="D172" s="2" t="s">
        <v>12</v>
      </c>
      <c r="E172" s="2" t="s">
        <v>343</v>
      </c>
      <c r="F172" s="2"/>
      <c r="G172" s="3">
        <f>G173</f>
        <v>0</v>
      </c>
      <c r="H172" s="3">
        <f>H173</f>
        <v>1084.7</v>
      </c>
      <c r="I172" s="3">
        <f>I173</f>
        <v>1084.7</v>
      </c>
    </row>
    <row r="173" spans="1:9" s="33" customFormat="1" ht="30">
      <c r="A173" s="23"/>
      <c r="B173" s="1" t="s">
        <v>135</v>
      </c>
      <c r="C173" s="2" t="s">
        <v>66</v>
      </c>
      <c r="D173" s="2" t="s">
        <v>12</v>
      </c>
      <c r="E173" s="2" t="s">
        <v>343</v>
      </c>
      <c r="F173" s="2" t="s">
        <v>26</v>
      </c>
      <c r="G173" s="3"/>
      <c r="H173" s="3">
        <v>1084.7</v>
      </c>
      <c r="I173" s="3">
        <f>SUM(G173:H173)</f>
        <v>1084.7</v>
      </c>
    </row>
    <row r="174" spans="1:9" s="33" customFormat="1" ht="60">
      <c r="A174" s="23"/>
      <c r="B174" s="40" t="s">
        <v>224</v>
      </c>
      <c r="C174" s="2" t="s">
        <v>66</v>
      </c>
      <c r="D174" s="2" t="s">
        <v>12</v>
      </c>
      <c r="E174" s="2" t="s">
        <v>225</v>
      </c>
      <c r="F174" s="2"/>
      <c r="G174" s="3">
        <f>G175</f>
        <v>0</v>
      </c>
      <c r="H174" s="3">
        <f>H175</f>
        <v>600</v>
      </c>
      <c r="I174" s="3">
        <f>I175</f>
        <v>600</v>
      </c>
    </row>
    <row r="175" spans="1:9" s="33" customFormat="1" ht="30">
      <c r="A175" s="23"/>
      <c r="B175" s="1" t="s">
        <v>135</v>
      </c>
      <c r="C175" s="2" t="s">
        <v>66</v>
      </c>
      <c r="D175" s="2" t="s">
        <v>12</v>
      </c>
      <c r="E175" s="2" t="s">
        <v>225</v>
      </c>
      <c r="F175" s="2" t="s">
        <v>26</v>
      </c>
      <c r="G175" s="3"/>
      <c r="H175" s="3">
        <f>600</f>
        <v>600</v>
      </c>
      <c r="I175" s="3">
        <f>SUM(G175:H175)</f>
        <v>600</v>
      </c>
    </row>
    <row r="176" spans="1:9" s="33" customFormat="1" ht="30">
      <c r="A176" s="23"/>
      <c r="B176" s="1" t="s">
        <v>226</v>
      </c>
      <c r="C176" s="2" t="s">
        <v>66</v>
      </c>
      <c r="D176" s="2" t="s">
        <v>12</v>
      </c>
      <c r="E176" s="2" t="s">
        <v>227</v>
      </c>
      <c r="F176" s="5"/>
      <c r="G176" s="3">
        <f>SUM(G177:G177)</f>
        <v>0</v>
      </c>
      <c r="H176" s="3">
        <f>SUM(H177:H177)</f>
        <v>300</v>
      </c>
      <c r="I176" s="3">
        <f>SUM(I177:I177)</f>
        <v>300</v>
      </c>
    </row>
    <row r="177" spans="1:9" s="33" customFormat="1" ht="45">
      <c r="A177" s="23"/>
      <c r="B177" s="1" t="s">
        <v>205</v>
      </c>
      <c r="C177" s="2" t="s">
        <v>66</v>
      </c>
      <c r="D177" s="2" t="s">
        <v>12</v>
      </c>
      <c r="E177" s="2" t="s">
        <v>227</v>
      </c>
      <c r="F177" s="2" t="s">
        <v>71</v>
      </c>
      <c r="G177" s="3"/>
      <c r="H177" s="3">
        <v>300</v>
      </c>
      <c r="I177" s="3">
        <f>G177+H177</f>
        <v>300</v>
      </c>
    </row>
    <row r="178" spans="1:9" s="33" customFormat="1">
      <c r="A178" s="23" t="s">
        <v>228</v>
      </c>
      <c r="B178" s="1" t="s">
        <v>73</v>
      </c>
      <c r="C178" s="2" t="s">
        <v>66</v>
      </c>
      <c r="D178" s="2" t="s">
        <v>18</v>
      </c>
      <c r="E178" s="2"/>
      <c r="F178" s="2"/>
      <c r="G178" s="42">
        <f t="shared" ref="G178:I178" si="40">G179</f>
        <v>0</v>
      </c>
      <c r="H178" s="42">
        <f t="shared" si="40"/>
        <v>50</v>
      </c>
      <c r="I178" s="42">
        <f t="shared" si="40"/>
        <v>50</v>
      </c>
    </row>
    <row r="179" spans="1:9" s="33" customFormat="1" ht="30">
      <c r="A179" s="23"/>
      <c r="B179" s="1" t="s">
        <v>226</v>
      </c>
      <c r="C179" s="2" t="s">
        <v>66</v>
      </c>
      <c r="D179" s="2" t="s">
        <v>18</v>
      </c>
      <c r="E179" s="2" t="s">
        <v>227</v>
      </c>
      <c r="F179" s="5"/>
      <c r="G179" s="3">
        <f>SUM(G180:G180)</f>
        <v>0</v>
      </c>
      <c r="H179" s="3">
        <f>SUM(H180:H180)</f>
        <v>50</v>
      </c>
      <c r="I179" s="3">
        <f>SUM(I180:I180)</f>
        <v>50</v>
      </c>
    </row>
    <row r="180" spans="1:9" s="33" customFormat="1" ht="30">
      <c r="A180" s="23"/>
      <c r="B180" s="1" t="s">
        <v>135</v>
      </c>
      <c r="C180" s="2" t="s">
        <v>66</v>
      </c>
      <c r="D180" s="2" t="s">
        <v>18</v>
      </c>
      <c r="E180" s="2" t="s">
        <v>227</v>
      </c>
      <c r="F180" s="2" t="s">
        <v>26</v>
      </c>
      <c r="G180" s="3"/>
      <c r="H180" s="3">
        <v>50</v>
      </c>
      <c r="I180" s="3">
        <f>G180+H180</f>
        <v>50</v>
      </c>
    </row>
    <row r="181" spans="1:9" s="33" customFormat="1">
      <c r="A181" s="20">
        <v>6</v>
      </c>
      <c r="B181" s="26" t="s">
        <v>74</v>
      </c>
      <c r="C181" s="36" t="s">
        <v>75</v>
      </c>
      <c r="D181" s="36" t="s">
        <v>76</v>
      </c>
      <c r="E181" s="36"/>
      <c r="F181" s="36"/>
      <c r="G181" s="4">
        <f>G182+G190+G215+G226</f>
        <v>0</v>
      </c>
      <c r="H181" s="4">
        <f>H182+H190+H215+H226</f>
        <v>167264.4</v>
      </c>
      <c r="I181" s="4">
        <f>I182+I190+I215+I226</f>
        <v>167264.4</v>
      </c>
    </row>
    <row r="182" spans="1:9" s="33" customFormat="1">
      <c r="A182" s="23" t="s">
        <v>77</v>
      </c>
      <c r="B182" s="1" t="s">
        <v>78</v>
      </c>
      <c r="C182" s="2" t="s">
        <v>75</v>
      </c>
      <c r="D182" s="2" t="s">
        <v>9</v>
      </c>
      <c r="E182" s="2"/>
      <c r="F182" s="2"/>
      <c r="G182" s="3">
        <f t="shared" ref="G182:I182" si="41">G183+G185+G188</f>
        <v>0</v>
      </c>
      <c r="H182" s="3">
        <f t="shared" si="41"/>
        <v>41272.699999999997</v>
      </c>
      <c r="I182" s="3">
        <f t="shared" si="41"/>
        <v>41272.699999999997</v>
      </c>
    </row>
    <row r="183" spans="1:9" s="33" customFormat="1">
      <c r="A183" s="23"/>
      <c r="B183" s="1" t="s">
        <v>229</v>
      </c>
      <c r="C183" s="2" t="s">
        <v>75</v>
      </c>
      <c r="D183" s="2" t="s">
        <v>9</v>
      </c>
      <c r="E183" s="2" t="s">
        <v>230</v>
      </c>
      <c r="F183" s="2"/>
      <c r="G183" s="3">
        <f t="shared" ref="G183:I183" si="42">G184</f>
        <v>0</v>
      </c>
      <c r="H183" s="3">
        <f t="shared" si="42"/>
        <v>9079</v>
      </c>
      <c r="I183" s="3">
        <f t="shared" si="42"/>
        <v>9079</v>
      </c>
    </row>
    <row r="184" spans="1:9" s="33" customFormat="1" ht="30">
      <c r="A184" s="23"/>
      <c r="B184" s="1" t="s">
        <v>79</v>
      </c>
      <c r="C184" s="2" t="s">
        <v>75</v>
      </c>
      <c r="D184" s="2" t="s">
        <v>9</v>
      </c>
      <c r="E184" s="2" t="s">
        <v>230</v>
      </c>
      <c r="F184" s="2" t="s">
        <v>80</v>
      </c>
      <c r="G184" s="3"/>
      <c r="H184" s="3">
        <v>9079</v>
      </c>
      <c r="I184" s="3">
        <f>G184+H184</f>
        <v>9079</v>
      </c>
    </row>
    <row r="185" spans="1:9" s="33" customFormat="1" ht="30">
      <c r="A185" s="23"/>
      <c r="B185" s="1" t="s">
        <v>231</v>
      </c>
      <c r="C185" s="2" t="s">
        <v>75</v>
      </c>
      <c r="D185" s="2" t="s">
        <v>9</v>
      </c>
      <c r="E185" s="2" t="s">
        <v>232</v>
      </c>
      <c r="F185" s="2"/>
      <c r="G185" s="3">
        <f t="shared" ref="G185" si="43">G186+G187</f>
        <v>0</v>
      </c>
      <c r="H185" s="3">
        <f t="shared" ref="H185" si="44">H186+H187</f>
        <v>15487.4</v>
      </c>
      <c r="I185" s="3">
        <f>I186+I187</f>
        <v>15487.4</v>
      </c>
    </row>
    <row r="186" spans="1:9" s="33" customFormat="1" ht="45">
      <c r="A186" s="23"/>
      <c r="B186" s="1" t="s">
        <v>82</v>
      </c>
      <c r="C186" s="2" t="s">
        <v>75</v>
      </c>
      <c r="D186" s="2" t="s">
        <v>9</v>
      </c>
      <c r="E186" s="2" t="s">
        <v>232</v>
      </c>
      <c r="F186" s="2" t="s">
        <v>93</v>
      </c>
      <c r="G186" s="3"/>
      <c r="H186" s="3">
        <f>6926.5+8039.9</f>
        <v>14966.4</v>
      </c>
      <c r="I186" s="3">
        <f>G186+H186</f>
        <v>14966.4</v>
      </c>
    </row>
    <row r="187" spans="1:9" s="33" customFormat="1">
      <c r="A187" s="23"/>
      <c r="B187" s="1" t="s">
        <v>83</v>
      </c>
      <c r="C187" s="2" t="s">
        <v>75</v>
      </c>
      <c r="D187" s="2" t="s">
        <v>9</v>
      </c>
      <c r="E187" s="2" t="s">
        <v>232</v>
      </c>
      <c r="F187" s="5" t="s">
        <v>94</v>
      </c>
      <c r="G187" s="3"/>
      <c r="H187" s="3">
        <v>521</v>
      </c>
      <c r="I187" s="3">
        <f>G187+H187</f>
        <v>521</v>
      </c>
    </row>
    <row r="188" spans="1:9" s="33" customFormat="1" ht="120">
      <c r="A188" s="23"/>
      <c r="B188" s="6" t="s">
        <v>233</v>
      </c>
      <c r="C188" s="2" t="s">
        <v>75</v>
      </c>
      <c r="D188" s="2" t="s">
        <v>9</v>
      </c>
      <c r="E188" s="2" t="s">
        <v>234</v>
      </c>
      <c r="F188" s="2"/>
      <c r="G188" s="3">
        <f>G189</f>
        <v>0</v>
      </c>
      <c r="H188" s="3">
        <f>H189</f>
        <v>16706.3</v>
      </c>
      <c r="I188" s="3">
        <f>I189</f>
        <v>16706.3</v>
      </c>
    </row>
    <row r="189" spans="1:9" s="33" customFormat="1" ht="45">
      <c r="A189" s="23"/>
      <c r="B189" s="1" t="s">
        <v>82</v>
      </c>
      <c r="C189" s="2" t="s">
        <v>75</v>
      </c>
      <c r="D189" s="2" t="s">
        <v>9</v>
      </c>
      <c r="E189" s="2" t="s">
        <v>234</v>
      </c>
      <c r="F189" s="2" t="s">
        <v>93</v>
      </c>
      <c r="G189" s="3"/>
      <c r="H189" s="3">
        <v>16706.3</v>
      </c>
      <c r="I189" s="3">
        <f>G189+H189</f>
        <v>16706.3</v>
      </c>
    </row>
    <row r="190" spans="1:9" s="32" customFormat="1">
      <c r="A190" s="23" t="s">
        <v>84</v>
      </c>
      <c r="B190" s="1" t="s">
        <v>85</v>
      </c>
      <c r="C190" s="2" t="s">
        <v>75</v>
      </c>
      <c r="D190" s="2" t="s">
        <v>12</v>
      </c>
      <c r="E190" s="2"/>
      <c r="F190" s="2"/>
      <c r="G190" s="3">
        <f t="shared" ref="G190:I190" si="45">G191+G194+G196+G198+G202+G204+G206+G209+G211+G213+G200</f>
        <v>0</v>
      </c>
      <c r="H190" s="3">
        <f t="shared" si="45"/>
        <v>117089.60000000002</v>
      </c>
      <c r="I190" s="3">
        <f t="shared" si="45"/>
        <v>117089.60000000002</v>
      </c>
    </row>
    <row r="191" spans="1:9" s="33" customFormat="1" ht="30">
      <c r="A191" s="23"/>
      <c r="B191" s="1" t="s">
        <v>231</v>
      </c>
      <c r="C191" s="2" t="s">
        <v>75</v>
      </c>
      <c r="D191" s="2" t="s">
        <v>12</v>
      </c>
      <c r="E191" s="2" t="s">
        <v>232</v>
      </c>
      <c r="F191" s="2"/>
      <c r="G191" s="3">
        <f t="shared" ref="G191" si="46">G192+G193</f>
        <v>0</v>
      </c>
      <c r="H191" s="3">
        <f t="shared" ref="H191" si="47">H192+H193</f>
        <v>37472.80000000001</v>
      </c>
      <c r="I191" s="3">
        <f>I192+I193</f>
        <v>37472.80000000001</v>
      </c>
    </row>
    <row r="192" spans="1:9" s="33" customFormat="1" ht="45">
      <c r="A192" s="23"/>
      <c r="B192" s="1" t="s">
        <v>82</v>
      </c>
      <c r="C192" s="2" t="s">
        <v>75</v>
      </c>
      <c r="D192" s="2" t="s">
        <v>12</v>
      </c>
      <c r="E192" s="2" t="s">
        <v>232</v>
      </c>
      <c r="F192" s="2" t="s">
        <v>93</v>
      </c>
      <c r="G192" s="3"/>
      <c r="H192" s="3">
        <f>16031.8+18464.5+205-503.1+2101.8</f>
        <v>36300.000000000007</v>
      </c>
      <c r="I192" s="3">
        <f>G192+H192</f>
        <v>36300.000000000007</v>
      </c>
    </row>
    <row r="193" spans="1:9" s="33" customFormat="1">
      <c r="A193" s="23"/>
      <c r="B193" s="1" t="s">
        <v>83</v>
      </c>
      <c r="C193" s="2" t="s">
        <v>75</v>
      </c>
      <c r="D193" s="2" t="s">
        <v>12</v>
      </c>
      <c r="E193" s="2" t="s">
        <v>232</v>
      </c>
      <c r="F193" s="5" t="s">
        <v>94</v>
      </c>
      <c r="G193" s="3"/>
      <c r="H193" s="3">
        <v>1172.8</v>
      </c>
      <c r="I193" s="3">
        <f>G193+H193</f>
        <v>1172.8</v>
      </c>
    </row>
    <row r="194" spans="1:9" s="33" customFormat="1" ht="30">
      <c r="A194" s="23"/>
      <c r="B194" s="1" t="s">
        <v>235</v>
      </c>
      <c r="C194" s="2" t="s">
        <v>75</v>
      </c>
      <c r="D194" s="2" t="s">
        <v>12</v>
      </c>
      <c r="E194" s="2" t="s">
        <v>236</v>
      </c>
      <c r="F194" s="5"/>
      <c r="G194" s="3">
        <f>G195</f>
        <v>0</v>
      </c>
      <c r="H194" s="3">
        <f>H195</f>
        <v>0</v>
      </c>
      <c r="I194" s="3">
        <f>I195</f>
        <v>0</v>
      </c>
    </row>
    <row r="195" spans="1:9" s="33" customFormat="1" ht="45">
      <c r="A195" s="23"/>
      <c r="B195" s="1" t="s">
        <v>81</v>
      </c>
      <c r="C195" s="2" t="s">
        <v>75</v>
      </c>
      <c r="D195" s="2" t="s">
        <v>12</v>
      </c>
      <c r="E195" s="2" t="s">
        <v>236</v>
      </c>
      <c r="F195" s="5" t="s">
        <v>93</v>
      </c>
      <c r="G195" s="3"/>
      <c r="H195" s="3">
        <f>312-312</f>
        <v>0</v>
      </c>
      <c r="I195" s="3">
        <f>G195+H195</f>
        <v>0</v>
      </c>
    </row>
    <row r="196" spans="1:9" s="33" customFormat="1" ht="120">
      <c r="A196" s="23"/>
      <c r="B196" s="6" t="s">
        <v>233</v>
      </c>
      <c r="C196" s="2" t="s">
        <v>75</v>
      </c>
      <c r="D196" s="2" t="s">
        <v>12</v>
      </c>
      <c r="E196" s="2" t="s">
        <v>234</v>
      </c>
      <c r="F196" s="2"/>
      <c r="G196" s="3">
        <f>G197</f>
        <v>0</v>
      </c>
      <c r="H196" s="3">
        <f>H197</f>
        <v>67110.100000000006</v>
      </c>
      <c r="I196" s="3">
        <f>I197</f>
        <v>67110.100000000006</v>
      </c>
    </row>
    <row r="197" spans="1:9" s="33" customFormat="1" ht="45">
      <c r="A197" s="23"/>
      <c r="B197" s="1" t="s">
        <v>82</v>
      </c>
      <c r="C197" s="2" t="s">
        <v>75</v>
      </c>
      <c r="D197" s="2" t="s">
        <v>12</v>
      </c>
      <c r="E197" s="2" t="s">
        <v>234</v>
      </c>
      <c r="F197" s="2" t="s">
        <v>93</v>
      </c>
      <c r="G197" s="3"/>
      <c r="H197" s="3">
        <f>72809.6-5699.5</f>
        <v>67110.100000000006</v>
      </c>
      <c r="I197" s="3">
        <f>G197+H197</f>
        <v>67110.100000000006</v>
      </c>
    </row>
    <row r="198" spans="1:9" s="33" customFormat="1">
      <c r="A198" s="23"/>
      <c r="B198" s="1" t="s">
        <v>237</v>
      </c>
      <c r="C198" s="2" t="s">
        <v>75</v>
      </c>
      <c r="D198" s="2" t="s">
        <v>12</v>
      </c>
      <c r="E198" s="2" t="s">
        <v>238</v>
      </c>
      <c r="F198" s="2"/>
      <c r="G198" s="3">
        <f>G199</f>
        <v>0</v>
      </c>
      <c r="H198" s="3">
        <f>H199</f>
        <v>1054.4000000000001</v>
      </c>
      <c r="I198" s="3">
        <f>I199</f>
        <v>1054.4000000000001</v>
      </c>
    </row>
    <row r="199" spans="1:9" s="33" customFormat="1" ht="45">
      <c r="A199" s="23"/>
      <c r="B199" s="1" t="s">
        <v>81</v>
      </c>
      <c r="C199" s="2" t="s">
        <v>75</v>
      </c>
      <c r="D199" s="2" t="s">
        <v>12</v>
      </c>
      <c r="E199" s="2" t="s">
        <v>238</v>
      </c>
      <c r="F199" s="2" t="s">
        <v>93</v>
      </c>
      <c r="G199" s="3"/>
      <c r="H199" s="3">
        <f>1029+25.4</f>
        <v>1054.4000000000001</v>
      </c>
      <c r="I199" s="3">
        <f>G199+H199</f>
        <v>1054.4000000000001</v>
      </c>
    </row>
    <row r="200" spans="1:9" s="33" customFormat="1" ht="30">
      <c r="A200" s="23"/>
      <c r="B200" s="1" t="s">
        <v>311</v>
      </c>
      <c r="C200" s="2" t="s">
        <v>75</v>
      </c>
      <c r="D200" s="2" t="s">
        <v>12</v>
      </c>
      <c r="E200" s="2" t="s">
        <v>312</v>
      </c>
      <c r="F200" s="2"/>
      <c r="G200" s="3">
        <f>G201</f>
        <v>0</v>
      </c>
      <c r="H200" s="3">
        <f>H201</f>
        <v>503.1</v>
      </c>
      <c r="I200" s="3">
        <f>I201</f>
        <v>503.1</v>
      </c>
    </row>
    <row r="201" spans="1:9" s="33" customFormat="1" ht="45">
      <c r="A201" s="23"/>
      <c r="B201" s="1" t="s">
        <v>81</v>
      </c>
      <c r="C201" s="2" t="s">
        <v>75</v>
      </c>
      <c r="D201" s="2" t="s">
        <v>12</v>
      </c>
      <c r="E201" s="2" t="s">
        <v>312</v>
      </c>
      <c r="F201" s="2" t="s">
        <v>93</v>
      </c>
      <c r="G201" s="3"/>
      <c r="H201" s="3">
        <v>503.1</v>
      </c>
      <c r="I201" s="3">
        <f>G201+H201</f>
        <v>503.1</v>
      </c>
    </row>
    <row r="202" spans="1:9" s="33" customFormat="1" ht="30">
      <c r="A202" s="23"/>
      <c r="B202" s="1" t="s">
        <v>239</v>
      </c>
      <c r="C202" s="2" t="s">
        <v>75</v>
      </c>
      <c r="D202" s="2" t="s">
        <v>12</v>
      </c>
      <c r="E202" s="2" t="s">
        <v>240</v>
      </c>
      <c r="F202" s="5"/>
      <c r="G202" s="3">
        <f t="shared" ref="G202:H202" si="48">G203</f>
        <v>0</v>
      </c>
      <c r="H202" s="3">
        <f t="shared" si="48"/>
        <v>692</v>
      </c>
      <c r="I202" s="3">
        <f>I203</f>
        <v>692</v>
      </c>
    </row>
    <row r="203" spans="1:9" s="33" customFormat="1" ht="45">
      <c r="A203" s="23"/>
      <c r="B203" s="1" t="s">
        <v>81</v>
      </c>
      <c r="C203" s="2" t="s">
        <v>75</v>
      </c>
      <c r="D203" s="2" t="s">
        <v>12</v>
      </c>
      <c r="E203" s="2" t="s">
        <v>240</v>
      </c>
      <c r="F203" s="5" t="s">
        <v>93</v>
      </c>
      <c r="G203" s="3"/>
      <c r="H203" s="3">
        <f>803.7+48.6-160.3</f>
        <v>692</v>
      </c>
      <c r="I203" s="3">
        <f>G203+H203</f>
        <v>692</v>
      </c>
    </row>
    <row r="204" spans="1:9" s="33" customFormat="1" ht="45">
      <c r="A204" s="23"/>
      <c r="B204" s="1" t="s">
        <v>241</v>
      </c>
      <c r="C204" s="2" t="s">
        <v>75</v>
      </c>
      <c r="D204" s="2" t="s">
        <v>12</v>
      </c>
      <c r="E204" s="2" t="s">
        <v>242</v>
      </c>
      <c r="F204" s="5"/>
      <c r="G204" s="3">
        <f>G205</f>
        <v>0</v>
      </c>
      <c r="H204" s="3">
        <f>H205</f>
        <v>85.2</v>
      </c>
      <c r="I204" s="3">
        <f>I205</f>
        <v>85.2</v>
      </c>
    </row>
    <row r="205" spans="1:9" s="33" customFormat="1" ht="45">
      <c r="A205" s="23"/>
      <c r="B205" s="1" t="s">
        <v>81</v>
      </c>
      <c r="C205" s="2" t="s">
        <v>75</v>
      </c>
      <c r="D205" s="2" t="s">
        <v>12</v>
      </c>
      <c r="E205" s="2" t="s">
        <v>242</v>
      </c>
      <c r="F205" s="5" t="s">
        <v>93</v>
      </c>
      <c r="G205" s="3"/>
      <c r="H205" s="3">
        <v>85.2</v>
      </c>
      <c r="I205" s="3">
        <f>G205+H205</f>
        <v>85.2</v>
      </c>
    </row>
    <row r="206" spans="1:9" s="33" customFormat="1">
      <c r="A206" s="23"/>
      <c r="B206" s="1" t="s">
        <v>243</v>
      </c>
      <c r="C206" s="2" t="s">
        <v>75</v>
      </c>
      <c r="D206" s="2" t="s">
        <v>12</v>
      </c>
      <c r="E206" s="2" t="s">
        <v>244</v>
      </c>
      <c r="F206" s="2"/>
      <c r="G206" s="3">
        <f>SUM(G207:G208)</f>
        <v>0</v>
      </c>
      <c r="H206" s="3">
        <f>SUM(H207:H208)</f>
        <v>4554.1000000000004</v>
      </c>
      <c r="I206" s="3">
        <f>SUM(I207:I208)</f>
        <v>4554.1000000000004</v>
      </c>
    </row>
    <row r="207" spans="1:9" s="33" customFormat="1" ht="45">
      <c r="A207" s="23"/>
      <c r="B207" s="1" t="s">
        <v>81</v>
      </c>
      <c r="C207" s="2" t="s">
        <v>75</v>
      </c>
      <c r="D207" s="2" t="s">
        <v>12</v>
      </c>
      <c r="E207" s="2" t="s">
        <v>244</v>
      </c>
      <c r="F207" s="5">
        <v>611</v>
      </c>
      <c r="G207" s="3"/>
      <c r="H207" s="3">
        <f>3976.6+377.5</f>
        <v>4354.1000000000004</v>
      </c>
      <c r="I207" s="3">
        <f>G207+H207</f>
        <v>4354.1000000000004</v>
      </c>
    </row>
    <row r="208" spans="1:9" s="33" customFormat="1">
      <c r="A208" s="23"/>
      <c r="B208" s="1" t="s">
        <v>83</v>
      </c>
      <c r="C208" s="2" t="s">
        <v>75</v>
      </c>
      <c r="D208" s="2" t="s">
        <v>12</v>
      </c>
      <c r="E208" s="2" t="s">
        <v>244</v>
      </c>
      <c r="F208" s="5">
        <v>612</v>
      </c>
      <c r="G208" s="3"/>
      <c r="H208" s="3">
        <v>200</v>
      </c>
      <c r="I208" s="3">
        <f>G208+H208</f>
        <v>200</v>
      </c>
    </row>
    <row r="209" spans="1:9" s="33" customFormat="1" ht="30">
      <c r="A209" s="23"/>
      <c r="B209" s="1" t="s">
        <v>239</v>
      </c>
      <c r="C209" s="2" t="s">
        <v>75</v>
      </c>
      <c r="D209" s="2" t="s">
        <v>12</v>
      </c>
      <c r="E209" s="2" t="s">
        <v>245</v>
      </c>
      <c r="F209" s="5"/>
      <c r="G209" s="3">
        <f t="shared" ref="G209:H209" si="49">G210</f>
        <v>0</v>
      </c>
      <c r="H209" s="3">
        <f t="shared" si="49"/>
        <v>0</v>
      </c>
      <c r="I209" s="3">
        <f>I210</f>
        <v>0</v>
      </c>
    </row>
    <row r="210" spans="1:9" s="33" customFormat="1" ht="45">
      <c r="A210" s="23"/>
      <c r="B210" s="1" t="s">
        <v>81</v>
      </c>
      <c r="C210" s="2" t="s">
        <v>75</v>
      </c>
      <c r="D210" s="2" t="s">
        <v>12</v>
      </c>
      <c r="E210" s="2" t="s">
        <v>245</v>
      </c>
      <c r="F210" s="5" t="s">
        <v>93</v>
      </c>
      <c r="G210" s="3"/>
      <c r="H210" s="3">
        <v>0</v>
      </c>
      <c r="I210" s="3">
        <f>G210+H210</f>
        <v>0</v>
      </c>
    </row>
    <row r="211" spans="1:9" s="33" customFormat="1" ht="30">
      <c r="A211" s="23"/>
      <c r="B211" s="37" t="s">
        <v>246</v>
      </c>
      <c r="C211" s="2" t="s">
        <v>75</v>
      </c>
      <c r="D211" s="2" t="s">
        <v>12</v>
      </c>
      <c r="E211" s="2" t="s">
        <v>247</v>
      </c>
      <c r="F211" s="2"/>
      <c r="G211" s="3">
        <f>SUM(G212:G212)</f>
        <v>0</v>
      </c>
      <c r="H211" s="3">
        <f>SUM(H212:H212)</f>
        <v>2074.7000000000003</v>
      </c>
      <c r="I211" s="3">
        <f>SUM(I212:I212)</f>
        <v>2074.7000000000003</v>
      </c>
    </row>
    <row r="212" spans="1:9" s="33" customFormat="1" ht="45">
      <c r="A212" s="23"/>
      <c r="B212" s="1" t="s">
        <v>82</v>
      </c>
      <c r="C212" s="2" t="s">
        <v>75</v>
      </c>
      <c r="D212" s="2" t="s">
        <v>12</v>
      </c>
      <c r="E212" s="2" t="s">
        <v>247</v>
      </c>
      <c r="F212" s="5">
        <v>611</v>
      </c>
      <c r="G212" s="3"/>
      <c r="H212" s="3">
        <f>241.7+1494.9+338.1</f>
        <v>2074.7000000000003</v>
      </c>
      <c r="I212" s="3">
        <f>G212+H212</f>
        <v>2074.7000000000003</v>
      </c>
    </row>
    <row r="213" spans="1:9" s="33" customFormat="1" ht="30">
      <c r="A213" s="23"/>
      <c r="B213" s="37" t="s">
        <v>248</v>
      </c>
      <c r="C213" s="2" t="s">
        <v>75</v>
      </c>
      <c r="D213" s="2" t="s">
        <v>12</v>
      </c>
      <c r="E213" s="2" t="s">
        <v>249</v>
      </c>
      <c r="F213" s="2"/>
      <c r="G213" s="3">
        <f>SUM(G214:G214)</f>
        <v>0</v>
      </c>
      <c r="H213" s="3">
        <f>SUM(H214:H214)</f>
        <v>3543.2000000000003</v>
      </c>
      <c r="I213" s="3">
        <f>SUM(I214:I214)</f>
        <v>3543.2000000000003</v>
      </c>
    </row>
    <row r="214" spans="1:9" s="33" customFormat="1" ht="45">
      <c r="A214" s="23"/>
      <c r="B214" s="1" t="s">
        <v>82</v>
      </c>
      <c r="C214" s="2" t="s">
        <v>75</v>
      </c>
      <c r="D214" s="2" t="s">
        <v>12</v>
      </c>
      <c r="E214" s="2" t="s">
        <v>249</v>
      </c>
      <c r="F214" s="5">
        <v>611</v>
      </c>
      <c r="G214" s="3"/>
      <c r="H214" s="3">
        <f>376.3+2620+546.9</f>
        <v>3543.2000000000003</v>
      </c>
      <c r="I214" s="3">
        <f>SUM(G214:H214)</f>
        <v>3543.2000000000003</v>
      </c>
    </row>
    <row r="215" spans="1:9" s="33" customFormat="1">
      <c r="A215" s="23" t="s">
        <v>86</v>
      </c>
      <c r="B215" s="1" t="s">
        <v>317</v>
      </c>
      <c r="C215" s="2" t="s">
        <v>75</v>
      </c>
      <c r="D215" s="2" t="s">
        <v>75</v>
      </c>
      <c r="E215" s="2"/>
      <c r="F215" s="2"/>
      <c r="G215" s="3">
        <f>G216+G218+G220+G222+G224</f>
        <v>0</v>
      </c>
      <c r="H215" s="3">
        <f>H216+H218+H220+H222+H224</f>
        <v>1229.2999999999997</v>
      </c>
      <c r="I215" s="3">
        <f>I216+I218+I220+I222+I224</f>
        <v>1229.2999999999997</v>
      </c>
    </row>
    <row r="216" spans="1:9" s="33" customFormat="1" ht="30">
      <c r="A216" s="23"/>
      <c r="B216" s="1" t="s">
        <v>231</v>
      </c>
      <c r="C216" s="2" t="s">
        <v>75</v>
      </c>
      <c r="D216" s="2" t="s">
        <v>75</v>
      </c>
      <c r="E216" s="2" t="s">
        <v>232</v>
      </c>
      <c r="F216" s="2"/>
      <c r="G216" s="3">
        <f>G217</f>
        <v>0</v>
      </c>
      <c r="H216" s="3">
        <f>H217</f>
        <v>108.4</v>
      </c>
      <c r="I216" s="3">
        <f>I217</f>
        <v>108.4</v>
      </c>
    </row>
    <row r="217" spans="1:9" s="33" customFormat="1" ht="45">
      <c r="A217" s="23"/>
      <c r="B217" s="1" t="s">
        <v>82</v>
      </c>
      <c r="C217" s="2" t="s">
        <v>75</v>
      </c>
      <c r="D217" s="2" t="s">
        <v>75</v>
      </c>
      <c r="E217" s="2" t="s">
        <v>232</v>
      </c>
      <c r="F217" s="5">
        <v>611</v>
      </c>
      <c r="G217" s="3"/>
      <c r="H217" s="3">
        <v>108.4</v>
      </c>
      <c r="I217" s="3">
        <f>G217+H217</f>
        <v>108.4</v>
      </c>
    </row>
    <row r="218" spans="1:9" s="33" customFormat="1" ht="30">
      <c r="A218" s="23"/>
      <c r="B218" s="37" t="s">
        <v>246</v>
      </c>
      <c r="C218" s="2" t="s">
        <v>75</v>
      </c>
      <c r="D218" s="2" t="s">
        <v>75</v>
      </c>
      <c r="E218" s="2" t="s">
        <v>247</v>
      </c>
      <c r="F218" s="2"/>
      <c r="G218" s="3">
        <f>G219</f>
        <v>0</v>
      </c>
      <c r="H218" s="3">
        <f>H219</f>
        <v>3</v>
      </c>
      <c r="I218" s="3">
        <f>I219</f>
        <v>3</v>
      </c>
    </row>
    <row r="219" spans="1:9" s="33" customFormat="1" ht="45">
      <c r="A219" s="23"/>
      <c r="B219" s="1" t="s">
        <v>82</v>
      </c>
      <c r="C219" s="2" t="s">
        <v>75</v>
      </c>
      <c r="D219" s="2" t="s">
        <v>75</v>
      </c>
      <c r="E219" s="2" t="s">
        <v>247</v>
      </c>
      <c r="F219" s="5">
        <v>611</v>
      </c>
      <c r="G219" s="3"/>
      <c r="H219" s="3">
        <v>3</v>
      </c>
      <c r="I219" s="3">
        <f>G219+H219</f>
        <v>3</v>
      </c>
    </row>
    <row r="220" spans="1:9" s="33" customFormat="1">
      <c r="A220" s="23"/>
      <c r="B220" s="1" t="s">
        <v>250</v>
      </c>
      <c r="C220" s="2" t="s">
        <v>75</v>
      </c>
      <c r="D220" s="2" t="s">
        <v>75</v>
      </c>
      <c r="E220" s="2" t="s">
        <v>251</v>
      </c>
      <c r="F220" s="2"/>
      <c r="G220" s="3">
        <f t="shared" ref="G220:I220" si="50">G221</f>
        <v>0</v>
      </c>
      <c r="H220" s="3">
        <f t="shared" si="50"/>
        <v>200</v>
      </c>
      <c r="I220" s="3">
        <f t="shared" si="50"/>
        <v>200</v>
      </c>
    </row>
    <row r="221" spans="1:9" s="33" customFormat="1" ht="30">
      <c r="A221" s="23"/>
      <c r="B221" s="1" t="s">
        <v>135</v>
      </c>
      <c r="C221" s="2" t="s">
        <v>75</v>
      </c>
      <c r="D221" s="2" t="s">
        <v>75</v>
      </c>
      <c r="E221" s="2" t="s">
        <v>251</v>
      </c>
      <c r="F221" s="2" t="s">
        <v>26</v>
      </c>
      <c r="G221" s="3"/>
      <c r="H221" s="3">
        <v>200</v>
      </c>
      <c r="I221" s="3">
        <f>G221+H221</f>
        <v>200</v>
      </c>
    </row>
    <row r="222" spans="1:9" s="33" customFormat="1" ht="45">
      <c r="A222" s="23"/>
      <c r="B222" s="1" t="s">
        <v>252</v>
      </c>
      <c r="C222" s="2" t="s">
        <v>75</v>
      </c>
      <c r="D222" s="2" t="s">
        <v>75</v>
      </c>
      <c r="E222" s="2" t="s">
        <v>253</v>
      </c>
      <c r="F222" s="2"/>
      <c r="G222" s="3">
        <f>SUM(G223:G223)</f>
        <v>0</v>
      </c>
      <c r="H222" s="3">
        <f>SUM(H223:H223)</f>
        <v>829.3</v>
      </c>
      <c r="I222" s="3">
        <f>SUM(I223:I223)</f>
        <v>829.3</v>
      </c>
    </row>
    <row r="223" spans="1:9" s="33" customFormat="1">
      <c r="A223" s="23"/>
      <c r="B223" s="1" t="s">
        <v>83</v>
      </c>
      <c r="C223" s="2" t="s">
        <v>75</v>
      </c>
      <c r="D223" s="2" t="s">
        <v>75</v>
      </c>
      <c r="E223" s="2" t="s">
        <v>253</v>
      </c>
      <c r="F223" s="5">
        <v>612</v>
      </c>
      <c r="G223" s="3"/>
      <c r="H223" s="3">
        <f>839-9.7</f>
        <v>829.3</v>
      </c>
      <c r="I223" s="3">
        <f>G223+H223</f>
        <v>829.3</v>
      </c>
    </row>
    <row r="224" spans="1:9" s="33" customFormat="1" ht="30">
      <c r="A224" s="23"/>
      <c r="B224" s="37" t="s">
        <v>248</v>
      </c>
      <c r="C224" s="2" t="s">
        <v>75</v>
      </c>
      <c r="D224" s="2" t="s">
        <v>75</v>
      </c>
      <c r="E224" s="2" t="s">
        <v>249</v>
      </c>
      <c r="F224" s="2"/>
      <c r="G224" s="3">
        <f>G225</f>
        <v>0</v>
      </c>
      <c r="H224" s="3">
        <f>H225</f>
        <v>88.6</v>
      </c>
      <c r="I224" s="3">
        <f>I225</f>
        <v>88.6</v>
      </c>
    </row>
    <row r="225" spans="1:9" s="33" customFormat="1" ht="45">
      <c r="A225" s="23"/>
      <c r="B225" s="1" t="s">
        <v>82</v>
      </c>
      <c r="C225" s="2" t="s">
        <v>75</v>
      </c>
      <c r="D225" s="2" t="s">
        <v>75</v>
      </c>
      <c r="E225" s="2" t="s">
        <v>249</v>
      </c>
      <c r="F225" s="5">
        <v>611</v>
      </c>
      <c r="G225" s="3"/>
      <c r="H225" s="3">
        <v>88.6</v>
      </c>
      <c r="I225" s="3">
        <f>G225+H225</f>
        <v>88.6</v>
      </c>
    </row>
    <row r="226" spans="1:9" s="33" customFormat="1">
      <c r="A226" s="23" t="s">
        <v>87</v>
      </c>
      <c r="B226" s="1" t="s">
        <v>88</v>
      </c>
      <c r="C226" s="2" t="s">
        <v>75</v>
      </c>
      <c r="D226" s="2" t="s">
        <v>59</v>
      </c>
      <c r="E226" s="2"/>
      <c r="F226" s="2"/>
      <c r="G226" s="3">
        <f t="shared" ref="G226:H226" si="51">G227</f>
        <v>0</v>
      </c>
      <c r="H226" s="3">
        <f t="shared" si="51"/>
        <v>7672.7999999999993</v>
      </c>
      <c r="I226" s="3">
        <f>I227</f>
        <v>7672.7999999999993</v>
      </c>
    </row>
    <row r="227" spans="1:9" s="33" customFormat="1" ht="45">
      <c r="A227" s="23"/>
      <c r="B227" s="1" t="s">
        <v>254</v>
      </c>
      <c r="C227" s="2" t="s">
        <v>75</v>
      </c>
      <c r="D227" s="2" t="s">
        <v>59</v>
      </c>
      <c r="E227" s="2" t="s">
        <v>255</v>
      </c>
      <c r="F227" s="2"/>
      <c r="G227" s="3">
        <f t="shared" ref="G227" si="52">G228+G236</f>
        <v>0</v>
      </c>
      <c r="H227" s="3">
        <f t="shared" ref="H227" si="53">H228+H236</f>
        <v>7672.7999999999993</v>
      </c>
      <c r="I227" s="3">
        <f>I228+I236</f>
        <v>7672.7999999999993</v>
      </c>
    </row>
    <row r="228" spans="1:9" s="33" customFormat="1" ht="30">
      <c r="A228" s="23"/>
      <c r="B228" s="1" t="s">
        <v>256</v>
      </c>
      <c r="C228" s="2" t="s">
        <v>75</v>
      </c>
      <c r="D228" s="2" t="s">
        <v>59</v>
      </c>
      <c r="E228" s="2" t="s">
        <v>257</v>
      </c>
      <c r="F228" s="2"/>
      <c r="G228" s="3">
        <f>G229+G232</f>
        <v>0</v>
      </c>
      <c r="H228" s="3">
        <f>H229+H232</f>
        <v>1197.5999999999999</v>
      </c>
      <c r="I228" s="3">
        <f>I229+I232</f>
        <v>1197.5999999999999</v>
      </c>
    </row>
    <row r="229" spans="1:9" s="33" customFormat="1" ht="30">
      <c r="A229" s="23"/>
      <c r="B229" s="1" t="s">
        <v>258</v>
      </c>
      <c r="C229" s="2" t="s">
        <v>75</v>
      </c>
      <c r="D229" s="2" t="s">
        <v>59</v>
      </c>
      <c r="E229" s="2" t="s">
        <v>259</v>
      </c>
      <c r="F229" s="2"/>
      <c r="G229" s="3">
        <f t="shared" ref="G229" si="54">G230+G231</f>
        <v>0</v>
      </c>
      <c r="H229" s="3">
        <f t="shared" ref="H229:I229" si="55">H230+H231</f>
        <v>1043.8</v>
      </c>
      <c r="I229" s="3">
        <f t="shared" si="55"/>
        <v>1043.8</v>
      </c>
    </row>
    <row r="230" spans="1:9" s="33" customFormat="1">
      <c r="A230" s="23"/>
      <c r="B230" s="1" t="s">
        <v>128</v>
      </c>
      <c r="C230" s="2" t="s">
        <v>75</v>
      </c>
      <c r="D230" s="2" t="s">
        <v>59</v>
      </c>
      <c r="E230" s="2" t="s">
        <v>259</v>
      </c>
      <c r="F230" s="5" t="s">
        <v>14</v>
      </c>
      <c r="G230" s="3"/>
      <c r="H230" s="3">
        <v>801.7</v>
      </c>
      <c r="I230" s="3">
        <f>G230+H230</f>
        <v>801.7</v>
      </c>
    </row>
    <row r="231" spans="1:9" s="33" customFormat="1" ht="45">
      <c r="A231" s="23"/>
      <c r="B231" s="1" t="s">
        <v>129</v>
      </c>
      <c r="C231" s="2" t="s">
        <v>75</v>
      </c>
      <c r="D231" s="2" t="s">
        <v>59</v>
      </c>
      <c r="E231" s="2" t="s">
        <v>259</v>
      </c>
      <c r="F231" s="5" t="s">
        <v>130</v>
      </c>
      <c r="G231" s="3"/>
      <c r="H231" s="3">
        <v>242.1</v>
      </c>
      <c r="I231" s="3">
        <f>G231+H231</f>
        <v>242.1</v>
      </c>
    </row>
    <row r="232" spans="1:9" s="33" customFormat="1" ht="30">
      <c r="A232" s="23"/>
      <c r="B232" s="1" t="s">
        <v>260</v>
      </c>
      <c r="C232" s="2" t="s">
        <v>75</v>
      </c>
      <c r="D232" s="2" t="s">
        <v>59</v>
      </c>
      <c r="E232" s="2" t="s">
        <v>261</v>
      </c>
      <c r="F232" s="2"/>
      <c r="G232" s="3">
        <f t="shared" ref="G232" si="56">G233+G235+G234</f>
        <v>0</v>
      </c>
      <c r="H232" s="3">
        <f t="shared" ref="H232:I232" si="57">H233+H235+H234</f>
        <v>153.79999999999998</v>
      </c>
      <c r="I232" s="3">
        <f t="shared" si="57"/>
        <v>153.79999999999998</v>
      </c>
    </row>
    <row r="233" spans="1:9" s="33" customFormat="1" ht="30">
      <c r="A233" s="23"/>
      <c r="B233" s="1" t="s">
        <v>15</v>
      </c>
      <c r="C233" s="2" t="s">
        <v>75</v>
      </c>
      <c r="D233" s="2" t="s">
        <v>59</v>
      </c>
      <c r="E233" s="2" t="s">
        <v>261</v>
      </c>
      <c r="F233" s="5" t="s">
        <v>24</v>
      </c>
      <c r="G233" s="3"/>
      <c r="H233" s="3">
        <f>66.8+22</f>
        <v>88.8</v>
      </c>
      <c r="I233" s="3">
        <f>G233+H233</f>
        <v>88.8</v>
      </c>
    </row>
    <row r="234" spans="1:9" s="33" customFormat="1" ht="45">
      <c r="A234" s="23"/>
      <c r="B234" s="1" t="s">
        <v>129</v>
      </c>
      <c r="C234" s="2" t="s">
        <v>75</v>
      </c>
      <c r="D234" s="2" t="s">
        <v>59</v>
      </c>
      <c r="E234" s="2" t="s">
        <v>261</v>
      </c>
      <c r="F234" s="5" t="s">
        <v>130</v>
      </c>
      <c r="G234" s="3"/>
      <c r="H234" s="3">
        <v>20.2</v>
      </c>
      <c r="I234" s="3">
        <f>G234+H234</f>
        <v>20.2</v>
      </c>
    </row>
    <row r="235" spans="1:9" s="33" customFormat="1" ht="30">
      <c r="A235" s="23"/>
      <c r="B235" s="1" t="s">
        <v>135</v>
      </c>
      <c r="C235" s="2" t="s">
        <v>75</v>
      </c>
      <c r="D235" s="2" t="s">
        <v>59</v>
      </c>
      <c r="E235" s="2" t="s">
        <v>261</v>
      </c>
      <c r="F235" s="5">
        <v>244</v>
      </c>
      <c r="G235" s="3"/>
      <c r="H235" s="3">
        <f>66.8-22</f>
        <v>44.8</v>
      </c>
      <c r="I235" s="3">
        <f>G235+H235</f>
        <v>44.8</v>
      </c>
    </row>
    <row r="236" spans="1:9" s="33" customFormat="1" ht="45">
      <c r="A236" s="23"/>
      <c r="B236" s="1" t="s">
        <v>262</v>
      </c>
      <c r="C236" s="2" t="s">
        <v>75</v>
      </c>
      <c r="D236" s="2" t="s">
        <v>59</v>
      </c>
      <c r="E236" s="2" t="s">
        <v>263</v>
      </c>
      <c r="F236" s="2"/>
      <c r="G236" s="3">
        <f t="shared" ref="G236" si="58">G237+G240</f>
        <v>0</v>
      </c>
      <c r="H236" s="3">
        <f t="shared" ref="H236" si="59">H237+H240</f>
        <v>6475.2</v>
      </c>
      <c r="I236" s="3">
        <f>I237+I240</f>
        <v>6475.2</v>
      </c>
    </row>
    <row r="237" spans="1:9" s="33" customFormat="1" ht="30">
      <c r="A237" s="23"/>
      <c r="B237" s="1" t="s">
        <v>264</v>
      </c>
      <c r="C237" s="2" t="s">
        <v>75</v>
      </c>
      <c r="D237" s="2" t="s">
        <v>59</v>
      </c>
      <c r="E237" s="2" t="s">
        <v>265</v>
      </c>
      <c r="F237" s="2"/>
      <c r="G237" s="3">
        <f t="shared" ref="G237" si="60">G238+G239</f>
        <v>0</v>
      </c>
      <c r="H237" s="3">
        <f t="shared" ref="H237:I237" si="61">H238+H239</f>
        <v>4918.8999999999996</v>
      </c>
      <c r="I237" s="3">
        <f t="shared" si="61"/>
        <v>4918.8999999999996</v>
      </c>
    </row>
    <row r="238" spans="1:9" s="33" customFormat="1">
      <c r="A238" s="23"/>
      <c r="B238" s="29" t="s">
        <v>321</v>
      </c>
      <c r="C238" s="2" t="s">
        <v>75</v>
      </c>
      <c r="D238" s="2" t="s">
        <v>59</v>
      </c>
      <c r="E238" s="2" t="s">
        <v>265</v>
      </c>
      <c r="F238" s="2" t="s">
        <v>42</v>
      </c>
      <c r="G238" s="3"/>
      <c r="H238" s="3">
        <f>3935.4-157.4</f>
        <v>3778</v>
      </c>
      <c r="I238" s="3">
        <f>G238+H238</f>
        <v>3778</v>
      </c>
    </row>
    <row r="239" spans="1:9" s="33" customFormat="1" ht="30">
      <c r="A239" s="23"/>
      <c r="B239" s="29" t="s">
        <v>327</v>
      </c>
      <c r="C239" s="2" t="s">
        <v>75</v>
      </c>
      <c r="D239" s="2" t="s">
        <v>59</v>
      </c>
      <c r="E239" s="2" t="s">
        <v>265</v>
      </c>
      <c r="F239" s="2" t="s">
        <v>182</v>
      </c>
      <c r="G239" s="3"/>
      <c r="H239" s="3">
        <f>1188.5-47.6</f>
        <v>1140.9000000000001</v>
      </c>
      <c r="I239" s="3">
        <f>G239+H239</f>
        <v>1140.9000000000001</v>
      </c>
    </row>
    <row r="240" spans="1:9" s="33" customFormat="1" ht="30">
      <c r="A240" s="23"/>
      <c r="B240" s="1" t="s">
        <v>266</v>
      </c>
      <c r="C240" s="2" t="s">
        <v>75</v>
      </c>
      <c r="D240" s="2" t="s">
        <v>59</v>
      </c>
      <c r="E240" s="2" t="s">
        <v>267</v>
      </c>
      <c r="F240" s="2"/>
      <c r="G240" s="3">
        <f t="shared" ref="G240:I240" si="62">G241+G242+G243+G244+G245</f>
        <v>0</v>
      </c>
      <c r="H240" s="3">
        <f t="shared" si="62"/>
        <v>1556.3000000000002</v>
      </c>
      <c r="I240" s="3">
        <f t="shared" si="62"/>
        <v>1556.3000000000002</v>
      </c>
    </row>
    <row r="241" spans="1:9" s="33" customFormat="1" ht="30">
      <c r="A241" s="23"/>
      <c r="B241" s="1" t="s">
        <v>323</v>
      </c>
      <c r="C241" s="2" t="s">
        <v>75</v>
      </c>
      <c r="D241" s="2" t="s">
        <v>59</v>
      </c>
      <c r="E241" s="2" t="s">
        <v>267</v>
      </c>
      <c r="F241" s="5">
        <v>112</v>
      </c>
      <c r="G241" s="3"/>
      <c r="H241" s="3">
        <v>20</v>
      </c>
      <c r="I241" s="3">
        <f t="shared" ref="I241:I245" si="63">G241+H241</f>
        <v>20</v>
      </c>
    </row>
    <row r="242" spans="1:9" s="33" customFormat="1" ht="30">
      <c r="A242" s="23"/>
      <c r="B242" s="1" t="s">
        <v>25</v>
      </c>
      <c r="C242" s="2" t="s">
        <v>75</v>
      </c>
      <c r="D242" s="2" t="s">
        <v>59</v>
      </c>
      <c r="E242" s="2" t="s">
        <v>267</v>
      </c>
      <c r="F242" s="5">
        <v>242</v>
      </c>
      <c r="G242" s="3"/>
      <c r="H242" s="3">
        <v>364.1</v>
      </c>
      <c r="I242" s="3">
        <f t="shared" si="63"/>
        <v>364.1</v>
      </c>
    </row>
    <row r="243" spans="1:9" s="33" customFormat="1" ht="30">
      <c r="A243" s="23"/>
      <c r="B243" s="1" t="s">
        <v>135</v>
      </c>
      <c r="C243" s="2" t="s">
        <v>75</v>
      </c>
      <c r="D243" s="2" t="s">
        <v>59</v>
      </c>
      <c r="E243" s="2" t="s">
        <v>267</v>
      </c>
      <c r="F243" s="5">
        <v>244</v>
      </c>
      <c r="G243" s="3"/>
      <c r="H243" s="3">
        <v>1137.2</v>
      </c>
      <c r="I243" s="3">
        <f t="shared" si="63"/>
        <v>1137.2</v>
      </c>
    </row>
    <row r="244" spans="1:9" s="33" customFormat="1">
      <c r="A244" s="23"/>
      <c r="B244" s="1" t="s">
        <v>28</v>
      </c>
      <c r="C244" s="2" t="s">
        <v>75</v>
      </c>
      <c r="D244" s="2" t="s">
        <v>59</v>
      </c>
      <c r="E244" s="2" t="s">
        <v>267</v>
      </c>
      <c r="F244" s="5">
        <v>851</v>
      </c>
      <c r="G244" s="3"/>
      <c r="H244" s="3">
        <v>20</v>
      </c>
      <c r="I244" s="3">
        <f t="shared" si="63"/>
        <v>20</v>
      </c>
    </row>
    <row r="245" spans="1:9" s="33" customFormat="1">
      <c r="A245" s="23"/>
      <c r="B245" s="1" t="s">
        <v>153</v>
      </c>
      <c r="C245" s="2" t="s">
        <v>75</v>
      </c>
      <c r="D245" s="2" t="s">
        <v>59</v>
      </c>
      <c r="E245" s="2" t="s">
        <v>267</v>
      </c>
      <c r="F245" s="5" t="s">
        <v>44</v>
      </c>
      <c r="G245" s="3"/>
      <c r="H245" s="3">
        <v>15</v>
      </c>
      <c r="I245" s="3">
        <f t="shared" si="63"/>
        <v>15</v>
      </c>
    </row>
    <row r="246" spans="1:9" s="33" customFormat="1">
      <c r="A246" s="20">
        <v>7</v>
      </c>
      <c r="B246" s="26" t="s">
        <v>89</v>
      </c>
      <c r="C246" s="36" t="s">
        <v>90</v>
      </c>
      <c r="D246" s="36" t="s">
        <v>76</v>
      </c>
      <c r="E246" s="36"/>
      <c r="F246" s="36"/>
      <c r="G246" s="4">
        <f t="shared" ref="G246:I246" si="64">G247</f>
        <v>0</v>
      </c>
      <c r="H246" s="4">
        <f t="shared" si="64"/>
        <v>19802.3</v>
      </c>
      <c r="I246" s="4">
        <f t="shared" si="64"/>
        <v>19802.3</v>
      </c>
    </row>
    <row r="247" spans="1:9" s="32" customFormat="1">
      <c r="A247" s="23" t="s">
        <v>91</v>
      </c>
      <c r="B247" s="29" t="s">
        <v>92</v>
      </c>
      <c r="C247" s="2" t="s">
        <v>90</v>
      </c>
      <c r="D247" s="2" t="s">
        <v>9</v>
      </c>
      <c r="E247" s="2"/>
      <c r="F247" s="2"/>
      <c r="G247" s="3">
        <f t="shared" ref="G247:I247" si="65">G248+G251+G253+G256</f>
        <v>0</v>
      </c>
      <c r="H247" s="3">
        <f t="shared" si="65"/>
        <v>19802.3</v>
      </c>
      <c r="I247" s="3">
        <f t="shared" si="65"/>
        <v>19802.3</v>
      </c>
    </row>
    <row r="248" spans="1:9" s="33" customFormat="1" ht="30">
      <c r="A248" s="23"/>
      <c r="B248" s="29" t="s">
        <v>268</v>
      </c>
      <c r="C248" s="2" t="s">
        <v>90</v>
      </c>
      <c r="D248" s="2" t="s">
        <v>9</v>
      </c>
      <c r="E248" s="2" t="s">
        <v>269</v>
      </c>
      <c r="F248" s="2"/>
      <c r="G248" s="42">
        <f t="shared" ref="G248" si="66">SUM(G249:G250)</f>
        <v>0</v>
      </c>
      <c r="H248" s="42">
        <f t="shared" ref="H248:I248" si="67">SUM(H249:H250)</f>
        <v>8171.2</v>
      </c>
      <c r="I248" s="42">
        <f t="shared" si="67"/>
        <v>8171.2</v>
      </c>
    </row>
    <row r="249" spans="1:9" s="33" customFormat="1" ht="45">
      <c r="A249" s="23"/>
      <c r="B249" s="29" t="s">
        <v>81</v>
      </c>
      <c r="C249" s="2" t="s">
        <v>90</v>
      </c>
      <c r="D249" s="2" t="s">
        <v>9</v>
      </c>
      <c r="E249" s="2" t="s">
        <v>270</v>
      </c>
      <c r="F249" s="43" t="s">
        <v>93</v>
      </c>
      <c r="G249" s="8"/>
      <c r="H249" s="8">
        <f>5950.2-395.3+20+48+23+3+9+21.8+12+1982.5</f>
        <v>7674.2</v>
      </c>
      <c r="I249" s="3">
        <f>G249+H249</f>
        <v>7674.2</v>
      </c>
    </row>
    <row r="250" spans="1:9" s="33" customFormat="1">
      <c r="A250" s="23"/>
      <c r="B250" s="29" t="s">
        <v>83</v>
      </c>
      <c r="C250" s="2" t="s">
        <v>90</v>
      </c>
      <c r="D250" s="2" t="s">
        <v>9</v>
      </c>
      <c r="E250" s="2" t="s">
        <v>270</v>
      </c>
      <c r="F250" s="2" t="s">
        <v>94</v>
      </c>
      <c r="G250" s="3"/>
      <c r="H250" s="3">
        <f>300+7+190</f>
        <v>497</v>
      </c>
      <c r="I250" s="3">
        <f>G250+H250</f>
        <v>497</v>
      </c>
    </row>
    <row r="251" spans="1:9" s="33" customFormat="1" ht="75">
      <c r="A251" s="23"/>
      <c r="B251" s="44" t="s">
        <v>271</v>
      </c>
      <c r="C251" s="2" t="s">
        <v>90</v>
      </c>
      <c r="D251" s="2" t="s">
        <v>9</v>
      </c>
      <c r="E251" s="2" t="s">
        <v>272</v>
      </c>
      <c r="F251" s="2"/>
      <c r="G251" s="3">
        <f>SUM(G252:G252)</f>
        <v>0</v>
      </c>
      <c r="H251" s="3">
        <f>SUM(H252:H252)</f>
        <v>5294.4</v>
      </c>
      <c r="I251" s="3">
        <f>SUM(I252:I252)</f>
        <v>5294.4</v>
      </c>
    </row>
    <row r="252" spans="1:9" s="33" customFormat="1" ht="45">
      <c r="A252" s="23"/>
      <c r="B252" s="29" t="s">
        <v>81</v>
      </c>
      <c r="C252" s="2" t="s">
        <v>90</v>
      </c>
      <c r="D252" s="2" t="s">
        <v>9</v>
      </c>
      <c r="E252" s="2" t="s">
        <v>272</v>
      </c>
      <c r="F252" s="43" t="s">
        <v>93</v>
      </c>
      <c r="G252" s="3"/>
      <c r="H252" s="3">
        <f>5344.4-50</f>
        <v>5294.4</v>
      </c>
      <c r="I252" s="3">
        <f>G252+H252</f>
        <v>5294.4</v>
      </c>
    </row>
    <row r="253" spans="1:9" s="33" customFormat="1">
      <c r="A253" s="23"/>
      <c r="B253" s="29" t="s">
        <v>273</v>
      </c>
      <c r="C253" s="2" t="s">
        <v>90</v>
      </c>
      <c r="D253" s="2" t="s">
        <v>9</v>
      </c>
      <c r="E253" s="2" t="s">
        <v>274</v>
      </c>
      <c r="F253" s="2"/>
      <c r="G253" s="3">
        <f>SUM(G254:G255)</f>
        <v>0</v>
      </c>
      <c r="H253" s="3">
        <f>SUM(H254:H255)</f>
        <v>6336.7</v>
      </c>
      <c r="I253" s="3">
        <f>SUM(I254:I255)</f>
        <v>6336.7</v>
      </c>
    </row>
    <row r="254" spans="1:9" s="33" customFormat="1" ht="45">
      <c r="A254" s="23"/>
      <c r="B254" s="29" t="s">
        <v>81</v>
      </c>
      <c r="C254" s="2" t="s">
        <v>90</v>
      </c>
      <c r="D254" s="2" t="s">
        <v>9</v>
      </c>
      <c r="E254" s="2" t="s">
        <v>274</v>
      </c>
      <c r="F254" s="43" t="s">
        <v>93</v>
      </c>
      <c r="G254" s="3"/>
      <c r="H254" s="3">
        <f>5286.7+1000</f>
        <v>6286.7</v>
      </c>
      <c r="I254" s="3">
        <f>G254+H254</f>
        <v>6286.7</v>
      </c>
    </row>
    <row r="255" spans="1:9" s="33" customFormat="1">
      <c r="A255" s="23"/>
      <c r="B255" s="29" t="s">
        <v>83</v>
      </c>
      <c r="C255" s="2" t="s">
        <v>90</v>
      </c>
      <c r="D255" s="2" t="s">
        <v>9</v>
      </c>
      <c r="E255" s="2" t="s">
        <v>274</v>
      </c>
      <c r="F255" s="2" t="s">
        <v>94</v>
      </c>
      <c r="G255" s="3"/>
      <c r="H255" s="3">
        <v>50</v>
      </c>
      <c r="I255" s="3">
        <f>G255+H255</f>
        <v>50</v>
      </c>
    </row>
    <row r="256" spans="1:9" s="33" customFormat="1" ht="45">
      <c r="A256" s="23"/>
      <c r="B256" s="29" t="s">
        <v>275</v>
      </c>
      <c r="C256" s="2" t="s">
        <v>90</v>
      </c>
      <c r="D256" s="2" t="s">
        <v>9</v>
      </c>
      <c r="E256" s="2" t="s">
        <v>276</v>
      </c>
      <c r="F256" s="2"/>
      <c r="G256" s="3">
        <f>SUM(G257:G257)</f>
        <v>0</v>
      </c>
      <c r="H256" s="3">
        <f>SUM(H257:H257)</f>
        <v>0</v>
      </c>
      <c r="I256" s="3">
        <f>SUM(I257:I257)</f>
        <v>0</v>
      </c>
    </row>
    <row r="257" spans="1:9" s="33" customFormat="1">
      <c r="A257" s="23"/>
      <c r="B257" s="29" t="s">
        <v>83</v>
      </c>
      <c r="C257" s="2" t="s">
        <v>90</v>
      </c>
      <c r="D257" s="2" t="s">
        <v>9</v>
      </c>
      <c r="E257" s="2" t="s">
        <v>276</v>
      </c>
      <c r="F257" s="43">
        <v>612</v>
      </c>
      <c r="G257" s="3"/>
      <c r="H257" s="3">
        <f>2.9-2.9</f>
        <v>0</v>
      </c>
      <c r="I257" s="3">
        <f>G257+H257</f>
        <v>0</v>
      </c>
    </row>
    <row r="258" spans="1:9" s="33" customFormat="1">
      <c r="A258" s="20">
        <v>8</v>
      </c>
      <c r="B258" s="26" t="s">
        <v>95</v>
      </c>
      <c r="C258" s="36" t="s">
        <v>96</v>
      </c>
      <c r="D258" s="36" t="s">
        <v>76</v>
      </c>
      <c r="E258" s="36"/>
      <c r="F258" s="38"/>
      <c r="G258" s="4">
        <f t="shared" ref="G258:I258" si="68">G262+G275+G259</f>
        <v>0</v>
      </c>
      <c r="H258" s="4">
        <f t="shared" si="68"/>
        <v>5537.4000000000005</v>
      </c>
      <c r="I258" s="4">
        <f t="shared" si="68"/>
        <v>5537.4000000000005</v>
      </c>
    </row>
    <row r="259" spans="1:9" s="32" customFormat="1">
      <c r="A259" s="23" t="s">
        <v>97</v>
      </c>
      <c r="B259" s="1" t="s">
        <v>277</v>
      </c>
      <c r="C259" s="2" t="s">
        <v>96</v>
      </c>
      <c r="D259" s="2" t="s">
        <v>9</v>
      </c>
      <c r="E259" s="2"/>
      <c r="F259" s="2"/>
      <c r="G259" s="4">
        <f t="shared" ref="G259:I260" si="69">G260</f>
        <v>0</v>
      </c>
      <c r="H259" s="4">
        <f t="shared" si="69"/>
        <v>144</v>
      </c>
      <c r="I259" s="3">
        <f t="shared" si="69"/>
        <v>144</v>
      </c>
    </row>
    <row r="260" spans="1:9" s="33" customFormat="1">
      <c r="A260" s="20"/>
      <c r="B260" s="1" t="s">
        <v>100</v>
      </c>
      <c r="C260" s="2" t="s">
        <v>96</v>
      </c>
      <c r="D260" s="2" t="s">
        <v>9</v>
      </c>
      <c r="E260" s="2" t="s">
        <v>278</v>
      </c>
      <c r="F260" s="2"/>
      <c r="G260" s="3">
        <f t="shared" si="69"/>
        <v>0</v>
      </c>
      <c r="H260" s="3">
        <f t="shared" si="69"/>
        <v>144</v>
      </c>
      <c r="I260" s="3">
        <f t="shared" si="69"/>
        <v>144</v>
      </c>
    </row>
    <row r="261" spans="1:9" s="33" customFormat="1">
      <c r="A261" s="20"/>
      <c r="B261" s="1" t="s">
        <v>320</v>
      </c>
      <c r="C261" s="2" t="s">
        <v>96</v>
      </c>
      <c r="D261" s="2" t="s">
        <v>9</v>
      </c>
      <c r="E261" s="2" t="s">
        <v>278</v>
      </c>
      <c r="F261" s="2" t="s">
        <v>279</v>
      </c>
      <c r="G261" s="3"/>
      <c r="H261" s="3">
        <v>144</v>
      </c>
      <c r="I261" s="3">
        <f>G261+H261</f>
        <v>144</v>
      </c>
    </row>
    <row r="262" spans="1:9" s="33" customFormat="1">
      <c r="A262" s="23" t="s">
        <v>101</v>
      </c>
      <c r="B262" s="1" t="s">
        <v>98</v>
      </c>
      <c r="C262" s="2" t="s">
        <v>96</v>
      </c>
      <c r="D262" s="2" t="s">
        <v>18</v>
      </c>
      <c r="E262" s="2"/>
      <c r="F262" s="2"/>
      <c r="G262" s="3">
        <f>G269+G267+G263+G265+G271+G273</f>
        <v>0</v>
      </c>
      <c r="H262" s="3">
        <f t="shared" ref="H262:I262" si="70">H269+H267+H263+H265+H271+H273</f>
        <v>3355.4000000000005</v>
      </c>
      <c r="I262" s="3">
        <f t="shared" si="70"/>
        <v>3355.4000000000005</v>
      </c>
    </row>
    <row r="263" spans="1:9" s="33" customFormat="1" ht="75">
      <c r="A263" s="23"/>
      <c r="B263" s="45" t="s">
        <v>344</v>
      </c>
      <c r="C263" s="2" t="s">
        <v>96</v>
      </c>
      <c r="D263" s="2" t="s">
        <v>18</v>
      </c>
      <c r="E263" s="2" t="s">
        <v>346</v>
      </c>
      <c r="F263" s="2"/>
      <c r="G263" s="3">
        <f>G264</f>
        <v>0</v>
      </c>
      <c r="H263" s="3">
        <f>H264</f>
        <v>787.2</v>
      </c>
      <c r="I263" s="3">
        <f>I264</f>
        <v>787.2</v>
      </c>
    </row>
    <row r="264" spans="1:9" s="33" customFormat="1">
      <c r="A264" s="23"/>
      <c r="B264" s="1" t="s">
        <v>99</v>
      </c>
      <c r="C264" s="2" t="s">
        <v>96</v>
      </c>
      <c r="D264" s="2" t="s">
        <v>18</v>
      </c>
      <c r="E264" s="2" t="s">
        <v>346</v>
      </c>
      <c r="F264" s="2">
        <v>322</v>
      </c>
      <c r="G264" s="3"/>
      <c r="H264" s="3">
        <v>787.2</v>
      </c>
      <c r="I264" s="3">
        <f>G264+H264</f>
        <v>787.2</v>
      </c>
    </row>
    <row r="265" spans="1:9" s="33" customFormat="1" ht="45">
      <c r="A265" s="23"/>
      <c r="B265" s="46" t="s">
        <v>345</v>
      </c>
      <c r="C265" s="2" t="s">
        <v>96</v>
      </c>
      <c r="D265" s="2" t="s">
        <v>18</v>
      </c>
      <c r="E265" s="2" t="s">
        <v>347</v>
      </c>
      <c r="F265" s="2"/>
      <c r="G265" s="3">
        <f>G266</f>
        <v>0</v>
      </c>
      <c r="H265" s="3">
        <f>H266</f>
        <v>73.900000000000006</v>
      </c>
      <c r="I265" s="3">
        <f>I266</f>
        <v>73.900000000000006</v>
      </c>
    </row>
    <row r="266" spans="1:9" s="33" customFormat="1">
      <c r="A266" s="23"/>
      <c r="B266" s="1" t="s">
        <v>99</v>
      </c>
      <c r="C266" s="2" t="s">
        <v>96</v>
      </c>
      <c r="D266" s="2" t="s">
        <v>18</v>
      </c>
      <c r="E266" s="2" t="s">
        <v>347</v>
      </c>
      <c r="F266" s="2" t="s">
        <v>348</v>
      </c>
      <c r="G266" s="3"/>
      <c r="H266" s="47">
        <v>73.900000000000006</v>
      </c>
      <c r="I266" s="3">
        <f>G266+H266</f>
        <v>73.900000000000006</v>
      </c>
    </row>
    <row r="267" spans="1:9" s="33" customFormat="1" ht="60">
      <c r="A267" s="23"/>
      <c r="B267" s="7" t="s">
        <v>280</v>
      </c>
      <c r="C267" s="2" t="s">
        <v>96</v>
      </c>
      <c r="D267" s="2" t="s">
        <v>18</v>
      </c>
      <c r="E267" s="2" t="s">
        <v>281</v>
      </c>
      <c r="F267" s="2"/>
      <c r="G267" s="48">
        <f>G268</f>
        <v>0</v>
      </c>
      <c r="H267" s="48">
        <f>H268</f>
        <v>150</v>
      </c>
      <c r="I267" s="48">
        <f>I268</f>
        <v>150</v>
      </c>
    </row>
    <row r="268" spans="1:9" s="33" customFormat="1">
      <c r="A268" s="23"/>
      <c r="B268" s="1" t="s">
        <v>99</v>
      </c>
      <c r="C268" s="2" t="s">
        <v>96</v>
      </c>
      <c r="D268" s="2" t="s">
        <v>18</v>
      </c>
      <c r="E268" s="2" t="s">
        <v>281</v>
      </c>
      <c r="F268" s="2">
        <v>322</v>
      </c>
      <c r="G268" s="48"/>
      <c r="H268" s="48">
        <v>150</v>
      </c>
      <c r="I268" s="48">
        <f>SUM(G268:H268)</f>
        <v>150</v>
      </c>
    </row>
    <row r="269" spans="1:9" s="33" customFormat="1" ht="30">
      <c r="A269" s="23"/>
      <c r="B269" s="29" t="s">
        <v>282</v>
      </c>
      <c r="C269" s="2" t="s">
        <v>96</v>
      </c>
      <c r="D269" s="2" t="s">
        <v>18</v>
      </c>
      <c r="E269" s="2" t="s">
        <v>283</v>
      </c>
      <c r="F269" s="2"/>
      <c r="G269" s="3">
        <f>G270</f>
        <v>0</v>
      </c>
      <c r="H269" s="3">
        <f>H270</f>
        <v>516.70000000000005</v>
      </c>
      <c r="I269" s="3">
        <f>I270</f>
        <v>516.70000000000005</v>
      </c>
    </row>
    <row r="270" spans="1:9" s="33" customFormat="1" ht="45">
      <c r="A270" s="23"/>
      <c r="B270" s="29" t="s">
        <v>205</v>
      </c>
      <c r="C270" s="2" t="s">
        <v>96</v>
      </c>
      <c r="D270" s="2" t="s">
        <v>18</v>
      </c>
      <c r="E270" s="2" t="s">
        <v>283</v>
      </c>
      <c r="F270" s="2" t="s">
        <v>71</v>
      </c>
      <c r="G270" s="3"/>
      <c r="H270" s="3">
        <v>516.70000000000005</v>
      </c>
      <c r="I270" s="3">
        <f>G270+H270</f>
        <v>516.70000000000005</v>
      </c>
    </row>
    <row r="271" spans="1:9" s="33" customFormat="1" ht="75">
      <c r="A271" s="23"/>
      <c r="B271" s="6" t="s">
        <v>349</v>
      </c>
      <c r="C271" s="2" t="s">
        <v>96</v>
      </c>
      <c r="D271" s="2" t="s">
        <v>18</v>
      </c>
      <c r="E271" s="2" t="s">
        <v>352</v>
      </c>
      <c r="F271" s="2"/>
      <c r="G271" s="3">
        <f>G272</f>
        <v>0</v>
      </c>
      <c r="H271" s="3">
        <f>H272</f>
        <v>1218.4000000000001</v>
      </c>
      <c r="I271" s="3">
        <f>I272</f>
        <v>1218.4000000000001</v>
      </c>
    </row>
    <row r="272" spans="1:9" s="33" customFormat="1" ht="30">
      <c r="A272" s="23"/>
      <c r="B272" s="1" t="s">
        <v>350</v>
      </c>
      <c r="C272" s="2" t="s">
        <v>96</v>
      </c>
      <c r="D272" s="2" t="s">
        <v>18</v>
      </c>
      <c r="E272" s="2" t="s">
        <v>352</v>
      </c>
      <c r="F272" s="2" t="s">
        <v>353</v>
      </c>
      <c r="G272" s="3"/>
      <c r="H272" s="3">
        <v>1218.4000000000001</v>
      </c>
      <c r="I272" s="3">
        <f>G272+H272</f>
        <v>1218.4000000000001</v>
      </c>
    </row>
    <row r="273" spans="1:9" s="33" customFormat="1" ht="60">
      <c r="A273" s="23"/>
      <c r="B273" s="1" t="s">
        <v>351</v>
      </c>
      <c r="C273" s="2" t="s">
        <v>96</v>
      </c>
      <c r="D273" s="2" t="s">
        <v>18</v>
      </c>
      <c r="E273" s="2" t="s">
        <v>354</v>
      </c>
      <c r="F273" s="2"/>
      <c r="G273" s="3">
        <f>G274</f>
        <v>0</v>
      </c>
      <c r="H273" s="3">
        <f>H274</f>
        <v>609.20000000000005</v>
      </c>
      <c r="I273" s="3">
        <f>I274</f>
        <v>609.20000000000005</v>
      </c>
    </row>
    <row r="274" spans="1:9" s="33" customFormat="1" ht="30">
      <c r="A274" s="23"/>
      <c r="B274" s="1" t="s">
        <v>350</v>
      </c>
      <c r="C274" s="2" t="s">
        <v>96</v>
      </c>
      <c r="D274" s="2" t="s">
        <v>18</v>
      </c>
      <c r="E274" s="2" t="s">
        <v>354</v>
      </c>
      <c r="F274" s="2" t="s">
        <v>353</v>
      </c>
      <c r="G274" s="3"/>
      <c r="H274" s="3">
        <v>609.20000000000005</v>
      </c>
      <c r="I274" s="3">
        <f>G274+H274</f>
        <v>609.20000000000005</v>
      </c>
    </row>
    <row r="275" spans="1:9" s="32" customFormat="1">
      <c r="A275" s="23" t="s">
        <v>122</v>
      </c>
      <c r="B275" s="29" t="s">
        <v>102</v>
      </c>
      <c r="C275" s="2" t="s">
        <v>96</v>
      </c>
      <c r="D275" s="2" t="s">
        <v>23</v>
      </c>
      <c r="E275" s="2"/>
      <c r="F275" s="2"/>
      <c r="G275" s="3">
        <f t="shared" ref="G275:I276" si="71">G276</f>
        <v>0</v>
      </c>
      <c r="H275" s="3">
        <f t="shared" si="71"/>
        <v>2038</v>
      </c>
      <c r="I275" s="3">
        <f t="shared" si="71"/>
        <v>2038</v>
      </c>
    </row>
    <row r="276" spans="1:9" s="33" customFormat="1" ht="60">
      <c r="A276" s="23"/>
      <c r="B276" s="44" t="s">
        <v>284</v>
      </c>
      <c r="C276" s="2" t="s">
        <v>96</v>
      </c>
      <c r="D276" s="2" t="s">
        <v>23</v>
      </c>
      <c r="E276" s="2" t="s">
        <v>285</v>
      </c>
      <c r="F276" s="2"/>
      <c r="G276" s="3">
        <f t="shared" si="71"/>
        <v>0</v>
      </c>
      <c r="H276" s="3">
        <f t="shared" si="71"/>
        <v>2038</v>
      </c>
      <c r="I276" s="3">
        <f t="shared" si="71"/>
        <v>2038</v>
      </c>
    </row>
    <row r="277" spans="1:9" s="33" customFormat="1" ht="30">
      <c r="A277" s="23"/>
      <c r="B277" s="29" t="s">
        <v>286</v>
      </c>
      <c r="C277" s="2" t="s">
        <v>96</v>
      </c>
      <c r="D277" s="2" t="s">
        <v>23</v>
      </c>
      <c r="E277" s="2" t="s">
        <v>285</v>
      </c>
      <c r="F277" s="2" t="s">
        <v>103</v>
      </c>
      <c r="G277" s="3"/>
      <c r="H277" s="3">
        <f>2082.9-44.9</f>
        <v>2038</v>
      </c>
      <c r="I277" s="3">
        <f>G277+H277</f>
        <v>2038</v>
      </c>
    </row>
    <row r="278" spans="1:9">
      <c r="A278" s="20">
        <v>9</v>
      </c>
      <c r="B278" s="26" t="s">
        <v>104</v>
      </c>
      <c r="C278" s="36" t="s">
        <v>36</v>
      </c>
      <c r="D278" s="36"/>
      <c r="E278" s="36"/>
      <c r="F278" s="36"/>
      <c r="G278" s="39">
        <f t="shared" ref="G278:I279" si="72">G279</f>
        <v>0</v>
      </c>
      <c r="H278" s="39">
        <f t="shared" si="72"/>
        <v>3997.8</v>
      </c>
      <c r="I278" s="39">
        <f t="shared" si="72"/>
        <v>3997.8</v>
      </c>
    </row>
    <row r="279" spans="1:9" s="33" customFormat="1">
      <c r="A279" s="23" t="s">
        <v>121</v>
      </c>
      <c r="B279" s="1" t="s">
        <v>105</v>
      </c>
      <c r="C279" s="2" t="s">
        <v>36</v>
      </c>
      <c r="D279" s="2" t="s">
        <v>12</v>
      </c>
      <c r="E279" s="2"/>
      <c r="F279" s="5"/>
      <c r="G279" s="42">
        <f t="shared" si="72"/>
        <v>0</v>
      </c>
      <c r="H279" s="42">
        <f t="shared" si="72"/>
        <v>3997.8</v>
      </c>
      <c r="I279" s="42">
        <f t="shared" si="72"/>
        <v>3997.8</v>
      </c>
    </row>
    <row r="280" spans="1:9" s="33" customFormat="1">
      <c r="A280" s="23"/>
      <c r="B280" s="29" t="s">
        <v>290</v>
      </c>
      <c r="C280" s="2" t="s">
        <v>36</v>
      </c>
      <c r="D280" s="2" t="s">
        <v>12</v>
      </c>
      <c r="E280" s="2" t="s">
        <v>291</v>
      </c>
      <c r="F280" s="5"/>
      <c r="G280" s="3">
        <f>SUM(G281:G281)</f>
        <v>0</v>
      </c>
      <c r="H280" s="3">
        <f>SUM(H281:H281)</f>
        <v>3997.8</v>
      </c>
      <c r="I280" s="3">
        <f>SUM(I281:I281)</f>
        <v>3997.8</v>
      </c>
    </row>
    <row r="281" spans="1:9" s="33" customFormat="1" ht="45">
      <c r="A281" s="23"/>
      <c r="B281" s="29" t="s">
        <v>106</v>
      </c>
      <c r="C281" s="2" t="s">
        <v>36</v>
      </c>
      <c r="D281" s="2" t="s">
        <v>12</v>
      </c>
      <c r="E281" s="2" t="s">
        <v>291</v>
      </c>
      <c r="F281" s="5" t="s">
        <v>107</v>
      </c>
      <c r="G281" s="3"/>
      <c r="H281" s="3">
        <v>3997.8</v>
      </c>
      <c r="I281" s="3">
        <f>G281+H281</f>
        <v>3997.8</v>
      </c>
    </row>
    <row r="282" spans="1:9" s="33" customFormat="1">
      <c r="A282" s="20">
        <v>10</v>
      </c>
      <c r="B282" s="26" t="s">
        <v>108</v>
      </c>
      <c r="C282" s="36" t="s">
        <v>64</v>
      </c>
      <c r="D282" s="36"/>
      <c r="E282" s="2"/>
      <c r="F282" s="5"/>
      <c r="G282" s="4">
        <f t="shared" ref="G282:I284" si="73">G283</f>
        <v>0</v>
      </c>
      <c r="H282" s="4">
        <f t="shared" si="73"/>
        <v>1300</v>
      </c>
      <c r="I282" s="4">
        <f t="shared" si="73"/>
        <v>1300</v>
      </c>
    </row>
    <row r="283" spans="1:9" s="33" customFormat="1">
      <c r="A283" s="23" t="s">
        <v>109</v>
      </c>
      <c r="B283" s="1" t="s">
        <v>110</v>
      </c>
      <c r="C283" s="2" t="s">
        <v>64</v>
      </c>
      <c r="D283" s="2" t="s">
        <v>12</v>
      </c>
      <c r="E283" s="2"/>
      <c r="F283" s="5"/>
      <c r="G283" s="3">
        <f t="shared" si="73"/>
        <v>0</v>
      </c>
      <c r="H283" s="3">
        <f t="shared" si="73"/>
        <v>1300</v>
      </c>
      <c r="I283" s="3">
        <f t="shared" si="73"/>
        <v>1300</v>
      </c>
    </row>
    <row r="284" spans="1:9" s="33" customFormat="1" ht="30">
      <c r="A284" s="23"/>
      <c r="B284" s="29" t="s">
        <v>111</v>
      </c>
      <c r="C284" s="2" t="s">
        <v>64</v>
      </c>
      <c r="D284" s="2" t="s">
        <v>12</v>
      </c>
      <c r="E284" s="2" t="s">
        <v>292</v>
      </c>
      <c r="F284" s="2"/>
      <c r="G284" s="3">
        <f t="shared" si="73"/>
        <v>0</v>
      </c>
      <c r="H284" s="3">
        <f t="shared" si="73"/>
        <v>1300</v>
      </c>
      <c r="I284" s="3">
        <f t="shared" si="73"/>
        <v>1300</v>
      </c>
    </row>
    <row r="285" spans="1:9" s="33" customFormat="1" ht="45">
      <c r="A285" s="23"/>
      <c r="B285" s="29" t="s">
        <v>106</v>
      </c>
      <c r="C285" s="2" t="s">
        <v>64</v>
      </c>
      <c r="D285" s="2" t="s">
        <v>12</v>
      </c>
      <c r="E285" s="2" t="s">
        <v>292</v>
      </c>
      <c r="F285" s="5">
        <v>621</v>
      </c>
      <c r="G285" s="3"/>
      <c r="H285" s="3">
        <v>1300</v>
      </c>
      <c r="I285" s="3">
        <f>G285+H285</f>
        <v>1300</v>
      </c>
    </row>
    <row r="286" spans="1:9" s="33" customFormat="1">
      <c r="A286" s="20">
        <v>11</v>
      </c>
      <c r="B286" s="26" t="s">
        <v>112</v>
      </c>
      <c r="C286" s="36" t="s">
        <v>41</v>
      </c>
      <c r="D286" s="36"/>
      <c r="E286" s="36"/>
      <c r="F286" s="36"/>
      <c r="G286" s="4">
        <f t="shared" ref="G286:I286" si="74">G287</f>
        <v>0</v>
      </c>
      <c r="H286" s="4">
        <f t="shared" si="74"/>
        <v>1.5</v>
      </c>
      <c r="I286" s="4">
        <f t="shared" si="74"/>
        <v>1.5</v>
      </c>
    </row>
    <row r="287" spans="1:9" s="33" customFormat="1">
      <c r="A287" s="23" t="s">
        <v>113</v>
      </c>
      <c r="B287" s="1" t="s">
        <v>114</v>
      </c>
      <c r="C287" s="2" t="s">
        <v>41</v>
      </c>
      <c r="D287" s="2" t="s">
        <v>9</v>
      </c>
      <c r="E287" s="2"/>
      <c r="F287" s="2"/>
      <c r="G287" s="3">
        <f t="shared" ref="G287:I288" si="75">G288</f>
        <v>0</v>
      </c>
      <c r="H287" s="3">
        <f t="shared" si="75"/>
        <v>1.5</v>
      </c>
      <c r="I287" s="3">
        <f t="shared" si="75"/>
        <v>1.5</v>
      </c>
    </row>
    <row r="288" spans="1:9" s="33" customFormat="1">
      <c r="A288" s="23"/>
      <c r="B288" s="29" t="s">
        <v>293</v>
      </c>
      <c r="C288" s="2" t="s">
        <v>41</v>
      </c>
      <c r="D288" s="2" t="s">
        <v>9</v>
      </c>
      <c r="E288" s="2" t="s">
        <v>294</v>
      </c>
      <c r="F288" s="2"/>
      <c r="G288" s="3">
        <f t="shared" si="75"/>
        <v>0</v>
      </c>
      <c r="H288" s="3">
        <f t="shared" si="75"/>
        <v>1.5</v>
      </c>
      <c r="I288" s="3">
        <f t="shared" si="75"/>
        <v>1.5</v>
      </c>
    </row>
    <row r="289" spans="1:9" s="33" customFormat="1">
      <c r="A289" s="23"/>
      <c r="B289" s="29" t="s">
        <v>115</v>
      </c>
      <c r="C289" s="2" t="s">
        <v>41</v>
      </c>
      <c r="D289" s="2" t="s">
        <v>9</v>
      </c>
      <c r="E289" s="2" t="s">
        <v>294</v>
      </c>
      <c r="F289" s="2" t="s">
        <v>116</v>
      </c>
      <c r="G289" s="3"/>
      <c r="H289" s="3">
        <v>1.5</v>
      </c>
      <c r="I289" s="3">
        <f>G289+H289</f>
        <v>1.5</v>
      </c>
    </row>
    <row r="290" spans="1:9" s="33" customFormat="1" ht="28.5">
      <c r="A290" s="20">
        <v>12</v>
      </c>
      <c r="B290" s="26" t="s">
        <v>318</v>
      </c>
      <c r="C290" s="36" t="s">
        <v>56</v>
      </c>
      <c r="D290" s="36" t="s">
        <v>76</v>
      </c>
      <c r="E290" s="36"/>
      <c r="F290" s="38"/>
      <c r="G290" s="4">
        <f t="shared" ref="G290:I290" si="76">G291</f>
        <v>0</v>
      </c>
      <c r="H290" s="4">
        <f t="shared" si="76"/>
        <v>12453.8</v>
      </c>
      <c r="I290" s="4">
        <f t="shared" si="76"/>
        <v>12453.8</v>
      </c>
    </row>
    <row r="291" spans="1:9" s="33" customFormat="1" ht="30">
      <c r="A291" s="23" t="s">
        <v>117</v>
      </c>
      <c r="B291" s="7" t="s">
        <v>319</v>
      </c>
      <c r="C291" s="2" t="s">
        <v>56</v>
      </c>
      <c r="D291" s="2" t="s">
        <v>9</v>
      </c>
      <c r="E291" s="2"/>
      <c r="F291" s="5"/>
      <c r="G291" s="3">
        <f t="shared" ref="G291:I291" si="77">G292</f>
        <v>0</v>
      </c>
      <c r="H291" s="3">
        <f t="shared" si="77"/>
        <v>12453.8</v>
      </c>
      <c r="I291" s="3">
        <f t="shared" si="77"/>
        <v>12453.8</v>
      </c>
    </row>
    <row r="292" spans="1:9" s="33" customFormat="1" ht="45">
      <c r="A292" s="23"/>
      <c r="B292" s="29" t="s">
        <v>295</v>
      </c>
      <c r="C292" s="2" t="s">
        <v>56</v>
      </c>
      <c r="D292" s="2" t="s">
        <v>9</v>
      </c>
      <c r="E292" s="2" t="s">
        <v>296</v>
      </c>
      <c r="F292" s="2"/>
      <c r="G292" s="3">
        <f>G295+G293</f>
        <v>0</v>
      </c>
      <c r="H292" s="3">
        <f>H295+H293</f>
        <v>12453.8</v>
      </c>
      <c r="I292" s="3">
        <f>I295+I293</f>
        <v>12453.8</v>
      </c>
    </row>
    <row r="293" spans="1:9" s="33" customFormat="1" ht="60">
      <c r="A293" s="23"/>
      <c r="B293" s="44" t="s">
        <v>297</v>
      </c>
      <c r="C293" s="2" t="s">
        <v>56</v>
      </c>
      <c r="D293" s="2" t="s">
        <v>9</v>
      </c>
      <c r="E293" s="2" t="s">
        <v>298</v>
      </c>
      <c r="F293" s="2"/>
      <c r="G293" s="3">
        <f>G294</f>
        <v>0</v>
      </c>
      <c r="H293" s="3">
        <f>H294</f>
        <v>4135.8</v>
      </c>
      <c r="I293" s="3">
        <f>I294</f>
        <v>4135.8</v>
      </c>
    </row>
    <row r="294" spans="1:9" s="33" customFormat="1">
      <c r="A294" s="23"/>
      <c r="B294" s="29" t="s">
        <v>118</v>
      </c>
      <c r="C294" s="2" t="s">
        <v>56</v>
      </c>
      <c r="D294" s="2" t="s">
        <v>9</v>
      </c>
      <c r="E294" s="2" t="s">
        <v>298</v>
      </c>
      <c r="F294" s="2" t="s">
        <v>119</v>
      </c>
      <c r="G294" s="3"/>
      <c r="H294" s="3">
        <f>4103.2+32.6</f>
        <v>4135.8</v>
      </c>
      <c r="I294" s="3">
        <f>G294+H294</f>
        <v>4135.8</v>
      </c>
    </row>
    <row r="295" spans="1:9" s="33" customFormat="1">
      <c r="A295" s="23"/>
      <c r="B295" s="44" t="s">
        <v>299</v>
      </c>
      <c r="C295" s="2" t="s">
        <v>56</v>
      </c>
      <c r="D295" s="2" t="s">
        <v>9</v>
      </c>
      <c r="E295" s="2" t="s">
        <v>300</v>
      </c>
      <c r="F295" s="2"/>
      <c r="G295" s="3">
        <f>G296</f>
        <v>0</v>
      </c>
      <c r="H295" s="3">
        <f>H296</f>
        <v>8318</v>
      </c>
      <c r="I295" s="3">
        <f>I296</f>
        <v>8318</v>
      </c>
    </row>
    <row r="296" spans="1:9" s="33" customFormat="1">
      <c r="A296" s="23"/>
      <c r="B296" s="29" t="s">
        <v>118</v>
      </c>
      <c r="C296" s="2" t="s">
        <v>56</v>
      </c>
      <c r="D296" s="2" t="s">
        <v>9</v>
      </c>
      <c r="E296" s="2" t="s">
        <v>300</v>
      </c>
      <c r="F296" s="2" t="s">
        <v>119</v>
      </c>
      <c r="G296" s="3"/>
      <c r="H296" s="3">
        <v>8318</v>
      </c>
      <c r="I296" s="3">
        <f>G296+H296</f>
        <v>8318</v>
      </c>
    </row>
    <row r="297" spans="1:9">
      <c r="A297" s="20"/>
      <c r="B297" s="66" t="s">
        <v>120</v>
      </c>
      <c r="C297" s="66"/>
      <c r="D297" s="66"/>
      <c r="E297" s="66"/>
      <c r="F297" s="66"/>
      <c r="G297" s="49">
        <f>G7+G104+G111+G123+G149+G181+G246+G258+G278+G282+G286+G290</f>
        <v>0</v>
      </c>
      <c r="H297" s="49">
        <f>H7+H104+H111+H123+H149+H181+H246+H258+H278+H282+H286+H290</f>
        <v>261415.09999999995</v>
      </c>
      <c r="I297" s="49">
        <f>I7+I104+I111+I123+I149+I181+I246+I258+I278+I282+I286+I290</f>
        <v>261415.09999999995</v>
      </c>
    </row>
    <row r="299" spans="1:9">
      <c r="G299" s="11"/>
    </row>
    <row r="300" spans="1:9">
      <c r="C300" s="11"/>
      <c r="D300" s="11"/>
      <c r="E300" s="11"/>
      <c r="F300" s="11"/>
    </row>
  </sheetData>
  <autoFilter ref="B6:I297"/>
  <mergeCells count="3">
    <mergeCell ref="B297:F297"/>
    <mergeCell ref="D1:I1"/>
    <mergeCell ref="A3:I3"/>
  </mergeCells>
  <pageMargins left="1.1811023622047245" right="0.19685039370078741" top="0.55118110236220474" bottom="0.39370078740157483" header="0.31496062992125984" footer="0.3937007874015748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57"/>
  <sheetViews>
    <sheetView tabSelected="1" view="pageBreakPreview" topLeftCell="A189" zoomScale="86" zoomScaleSheetLayoutView="86" workbookViewId="0">
      <selection activeCell="J200" sqref="J200"/>
    </sheetView>
  </sheetViews>
  <sheetFormatPr defaultRowHeight="12.75"/>
  <cols>
    <col min="1" max="1" width="5.140625" style="50" customWidth="1"/>
    <col min="2" max="2" width="53.85546875" style="51" customWidth="1"/>
    <col min="3" max="3" width="9.7109375" style="52" customWidth="1"/>
    <col min="4" max="4" width="7.85546875" style="52" customWidth="1"/>
    <col min="5" max="5" width="19.140625" style="52" customWidth="1"/>
    <col min="6" max="6" width="9.85546875" style="52" customWidth="1"/>
    <col min="7" max="8" width="14.140625" style="52" hidden="1" customWidth="1"/>
    <col min="9" max="9" width="15" style="52" customWidth="1"/>
    <col min="10" max="10" width="12.5703125" style="53" customWidth="1"/>
    <col min="11" max="256" width="9.140625" style="53"/>
    <col min="257" max="257" width="3.5703125" style="53" customWidth="1"/>
    <col min="258" max="258" width="40.85546875" style="53" customWidth="1"/>
    <col min="259" max="259" width="5.140625" style="53" customWidth="1"/>
    <col min="260" max="261" width="4.28515625" style="53" customWidth="1"/>
    <col min="262" max="262" width="8.5703125" style="53" customWidth="1"/>
    <col min="263" max="263" width="6.7109375" style="53" customWidth="1"/>
    <col min="264" max="264" width="11.28515625" style="53" customWidth="1"/>
    <col min="265" max="265" width="12.28515625" style="53" customWidth="1"/>
    <col min="266" max="512" width="9.140625" style="53"/>
    <col min="513" max="513" width="3.5703125" style="53" customWidth="1"/>
    <col min="514" max="514" width="40.85546875" style="53" customWidth="1"/>
    <col min="515" max="515" width="5.140625" style="53" customWidth="1"/>
    <col min="516" max="517" width="4.28515625" style="53" customWidth="1"/>
    <col min="518" max="518" width="8.5703125" style="53" customWidth="1"/>
    <col min="519" max="519" width="6.7109375" style="53" customWidth="1"/>
    <col min="520" max="520" width="11.28515625" style="53" customWidth="1"/>
    <col min="521" max="521" width="12.28515625" style="53" customWidth="1"/>
    <col min="522" max="768" width="9.140625" style="53"/>
    <col min="769" max="769" width="3.5703125" style="53" customWidth="1"/>
    <col min="770" max="770" width="40.85546875" style="53" customWidth="1"/>
    <col min="771" max="771" width="5.140625" style="53" customWidth="1"/>
    <col min="772" max="773" width="4.28515625" style="53" customWidth="1"/>
    <col min="774" max="774" width="8.5703125" style="53" customWidth="1"/>
    <col min="775" max="775" width="6.7109375" style="53" customWidth="1"/>
    <col min="776" max="776" width="11.28515625" style="53" customWidth="1"/>
    <col min="777" max="777" width="12.28515625" style="53" customWidth="1"/>
    <col min="778" max="1024" width="9.140625" style="53"/>
    <col min="1025" max="1025" width="3.5703125" style="53" customWidth="1"/>
    <col min="1026" max="1026" width="40.85546875" style="53" customWidth="1"/>
    <col min="1027" max="1027" width="5.140625" style="53" customWidth="1"/>
    <col min="1028" max="1029" width="4.28515625" style="53" customWidth="1"/>
    <col min="1030" max="1030" width="8.5703125" style="53" customWidth="1"/>
    <col min="1031" max="1031" width="6.7109375" style="53" customWidth="1"/>
    <col min="1032" max="1032" width="11.28515625" style="53" customWidth="1"/>
    <col min="1033" max="1033" width="12.28515625" style="53" customWidth="1"/>
    <col min="1034" max="1280" width="9.140625" style="53"/>
    <col min="1281" max="1281" width="3.5703125" style="53" customWidth="1"/>
    <col min="1282" max="1282" width="40.85546875" style="53" customWidth="1"/>
    <col min="1283" max="1283" width="5.140625" style="53" customWidth="1"/>
    <col min="1284" max="1285" width="4.28515625" style="53" customWidth="1"/>
    <col min="1286" max="1286" width="8.5703125" style="53" customWidth="1"/>
    <col min="1287" max="1287" width="6.7109375" style="53" customWidth="1"/>
    <col min="1288" max="1288" width="11.28515625" style="53" customWidth="1"/>
    <col min="1289" max="1289" width="12.28515625" style="53" customWidth="1"/>
    <col min="1290" max="1536" width="9.140625" style="53"/>
    <col min="1537" max="1537" width="3.5703125" style="53" customWidth="1"/>
    <col min="1538" max="1538" width="40.85546875" style="53" customWidth="1"/>
    <col min="1539" max="1539" width="5.140625" style="53" customWidth="1"/>
    <col min="1540" max="1541" width="4.28515625" style="53" customWidth="1"/>
    <col min="1542" max="1542" width="8.5703125" style="53" customWidth="1"/>
    <col min="1543" max="1543" width="6.7109375" style="53" customWidth="1"/>
    <col min="1544" max="1544" width="11.28515625" style="53" customWidth="1"/>
    <col min="1545" max="1545" width="12.28515625" style="53" customWidth="1"/>
    <col min="1546" max="1792" width="9.140625" style="53"/>
    <col min="1793" max="1793" width="3.5703125" style="53" customWidth="1"/>
    <col min="1794" max="1794" width="40.85546875" style="53" customWidth="1"/>
    <col min="1795" max="1795" width="5.140625" style="53" customWidth="1"/>
    <col min="1796" max="1797" width="4.28515625" style="53" customWidth="1"/>
    <col min="1798" max="1798" width="8.5703125" style="53" customWidth="1"/>
    <col min="1799" max="1799" width="6.7109375" style="53" customWidth="1"/>
    <col min="1800" max="1800" width="11.28515625" style="53" customWidth="1"/>
    <col min="1801" max="1801" width="12.28515625" style="53" customWidth="1"/>
    <col min="1802" max="2048" width="9.140625" style="53"/>
    <col min="2049" max="2049" width="3.5703125" style="53" customWidth="1"/>
    <col min="2050" max="2050" width="40.85546875" style="53" customWidth="1"/>
    <col min="2051" max="2051" width="5.140625" style="53" customWidth="1"/>
    <col min="2052" max="2053" width="4.28515625" style="53" customWidth="1"/>
    <col min="2054" max="2054" width="8.5703125" style="53" customWidth="1"/>
    <col min="2055" max="2055" width="6.7109375" style="53" customWidth="1"/>
    <col min="2056" max="2056" width="11.28515625" style="53" customWidth="1"/>
    <col min="2057" max="2057" width="12.28515625" style="53" customWidth="1"/>
    <col min="2058" max="2304" width="9.140625" style="53"/>
    <col min="2305" max="2305" width="3.5703125" style="53" customWidth="1"/>
    <col min="2306" max="2306" width="40.85546875" style="53" customWidth="1"/>
    <col min="2307" max="2307" width="5.140625" style="53" customWidth="1"/>
    <col min="2308" max="2309" width="4.28515625" style="53" customWidth="1"/>
    <col min="2310" max="2310" width="8.5703125" style="53" customWidth="1"/>
    <col min="2311" max="2311" width="6.7109375" style="53" customWidth="1"/>
    <col min="2312" max="2312" width="11.28515625" style="53" customWidth="1"/>
    <col min="2313" max="2313" width="12.28515625" style="53" customWidth="1"/>
    <col min="2314" max="2560" width="9.140625" style="53"/>
    <col min="2561" max="2561" width="3.5703125" style="53" customWidth="1"/>
    <col min="2562" max="2562" width="40.85546875" style="53" customWidth="1"/>
    <col min="2563" max="2563" width="5.140625" style="53" customWidth="1"/>
    <col min="2564" max="2565" width="4.28515625" style="53" customWidth="1"/>
    <col min="2566" max="2566" width="8.5703125" style="53" customWidth="1"/>
    <col min="2567" max="2567" width="6.7109375" style="53" customWidth="1"/>
    <col min="2568" max="2568" width="11.28515625" style="53" customWidth="1"/>
    <col min="2569" max="2569" width="12.28515625" style="53" customWidth="1"/>
    <col min="2570" max="2816" width="9.140625" style="53"/>
    <col min="2817" max="2817" width="3.5703125" style="53" customWidth="1"/>
    <col min="2818" max="2818" width="40.85546875" style="53" customWidth="1"/>
    <col min="2819" max="2819" width="5.140625" style="53" customWidth="1"/>
    <col min="2820" max="2821" width="4.28515625" style="53" customWidth="1"/>
    <col min="2822" max="2822" width="8.5703125" style="53" customWidth="1"/>
    <col min="2823" max="2823" width="6.7109375" style="53" customWidth="1"/>
    <col min="2824" max="2824" width="11.28515625" style="53" customWidth="1"/>
    <col min="2825" max="2825" width="12.28515625" style="53" customWidth="1"/>
    <col min="2826" max="3072" width="9.140625" style="53"/>
    <col min="3073" max="3073" width="3.5703125" style="53" customWidth="1"/>
    <col min="3074" max="3074" width="40.85546875" style="53" customWidth="1"/>
    <col min="3075" max="3075" width="5.140625" style="53" customWidth="1"/>
    <col min="3076" max="3077" width="4.28515625" style="53" customWidth="1"/>
    <col min="3078" max="3078" width="8.5703125" style="53" customWidth="1"/>
    <col min="3079" max="3079" width="6.7109375" style="53" customWidth="1"/>
    <col min="3080" max="3080" width="11.28515625" style="53" customWidth="1"/>
    <col min="3081" max="3081" width="12.28515625" style="53" customWidth="1"/>
    <col min="3082" max="3328" width="9.140625" style="53"/>
    <col min="3329" max="3329" width="3.5703125" style="53" customWidth="1"/>
    <col min="3330" max="3330" width="40.85546875" style="53" customWidth="1"/>
    <col min="3331" max="3331" width="5.140625" style="53" customWidth="1"/>
    <col min="3332" max="3333" width="4.28515625" style="53" customWidth="1"/>
    <col min="3334" max="3334" width="8.5703125" style="53" customWidth="1"/>
    <col min="3335" max="3335" width="6.7109375" style="53" customWidth="1"/>
    <col min="3336" max="3336" width="11.28515625" style="53" customWidth="1"/>
    <col min="3337" max="3337" width="12.28515625" style="53" customWidth="1"/>
    <col min="3338" max="3584" width="9.140625" style="53"/>
    <col min="3585" max="3585" width="3.5703125" style="53" customWidth="1"/>
    <col min="3586" max="3586" width="40.85546875" style="53" customWidth="1"/>
    <col min="3587" max="3587" width="5.140625" style="53" customWidth="1"/>
    <col min="3588" max="3589" width="4.28515625" style="53" customWidth="1"/>
    <col min="3590" max="3590" width="8.5703125" style="53" customWidth="1"/>
    <col min="3591" max="3591" width="6.7109375" style="53" customWidth="1"/>
    <col min="3592" max="3592" width="11.28515625" style="53" customWidth="1"/>
    <col min="3593" max="3593" width="12.28515625" style="53" customWidth="1"/>
    <col min="3594" max="3840" width="9.140625" style="53"/>
    <col min="3841" max="3841" width="3.5703125" style="53" customWidth="1"/>
    <col min="3842" max="3842" width="40.85546875" style="53" customWidth="1"/>
    <col min="3843" max="3843" width="5.140625" style="53" customWidth="1"/>
    <col min="3844" max="3845" width="4.28515625" style="53" customWidth="1"/>
    <col min="3846" max="3846" width="8.5703125" style="53" customWidth="1"/>
    <col min="3847" max="3847" width="6.7109375" style="53" customWidth="1"/>
    <col min="3848" max="3848" width="11.28515625" style="53" customWidth="1"/>
    <col min="3849" max="3849" width="12.28515625" style="53" customWidth="1"/>
    <col min="3850" max="4096" width="9.140625" style="53"/>
    <col min="4097" max="4097" width="3.5703125" style="53" customWidth="1"/>
    <col min="4098" max="4098" width="40.85546875" style="53" customWidth="1"/>
    <col min="4099" max="4099" width="5.140625" style="53" customWidth="1"/>
    <col min="4100" max="4101" width="4.28515625" style="53" customWidth="1"/>
    <col min="4102" max="4102" width="8.5703125" style="53" customWidth="1"/>
    <col min="4103" max="4103" width="6.7109375" style="53" customWidth="1"/>
    <col min="4104" max="4104" width="11.28515625" style="53" customWidth="1"/>
    <col min="4105" max="4105" width="12.28515625" style="53" customWidth="1"/>
    <col min="4106" max="4352" width="9.140625" style="53"/>
    <col min="4353" max="4353" width="3.5703125" style="53" customWidth="1"/>
    <col min="4354" max="4354" width="40.85546875" style="53" customWidth="1"/>
    <col min="4355" max="4355" width="5.140625" style="53" customWidth="1"/>
    <col min="4356" max="4357" width="4.28515625" style="53" customWidth="1"/>
    <col min="4358" max="4358" width="8.5703125" style="53" customWidth="1"/>
    <col min="4359" max="4359" width="6.7109375" style="53" customWidth="1"/>
    <col min="4360" max="4360" width="11.28515625" style="53" customWidth="1"/>
    <col min="4361" max="4361" width="12.28515625" style="53" customWidth="1"/>
    <col min="4362" max="4608" width="9.140625" style="53"/>
    <col min="4609" max="4609" width="3.5703125" style="53" customWidth="1"/>
    <col min="4610" max="4610" width="40.85546875" style="53" customWidth="1"/>
    <col min="4611" max="4611" width="5.140625" style="53" customWidth="1"/>
    <col min="4612" max="4613" width="4.28515625" style="53" customWidth="1"/>
    <col min="4614" max="4614" width="8.5703125" style="53" customWidth="1"/>
    <col min="4615" max="4615" width="6.7109375" style="53" customWidth="1"/>
    <col min="4616" max="4616" width="11.28515625" style="53" customWidth="1"/>
    <col min="4617" max="4617" width="12.28515625" style="53" customWidth="1"/>
    <col min="4618" max="4864" width="9.140625" style="53"/>
    <col min="4865" max="4865" width="3.5703125" style="53" customWidth="1"/>
    <col min="4866" max="4866" width="40.85546875" style="53" customWidth="1"/>
    <col min="4867" max="4867" width="5.140625" style="53" customWidth="1"/>
    <col min="4868" max="4869" width="4.28515625" style="53" customWidth="1"/>
    <col min="4870" max="4870" width="8.5703125" style="53" customWidth="1"/>
    <col min="4871" max="4871" width="6.7109375" style="53" customWidth="1"/>
    <col min="4872" max="4872" width="11.28515625" style="53" customWidth="1"/>
    <col min="4873" max="4873" width="12.28515625" style="53" customWidth="1"/>
    <col min="4874" max="5120" width="9.140625" style="53"/>
    <col min="5121" max="5121" width="3.5703125" style="53" customWidth="1"/>
    <col min="5122" max="5122" width="40.85546875" style="53" customWidth="1"/>
    <col min="5123" max="5123" width="5.140625" style="53" customWidth="1"/>
    <col min="5124" max="5125" width="4.28515625" style="53" customWidth="1"/>
    <col min="5126" max="5126" width="8.5703125" style="53" customWidth="1"/>
    <col min="5127" max="5127" width="6.7109375" style="53" customWidth="1"/>
    <col min="5128" max="5128" width="11.28515625" style="53" customWidth="1"/>
    <col min="5129" max="5129" width="12.28515625" style="53" customWidth="1"/>
    <col min="5130" max="5376" width="9.140625" style="53"/>
    <col min="5377" max="5377" width="3.5703125" style="53" customWidth="1"/>
    <col min="5378" max="5378" width="40.85546875" style="53" customWidth="1"/>
    <col min="5379" max="5379" width="5.140625" style="53" customWidth="1"/>
    <col min="5380" max="5381" width="4.28515625" style="53" customWidth="1"/>
    <col min="5382" max="5382" width="8.5703125" style="53" customWidth="1"/>
    <col min="5383" max="5383" width="6.7109375" style="53" customWidth="1"/>
    <col min="5384" max="5384" width="11.28515625" style="53" customWidth="1"/>
    <col min="5385" max="5385" width="12.28515625" style="53" customWidth="1"/>
    <col min="5386" max="5632" width="9.140625" style="53"/>
    <col min="5633" max="5633" width="3.5703125" style="53" customWidth="1"/>
    <col min="5634" max="5634" width="40.85546875" style="53" customWidth="1"/>
    <col min="5635" max="5635" width="5.140625" style="53" customWidth="1"/>
    <col min="5636" max="5637" width="4.28515625" style="53" customWidth="1"/>
    <col min="5638" max="5638" width="8.5703125" style="53" customWidth="1"/>
    <col min="5639" max="5639" width="6.7109375" style="53" customWidth="1"/>
    <col min="5640" max="5640" width="11.28515625" style="53" customWidth="1"/>
    <col min="5641" max="5641" width="12.28515625" style="53" customWidth="1"/>
    <col min="5642" max="5888" width="9.140625" style="53"/>
    <col min="5889" max="5889" width="3.5703125" style="53" customWidth="1"/>
    <col min="5890" max="5890" width="40.85546875" style="53" customWidth="1"/>
    <col min="5891" max="5891" width="5.140625" style="53" customWidth="1"/>
    <col min="5892" max="5893" width="4.28515625" style="53" customWidth="1"/>
    <col min="5894" max="5894" width="8.5703125" style="53" customWidth="1"/>
    <col min="5895" max="5895" width="6.7109375" style="53" customWidth="1"/>
    <col min="5896" max="5896" width="11.28515625" style="53" customWidth="1"/>
    <col min="5897" max="5897" width="12.28515625" style="53" customWidth="1"/>
    <col min="5898" max="6144" width="9.140625" style="53"/>
    <col min="6145" max="6145" width="3.5703125" style="53" customWidth="1"/>
    <col min="6146" max="6146" width="40.85546875" style="53" customWidth="1"/>
    <col min="6147" max="6147" width="5.140625" style="53" customWidth="1"/>
    <col min="6148" max="6149" width="4.28515625" style="53" customWidth="1"/>
    <col min="6150" max="6150" width="8.5703125" style="53" customWidth="1"/>
    <col min="6151" max="6151" width="6.7109375" style="53" customWidth="1"/>
    <col min="6152" max="6152" width="11.28515625" style="53" customWidth="1"/>
    <col min="6153" max="6153" width="12.28515625" style="53" customWidth="1"/>
    <col min="6154" max="6400" width="9.140625" style="53"/>
    <col min="6401" max="6401" width="3.5703125" style="53" customWidth="1"/>
    <col min="6402" max="6402" width="40.85546875" style="53" customWidth="1"/>
    <col min="6403" max="6403" width="5.140625" style="53" customWidth="1"/>
    <col min="6404" max="6405" width="4.28515625" style="53" customWidth="1"/>
    <col min="6406" max="6406" width="8.5703125" style="53" customWidth="1"/>
    <col min="6407" max="6407" width="6.7109375" style="53" customWidth="1"/>
    <col min="6408" max="6408" width="11.28515625" style="53" customWidth="1"/>
    <col min="6409" max="6409" width="12.28515625" style="53" customWidth="1"/>
    <col min="6410" max="6656" width="9.140625" style="53"/>
    <col min="6657" max="6657" width="3.5703125" style="53" customWidth="1"/>
    <col min="6658" max="6658" width="40.85546875" style="53" customWidth="1"/>
    <col min="6659" max="6659" width="5.140625" style="53" customWidth="1"/>
    <col min="6660" max="6661" width="4.28515625" style="53" customWidth="1"/>
    <col min="6662" max="6662" width="8.5703125" style="53" customWidth="1"/>
    <col min="6663" max="6663" width="6.7109375" style="53" customWidth="1"/>
    <col min="6664" max="6664" width="11.28515625" style="53" customWidth="1"/>
    <col min="6665" max="6665" width="12.28515625" style="53" customWidth="1"/>
    <col min="6666" max="6912" width="9.140625" style="53"/>
    <col min="6913" max="6913" width="3.5703125" style="53" customWidth="1"/>
    <col min="6914" max="6914" width="40.85546875" style="53" customWidth="1"/>
    <col min="6915" max="6915" width="5.140625" style="53" customWidth="1"/>
    <col min="6916" max="6917" width="4.28515625" style="53" customWidth="1"/>
    <col min="6918" max="6918" width="8.5703125" style="53" customWidth="1"/>
    <col min="6919" max="6919" width="6.7109375" style="53" customWidth="1"/>
    <col min="6920" max="6920" width="11.28515625" style="53" customWidth="1"/>
    <col min="6921" max="6921" width="12.28515625" style="53" customWidth="1"/>
    <col min="6922" max="7168" width="9.140625" style="53"/>
    <col min="7169" max="7169" width="3.5703125" style="53" customWidth="1"/>
    <col min="7170" max="7170" width="40.85546875" style="53" customWidth="1"/>
    <col min="7171" max="7171" width="5.140625" style="53" customWidth="1"/>
    <col min="7172" max="7173" width="4.28515625" style="53" customWidth="1"/>
    <col min="7174" max="7174" width="8.5703125" style="53" customWidth="1"/>
    <col min="7175" max="7175" width="6.7109375" style="53" customWidth="1"/>
    <col min="7176" max="7176" width="11.28515625" style="53" customWidth="1"/>
    <col min="7177" max="7177" width="12.28515625" style="53" customWidth="1"/>
    <col min="7178" max="7424" width="9.140625" style="53"/>
    <col min="7425" max="7425" width="3.5703125" style="53" customWidth="1"/>
    <col min="7426" max="7426" width="40.85546875" style="53" customWidth="1"/>
    <col min="7427" max="7427" width="5.140625" style="53" customWidth="1"/>
    <col min="7428" max="7429" width="4.28515625" style="53" customWidth="1"/>
    <col min="7430" max="7430" width="8.5703125" style="53" customWidth="1"/>
    <col min="7431" max="7431" width="6.7109375" style="53" customWidth="1"/>
    <col min="7432" max="7432" width="11.28515625" style="53" customWidth="1"/>
    <col min="7433" max="7433" width="12.28515625" style="53" customWidth="1"/>
    <col min="7434" max="7680" width="9.140625" style="53"/>
    <col min="7681" max="7681" width="3.5703125" style="53" customWidth="1"/>
    <col min="7682" max="7682" width="40.85546875" style="53" customWidth="1"/>
    <col min="7683" max="7683" width="5.140625" style="53" customWidth="1"/>
    <col min="7684" max="7685" width="4.28515625" style="53" customWidth="1"/>
    <col min="7686" max="7686" width="8.5703125" style="53" customWidth="1"/>
    <col min="7687" max="7687" width="6.7109375" style="53" customWidth="1"/>
    <col min="7688" max="7688" width="11.28515625" style="53" customWidth="1"/>
    <col min="7689" max="7689" width="12.28515625" style="53" customWidth="1"/>
    <col min="7690" max="7936" width="9.140625" style="53"/>
    <col min="7937" max="7937" width="3.5703125" style="53" customWidth="1"/>
    <col min="7938" max="7938" width="40.85546875" style="53" customWidth="1"/>
    <col min="7939" max="7939" width="5.140625" style="53" customWidth="1"/>
    <col min="7940" max="7941" width="4.28515625" style="53" customWidth="1"/>
    <col min="7942" max="7942" width="8.5703125" style="53" customWidth="1"/>
    <col min="7943" max="7943" width="6.7109375" style="53" customWidth="1"/>
    <col min="7944" max="7944" width="11.28515625" style="53" customWidth="1"/>
    <col min="7945" max="7945" width="12.28515625" style="53" customWidth="1"/>
    <col min="7946" max="8192" width="9.140625" style="53"/>
    <col min="8193" max="8193" width="3.5703125" style="53" customWidth="1"/>
    <col min="8194" max="8194" width="40.85546875" style="53" customWidth="1"/>
    <col min="8195" max="8195" width="5.140625" style="53" customWidth="1"/>
    <col min="8196" max="8197" width="4.28515625" style="53" customWidth="1"/>
    <col min="8198" max="8198" width="8.5703125" style="53" customWidth="1"/>
    <col min="8199" max="8199" width="6.7109375" style="53" customWidth="1"/>
    <col min="8200" max="8200" width="11.28515625" style="53" customWidth="1"/>
    <col min="8201" max="8201" width="12.28515625" style="53" customWidth="1"/>
    <col min="8202" max="8448" width="9.140625" style="53"/>
    <col min="8449" max="8449" width="3.5703125" style="53" customWidth="1"/>
    <col min="8450" max="8450" width="40.85546875" style="53" customWidth="1"/>
    <col min="8451" max="8451" width="5.140625" style="53" customWidth="1"/>
    <col min="8452" max="8453" width="4.28515625" style="53" customWidth="1"/>
    <col min="8454" max="8454" width="8.5703125" style="53" customWidth="1"/>
    <col min="8455" max="8455" width="6.7109375" style="53" customWidth="1"/>
    <col min="8456" max="8456" width="11.28515625" style="53" customWidth="1"/>
    <col min="8457" max="8457" width="12.28515625" style="53" customWidth="1"/>
    <col min="8458" max="8704" width="9.140625" style="53"/>
    <col min="8705" max="8705" width="3.5703125" style="53" customWidth="1"/>
    <col min="8706" max="8706" width="40.85546875" style="53" customWidth="1"/>
    <col min="8707" max="8707" width="5.140625" style="53" customWidth="1"/>
    <col min="8708" max="8709" width="4.28515625" style="53" customWidth="1"/>
    <col min="8710" max="8710" width="8.5703125" style="53" customWidth="1"/>
    <col min="8711" max="8711" width="6.7109375" style="53" customWidth="1"/>
    <col min="8712" max="8712" width="11.28515625" style="53" customWidth="1"/>
    <col min="8713" max="8713" width="12.28515625" style="53" customWidth="1"/>
    <col min="8714" max="8960" width="9.140625" style="53"/>
    <col min="8961" max="8961" width="3.5703125" style="53" customWidth="1"/>
    <col min="8962" max="8962" width="40.85546875" style="53" customWidth="1"/>
    <col min="8963" max="8963" width="5.140625" style="53" customWidth="1"/>
    <col min="8964" max="8965" width="4.28515625" style="53" customWidth="1"/>
    <col min="8966" max="8966" width="8.5703125" style="53" customWidth="1"/>
    <col min="8967" max="8967" width="6.7109375" style="53" customWidth="1"/>
    <col min="8968" max="8968" width="11.28515625" style="53" customWidth="1"/>
    <col min="8969" max="8969" width="12.28515625" style="53" customWidth="1"/>
    <col min="8970" max="9216" width="9.140625" style="53"/>
    <col min="9217" max="9217" width="3.5703125" style="53" customWidth="1"/>
    <col min="9218" max="9218" width="40.85546875" style="53" customWidth="1"/>
    <col min="9219" max="9219" width="5.140625" style="53" customWidth="1"/>
    <col min="9220" max="9221" width="4.28515625" style="53" customWidth="1"/>
    <col min="9222" max="9222" width="8.5703125" style="53" customWidth="1"/>
    <col min="9223" max="9223" width="6.7109375" style="53" customWidth="1"/>
    <col min="9224" max="9224" width="11.28515625" style="53" customWidth="1"/>
    <col min="9225" max="9225" width="12.28515625" style="53" customWidth="1"/>
    <col min="9226" max="9472" width="9.140625" style="53"/>
    <col min="9473" max="9473" width="3.5703125" style="53" customWidth="1"/>
    <col min="9474" max="9474" width="40.85546875" style="53" customWidth="1"/>
    <col min="9475" max="9475" width="5.140625" style="53" customWidth="1"/>
    <col min="9476" max="9477" width="4.28515625" style="53" customWidth="1"/>
    <col min="9478" max="9478" width="8.5703125" style="53" customWidth="1"/>
    <col min="9479" max="9479" width="6.7109375" style="53" customWidth="1"/>
    <col min="9480" max="9480" width="11.28515625" style="53" customWidth="1"/>
    <col min="9481" max="9481" width="12.28515625" style="53" customWidth="1"/>
    <col min="9482" max="9728" width="9.140625" style="53"/>
    <col min="9729" max="9729" width="3.5703125" style="53" customWidth="1"/>
    <col min="9730" max="9730" width="40.85546875" style="53" customWidth="1"/>
    <col min="9731" max="9731" width="5.140625" style="53" customWidth="1"/>
    <col min="9732" max="9733" width="4.28515625" style="53" customWidth="1"/>
    <col min="9734" max="9734" width="8.5703125" style="53" customWidth="1"/>
    <col min="9735" max="9735" width="6.7109375" style="53" customWidth="1"/>
    <col min="9736" max="9736" width="11.28515625" style="53" customWidth="1"/>
    <col min="9737" max="9737" width="12.28515625" style="53" customWidth="1"/>
    <col min="9738" max="9984" width="9.140625" style="53"/>
    <col min="9985" max="9985" width="3.5703125" style="53" customWidth="1"/>
    <col min="9986" max="9986" width="40.85546875" style="53" customWidth="1"/>
    <col min="9987" max="9987" width="5.140625" style="53" customWidth="1"/>
    <col min="9988" max="9989" width="4.28515625" style="53" customWidth="1"/>
    <col min="9990" max="9990" width="8.5703125" style="53" customWidth="1"/>
    <col min="9991" max="9991" width="6.7109375" style="53" customWidth="1"/>
    <col min="9992" max="9992" width="11.28515625" style="53" customWidth="1"/>
    <col min="9993" max="9993" width="12.28515625" style="53" customWidth="1"/>
    <col min="9994" max="10240" width="9.140625" style="53"/>
    <col min="10241" max="10241" width="3.5703125" style="53" customWidth="1"/>
    <col min="10242" max="10242" width="40.85546875" style="53" customWidth="1"/>
    <col min="10243" max="10243" width="5.140625" style="53" customWidth="1"/>
    <col min="10244" max="10245" width="4.28515625" style="53" customWidth="1"/>
    <col min="10246" max="10246" width="8.5703125" style="53" customWidth="1"/>
    <col min="10247" max="10247" width="6.7109375" style="53" customWidth="1"/>
    <col min="10248" max="10248" width="11.28515625" style="53" customWidth="1"/>
    <col min="10249" max="10249" width="12.28515625" style="53" customWidth="1"/>
    <col min="10250" max="10496" width="9.140625" style="53"/>
    <col min="10497" max="10497" width="3.5703125" style="53" customWidth="1"/>
    <col min="10498" max="10498" width="40.85546875" style="53" customWidth="1"/>
    <col min="10499" max="10499" width="5.140625" style="53" customWidth="1"/>
    <col min="10500" max="10501" width="4.28515625" style="53" customWidth="1"/>
    <col min="10502" max="10502" width="8.5703125" style="53" customWidth="1"/>
    <col min="10503" max="10503" width="6.7109375" style="53" customWidth="1"/>
    <col min="10504" max="10504" width="11.28515625" style="53" customWidth="1"/>
    <col min="10505" max="10505" width="12.28515625" style="53" customWidth="1"/>
    <col min="10506" max="10752" width="9.140625" style="53"/>
    <col min="10753" max="10753" width="3.5703125" style="53" customWidth="1"/>
    <col min="10754" max="10754" width="40.85546875" style="53" customWidth="1"/>
    <col min="10755" max="10755" width="5.140625" style="53" customWidth="1"/>
    <col min="10756" max="10757" width="4.28515625" style="53" customWidth="1"/>
    <col min="10758" max="10758" width="8.5703125" style="53" customWidth="1"/>
    <col min="10759" max="10759" width="6.7109375" style="53" customWidth="1"/>
    <col min="10760" max="10760" width="11.28515625" style="53" customWidth="1"/>
    <col min="10761" max="10761" width="12.28515625" style="53" customWidth="1"/>
    <col min="10762" max="11008" width="9.140625" style="53"/>
    <col min="11009" max="11009" width="3.5703125" style="53" customWidth="1"/>
    <col min="11010" max="11010" width="40.85546875" style="53" customWidth="1"/>
    <col min="11011" max="11011" width="5.140625" style="53" customWidth="1"/>
    <col min="11012" max="11013" width="4.28515625" style="53" customWidth="1"/>
    <col min="11014" max="11014" width="8.5703125" style="53" customWidth="1"/>
    <col min="11015" max="11015" width="6.7109375" style="53" customWidth="1"/>
    <col min="11016" max="11016" width="11.28515625" style="53" customWidth="1"/>
    <col min="11017" max="11017" width="12.28515625" style="53" customWidth="1"/>
    <col min="11018" max="11264" width="9.140625" style="53"/>
    <col min="11265" max="11265" width="3.5703125" style="53" customWidth="1"/>
    <col min="11266" max="11266" width="40.85546875" style="53" customWidth="1"/>
    <col min="11267" max="11267" width="5.140625" style="53" customWidth="1"/>
    <col min="11268" max="11269" width="4.28515625" style="53" customWidth="1"/>
    <col min="11270" max="11270" width="8.5703125" style="53" customWidth="1"/>
    <col min="11271" max="11271" width="6.7109375" style="53" customWidth="1"/>
    <col min="11272" max="11272" width="11.28515625" style="53" customWidth="1"/>
    <col min="11273" max="11273" width="12.28515625" style="53" customWidth="1"/>
    <col min="11274" max="11520" width="9.140625" style="53"/>
    <col min="11521" max="11521" width="3.5703125" style="53" customWidth="1"/>
    <col min="11522" max="11522" width="40.85546875" style="53" customWidth="1"/>
    <col min="11523" max="11523" width="5.140625" style="53" customWidth="1"/>
    <col min="11524" max="11525" width="4.28515625" style="53" customWidth="1"/>
    <col min="11526" max="11526" width="8.5703125" style="53" customWidth="1"/>
    <col min="11527" max="11527" width="6.7109375" style="53" customWidth="1"/>
    <col min="11528" max="11528" width="11.28515625" style="53" customWidth="1"/>
    <col min="11529" max="11529" width="12.28515625" style="53" customWidth="1"/>
    <col min="11530" max="11776" width="9.140625" style="53"/>
    <col min="11777" max="11777" width="3.5703125" style="53" customWidth="1"/>
    <col min="11778" max="11778" width="40.85546875" style="53" customWidth="1"/>
    <col min="11779" max="11779" width="5.140625" style="53" customWidth="1"/>
    <col min="11780" max="11781" width="4.28515625" style="53" customWidth="1"/>
    <col min="11782" max="11782" width="8.5703125" style="53" customWidth="1"/>
    <col min="11783" max="11783" width="6.7109375" style="53" customWidth="1"/>
    <col min="11784" max="11784" width="11.28515625" style="53" customWidth="1"/>
    <col min="11785" max="11785" width="12.28515625" style="53" customWidth="1"/>
    <col min="11786" max="12032" width="9.140625" style="53"/>
    <col min="12033" max="12033" width="3.5703125" style="53" customWidth="1"/>
    <col min="12034" max="12034" width="40.85546875" style="53" customWidth="1"/>
    <col min="12035" max="12035" width="5.140625" style="53" customWidth="1"/>
    <col min="12036" max="12037" width="4.28515625" style="53" customWidth="1"/>
    <col min="12038" max="12038" width="8.5703125" style="53" customWidth="1"/>
    <col min="12039" max="12039" width="6.7109375" style="53" customWidth="1"/>
    <col min="12040" max="12040" width="11.28515625" style="53" customWidth="1"/>
    <col min="12041" max="12041" width="12.28515625" style="53" customWidth="1"/>
    <col min="12042" max="12288" width="9.140625" style="53"/>
    <col min="12289" max="12289" width="3.5703125" style="53" customWidth="1"/>
    <col min="12290" max="12290" width="40.85546875" style="53" customWidth="1"/>
    <col min="12291" max="12291" width="5.140625" style="53" customWidth="1"/>
    <col min="12292" max="12293" width="4.28515625" style="53" customWidth="1"/>
    <col min="12294" max="12294" width="8.5703125" style="53" customWidth="1"/>
    <col min="12295" max="12295" width="6.7109375" style="53" customWidth="1"/>
    <col min="12296" max="12296" width="11.28515625" style="53" customWidth="1"/>
    <col min="12297" max="12297" width="12.28515625" style="53" customWidth="1"/>
    <col min="12298" max="12544" width="9.140625" style="53"/>
    <col min="12545" max="12545" width="3.5703125" style="53" customWidth="1"/>
    <col min="12546" max="12546" width="40.85546875" style="53" customWidth="1"/>
    <col min="12547" max="12547" width="5.140625" style="53" customWidth="1"/>
    <col min="12548" max="12549" width="4.28515625" style="53" customWidth="1"/>
    <col min="12550" max="12550" width="8.5703125" style="53" customWidth="1"/>
    <col min="12551" max="12551" width="6.7109375" style="53" customWidth="1"/>
    <col min="12552" max="12552" width="11.28515625" style="53" customWidth="1"/>
    <col min="12553" max="12553" width="12.28515625" style="53" customWidth="1"/>
    <col min="12554" max="12800" width="9.140625" style="53"/>
    <col min="12801" max="12801" width="3.5703125" style="53" customWidth="1"/>
    <col min="12802" max="12802" width="40.85546875" style="53" customWidth="1"/>
    <col min="12803" max="12803" width="5.140625" style="53" customWidth="1"/>
    <col min="12804" max="12805" width="4.28515625" style="53" customWidth="1"/>
    <col min="12806" max="12806" width="8.5703125" style="53" customWidth="1"/>
    <col min="12807" max="12807" width="6.7109375" style="53" customWidth="1"/>
    <col min="12808" max="12808" width="11.28515625" style="53" customWidth="1"/>
    <col min="12809" max="12809" width="12.28515625" style="53" customWidth="1"/>
    <col min="12810" max="13056" width="9.140625" style="53"/>
    <col min="13057" max="13057" width="3.5703125" style="53" customWidth="1"/>
    <col min="13058" max="13058" width="40.85546875" style="53" customWidth="1"/>
    <col min="13059" max="13059" width="5.140625" style="53" customWidth="1"/>
    <col min="13060" max="13061" width="4.28515625" style="53" customWidth="1"/>
    <col min="13062" max="13062" width="8.5703125" style="53" customWidth="1"/>
    <col min="13063" max="13063" width="6.7109375" style="53" customWidth="1"/>
    <col min="13064" max="13064" width="11.28515625" style="53" customWidth="1"/>
    <col min="13065" max="13065" width="12.28515625" style="53" customWidth="1"/>
    <col min="13066" max="13312" width="9.140625" style="53"/>
    <col min="13313" max="13313" width="3.5703125" style="53" customWidth="1"/>
    <col min="13314" max="13314" width="40.85546875" style="53" customWidth="1"/>
    <col min="13315" max="13315" width="5.140625" style="53" customWidth="1"/>
    <col min="13316" max="13317" width="4.28515625" style="53" customWidth="1"/>
    <col min="13318" max="13318" width="8.5703125" style="53" customWidth="1"/>
    <col min="13319" max="13319" width="6.7109375" style="53" customWidth="1"/>
    <col min="13320" max="13320" width="11.28515625" style="53" customWidth="1"/>
    <col min="13321" max="13321" width="12.28515625" style="53" customWidth="1"/>
    <col min="13322" max="13568" width="9.140625" style="53"/>
    <col min="13569" max="13569" width="3.5703125" style="53" customWidth="1"/>
    <col min="13570" max="13570" width="40.85546875" style="53" customWidth="1"/>
    <col min="13571" max="13571" width="5.140625" style="53" customWidth="1"/>
    <col min="13572" max="13573" width="4.28515625" style="53" customWidth="1"/>
    <col min="13574" max="13574" width="8.5703125" style="53" customWidth="1"/>
    <col min="13575" max="13575" width="6.7109375" style="53" customWidth="1"/>
    <col min="13576" max="13576" width="11.28515625" style="53" customWidth="1"/>
    <col min="13577" max="13577" width="12.28515625" style="53" customWidth="1"/>
    <col min="13578" max="13824" width="9.140625" style="53"/>
    <col min="13825" max="13825" width="3.5703125" style="53" customWidth="1"/>
    <col min="13826" max="13826" width="40.85546875" style="53" customWidth="1"/>
    <col min="13827" max="13827" width="5.140625" style="53" customWidth="1"/>
    <col min="13828" max="13829" width="4.28515625" style="53" customWidth="1"/>
    <col min="13830" max="13830" width="8.5703125" style="53" customWidth="1"/>
    <col min="13831" max="13831" width="6.7109375" style="53" customWidth="1"/>
    <col min="13832" max="13832" width="11.28515625" style="53" customWidth="1"/>
    <col min="13833" max="13833" width="12.28515625" style="53" customWidth="1"/>
    <col min="13834" max="14080" width="9.140625" style="53"/>
    <col min="14081" max="14081" width="3.5703125" style="53" customWidth="1"/>
    <col min="14082" max="14082" width="40.85546875" style="53" customWidth="1"/>
    <col min="14083" max="14083" width="5.140625" style="53" customWidth="1"/>
    <col min="14084" max="14085" width="4.28515625" style="53" customWidth="1"/>
    <col min="14086" max="14086" width="8.5703125" style="53" customWidth="1"/>
    <col min="14087" max="14087" width="6.7109375" style="53" customWidth="1"/>
    <col min="14088" max="14088" width="11.28515625" style="53" customWidth="1"/>
    <col min="14089" max="14089" width="12.28515625" style="53" customWidth="1"/>
    <col min="14090" max="14336" width="9.140625" style="53"/>
    <col min="14337" max="14337" width="3.5703125" style="53" customWidth="1"/>
    <col min="14338" max="14338" width="40.85546875" style="53" customWidth="1"/>
    <col min="14339" max="14339" width="5.140625" style="53" customWidth="1"/>
    <col min="14340" max="14341" width="4.28515625" style="53" customWidth="1"/>
    <col min="14342" max="14342" width="8.5703125" style="53" customWidth="1"/>
    <col min="14343" max="14343" width="6.7109375" style="53" customWidth="1"/>
    <col min="14344" max="14344" width="11.28515625" style="53" customWidth="1"/>
    <col min="14345" max="14345" width="12.28515625" style="53" customWidth="1"/>
    <col min="14346" max="14592" width="9.140625" style="53"/>
    <col min="14593" max="14593" width="3.5703125" style="53" customWidth="1"/>
    <col min="14594" max="14594" width="40.85546875" style="53" customWidth="1"/>
    <col min="14595" max="14595" width="5.140625" style="53" customWidth="1"/>
    <col min="14596" max="14597" width="4.28515625" style="53" customWidth="1"/>
    <col min="14598" max="14598" width="8.5703125" style="53" customWidth="1"/>
    <col min="14599" max="14599" width="6.7109375" style="53" customWidth="1"/>
    <col min="14600" max="14600" width="11.28515625" style="53" customWidth="1"/>
    <col min="14601" max="14601" width="12.28515625" style="53" customWidth="1"/>
    <col min="14602" max="14848" width="9.140625" style="53"/>
    <col min="14849" max="14849" width="3.5703125" style="53" customWidth="1"/>
    <col min="14850" max="14850" width="40.85546875" style="53" customWidth="1"/>
    <col min="14851" max="14851" width="5.140625" style="53" customWidth="1"/>
    <col min="14852" max="14853" width="4.28515625" style="53" customWidth="1"/>
    <col min="14854" max="14854" width="8.5703125" style="53" customWidth="1"/>
    <col min="14855" max="14855" width="6.7109375" style="53" customWidth="1"/>
    <col min="14856" max="14856" width="11.28515625" style="53" customWidth="1"/>
    <col min="14857" max="14857" width="12.28515625" style="53" customWidth="1"/>
    <col min="14858" max="15104" width="9.140625" style="53"/>
    <col min="15105" max="15105" width="3.5703125" style="53" customWidth="1"/>
    <col min="15106" max="15106" width="40.85546875" style="53" customWidth="1"/>
    <col min="15107" max="15107" width="5.140625" style="53" customWidth="1"/>
    <col min="15108" max="15109" width="4.28515625" style="53" customWidth="1"/>
    <col min="15110" max="15110" width="8.5703125" style="53" customWidth="1"/>
    <col min="15111" max="15111" width="6.7109375" style="53" customWidth="1"/>
    <col min="15112" max="15112" width="11.28515625" style="53" customWidth="1"/>
    <col min="15113" max="15113" width="12.28515625" style="53" customWidth="1"/>
    <col min="15114" max="15360" width="9.140625" style="53"/>
    <col min="15361" max="15361" width="3.5703125" style="53" customWidth="1"/>
    <col min="15362" max="15362" width="40.85546875" style="53" customWidth="1"/>
    <col min="15363" max="15363" width="5.140625" style="53" customWidth="1"/>
    <col min="15364" max="15365" width="4.28515625" style="53" customWidth="1"/>
    <col min="15366" max="15366" width="8.5703125" style="53" customWidth="1"/>
    <col min="15367" max="15367" width="6.7109375" style="53" customWidth="1"/>
    <col min="15368" max="15368" width="11.28515625" style="53" customWidth="1"/>
    <col min="15369" max="15369" width="12.28515625" style="53" customWidth="1"/>
    <col min="15370" max="15616" width="9.140625" style="53"/>
    <col min="15617" max="15617" width="3.5703125" style="53" customWidth="1"/>
    <col min="15618" max="15618" width="40.85546875" style="53" customWidth="1"/>
    <col min="15619" max="15619" width="5.140625" style="53" customWidth="1"/>
    <col min="15620" max="15621" width="4.28515625" style="53" customWidth="1"/>
    <col min="15622" max="15622" width="8.5703125" style="53" customWidth="1"/>
    <col min="15623" max="15623" width="6.7109375" style="53" customWidth="1"/>
    <col min="15624" max="15624" width="11.28515625" style="53" customWidth="1"/>
    <col min="15625" max="15625" width="12.28515625" style="53" customWidth="1"/>
    <col min="15626" max="15872" width="9.140625" style="53"/>
    <col min="15873" max="15873" width="3.5703125" style="53" customWidth="1"/>
    <col min="15874" max="15874" width="40.85546875" style="53" customWidth="1"/>
    <col min="15875" max="15875" width="5.140625" style="53" customWidth="1"/>
    <col min="15876" max="15877" width="4.28515625" style="53" customWidth="1"/>
    <col min="15878" max="15878" width="8.5703125" style="53" customWidth="1"/>
    <col min="15879" max="15879" width="6.7109375" style="53" customWidth="1"/>
    <col min="15880" max="15880" width="11.28515625" style="53" customWidth="1"/>
    <col min="15881" max="15881" width="12.28515625" style="53" customWidth="1"/>
    <col min="15882" max="16128" width="9.140625" style="53"/>
    <col min="16129" max="16129" width="3.5703125" style="53" customWidth="1"/>
    <col min="16130" max="16130" width="40.85546875" style="53" customWidth="1"/>
    <col min="16131" max="16131" width="5.140625" style="53" customWidth="1"/>
    <col min="16132" max="16133" width="4.28515625" style="53" customWidth="1"/>
    <col min="16134" max="16134" width="8.5703125" style="53" customWidth="1"/>
    <col min="16135" max="16135" width="6.7109375" style="53" customWidth="1"/>
    <col min="16136" max="16136" width="11.28515625" style="53" customWidth="1"/>
    <col min="16137" max="16137" width="12.28515625" style="53" customWidth="1"/>
    <col min="16138" max="16384" width="9.140625" style="53"/>
  </cols>
  <sheetData>
    <row r="1" spans="1:10" ht="48" customHeight="1">
      <c r="E1" s="69" t="s">
        <v>315</v>
      </c>
      <c r="F1" s="69"/>
      <c r="G1" s="69"/>
      <c r="H1" s="69"/>
      <c r="I1" s="69"/>
      <c r="J1" s="69"/>
    </row>
    <row r="2" spans="1:10" ht="21.75" customHeight="1">
      <c r="F2" s="54"/>
      <c r="G2" s="54"/>
      <c r="H2" s="54"/>
      <c r="I2" s="54"/>
    </row>
    <row r="3" spans="1:10" s="55" customFormat="1" ht="60" customHeight="1">
      <c r="A3" s="70" t="s">
        <v>303</v>
      </c>
      <c r="B3" s="70"/>
      <c r="C3" s="70"/>
      <c r="D3" s="70"/>
      <c r="E3" s="70"/>
      <c r="F3" s="70"/>
      <c r="G3" s="70"/>
      <c r="H3" s="70"/>
      <c r="I3" s="70"/>
      <c r="J3" s="70"/>
    </row>
    <row r="4" spans="1:10" s="56" customFormat="1" ht="15">
      <c r="A4" s="16"/>
      <c r="B4" s="16"/>
      <c r="C4" s="16"/>
      <c r="D4" s="16"/>
      <c r="E4" s="17"/>
      <c r="F4" s="71" t="s">
        <v>0</v>
      </c>
      <c r="G4" s="71"/>
      <c r="H4" s="71"/>
      <c r="I4" s="71"/>
      <c r="J4" s="71"/>
    </row>
    <row r="5" spans="1:10" s="58" customFormat="1" ht="82.5" customHeight="1">
      <c r="A5" s="20" t="s">
        <v>1</v>
      </c>
      <c r="B5" s="20" t="s">
        <v>2</v>
      </c>
      <c r="C5" s="21" t="s">
        <v>3</v>
      </c>
      <c r="D5" s="21" t="s">
        <v>125</v>
      </c>
      <c r="E5" s="21" t="s">
        <v>124</v>
      </c>
      <c r="F5" s="21" t="s">
        <v>123</v>
      </c>
      <c r="G5" s="20" t="s">
        <v>304</v>
      </c>
      <c r="H5" s="20" t="s">
        <v>126</v>
      </c>
      <c r="I5" s="20" t="s">
        <v>304</v>
      </c>
      <c r="J5" s="57" t="s">
        <v>305</v>
      </c>
    </row>
    <row r="6" spans="1:10" ht="15">
      <c r="A6" s="23">
        <v>1</v>
      </c>
      <c r="B6" s="23">
        <v>2</v>
      </c>
      <c r="C6" s="24" t="s">
        <v>4</v>
      </c>
      <c r="D6" s="24" t="s">
        <v>5</v>
      </c>
      <c r="E6" s="24" t="s">
        <v>6</v>
      </c>
      <c r="F6" s="24" t="s">
        <v>7</v>
      </c>
      <c r="G6" s="23">
        <v>7</v>
      </c>
      <c r="H6" s="25">
        <v>7</v>
      </c>
      <c r="I6" s="25">
        <v>8</v>
      </c>
      <c r="J6" s="59">
        <v>9</v>
      </c>
    </row>
    <row r="7" spans="1:10" s="56" customFormat="1" ht="14.25">
      <c r="A7" s="20">
        <v>1</v>
      </c>
      <c r="B7" s="26" t="s">
        <v>8</v>
      </c>
      <c r="C7" s="27" t="s">
        <v>9</v>
      </c>
      <c r="D7" s="27"/>
      <c r="E7" s="27"/>
      <c r="F7" s="27"/>
      <c r="G7" s="28">
        <f>G8+G13+G16+G39+G61+G64</f>
        <v>0</v>
      </c>
      <c r="H7" s="28">
        <f>H8+H13+H16+H39+H61+H64</f>
        <v>31897.300000000003</v>
      </c>
      <c r="I7" s="28">
        <f>I8+I13+I16+I39+I61+I64</f>
        <v>31897.300000000003</v>
      </c>
      <c r="J7" s="28">
        <f>J8+J13+J16+J39+J61+J64</f>
        <v>31897.300000000003</v>
      </c>
    </row>
    <row r="8" spans="1:10" ht="30">
      <c r="A8" s="23" t="s">
        <v>10</v>
      </c>
      <c r="B8" s="29" t="s">
        <v>11</v>
      </c>
      <c r="C8" s="30" t="s">
        <v>9</v>
      </c>
      <c r="D8" s="30" t="s">
        <v>12</v>
      </c>
      <c r="E8" s="30"/>
      <c r="F8" s="30"/>
      <c r="G8" s="31">
        <f t="shared" ref="G8:J8" si="0">G9</f>
        <v>0</v>
      </c>
      <c r="H8" s="31">
        <f t="shared" si="0"/>
        <v>1464.3999999999999</v>
      </c>
      <c r="I8" s="31">
        <f t="shared" si="0"/>
        <v>1464.3999999999999</v>
      </c>
      <c r="J8" s="31">
        <f t="shared" si="0"/>
        <v>1464.3999999999999</v>
      </c>
    </row>
    <row r="9" spans="1:10" s="60" customFormat="1" ht="15">
      <c r="A9" s="23"/>
      <c r="B9" s="1" t="s">
        <v>13</v>
      </c>
      <c r="C9" s="2" t="s">
        <v>9</v>
      </c>
      <c r="D9" s="2" t="s">
        <v>12</v>
      </c>
      <c r="E9" s="2" t="s">
        <v>127</v>
      </c>
      <c r="F9" s="5"/>
      <c r="G9" s="3">
        <f t="shared" ref="G9" si="1">SUM(G10:G12)</f>
        <v>0</v>
      </c>
      <c r="H9" s="3">
        <f t="shared" ref="H9:I9" si="2">SUM(H10:H12)</f>
        <v>1464.3999999999999</v>
      </c>
      <c r="I9" s="3">
        <f t="shared" si="2"/>
        <v>1464.3999999999999</v>
      </c>
      <c r="J9" s="3">
        <f t="shared" ref="J9" si="3">SUM(J10:J12)</f>
        <v>1464.3999999999999</v>
      </c>
    </row>
    <row r="10" spans="1:10" s="61" customFormat="1" ht="30">
      <c r="A10" s="23"/>
      <c r="B10" s="1" t="s">
        <v>128</v>
      </c>
      <c r="C10" s="2" t="s">
        <v>9</v>
      </c>
      <c r="D10" s="2" t="s">
        <v>12</v>
      </c>
      <c r="E10" s="2" t="s">
        <v>127</v>
      </c>
      <c r="F10" s="5" t="s">
        <v>14</v>
      </c>
      <c r="G10" s="3"/>
      <c r="H10" s="3">
        <v>1068.5999999999999</v>
      </c>
      <c r="I10" s="3">
        <f>G10+H10</f>
        <v>1068.5999999999999</v>
      </c>
      <c r="J10" s="3">
        <v>1068.5999999999999</v>
      </c>
    </row>
    <row r="11" spans="1:10" ht="45">
      <c r="A11" s="23"/>
      <c r="B11" s="1" t="s">
        <v>15</v>
      </c>
      <c r="C11" s="2" t="s">
        <v>9</v>
      </c>
      <c r="D11" s="2" t="s">
        <v>12</v>
      </c>
      <c r="E11" s="2" t="s">
        <v>127</v>
      </c>
      <c r="F11" s="5">
        <v>122</v>
      </c>
      <c r="G11" s="3"/>
      <c r="H11" s="3">
        <v>89.1</v>
      </c>
      <c r="I11" s="3">
        <f>G11+H11</f>
        <v>89.1</v>
      </c>
      <c r="J11" s="3">
        <v>89.1</v>
      </c>
    </row>
    <row r="12" spans="1:10" ht="45">
      <c r="A12" s="23"/>
      <c r="B12" s="1" t="s">
        <v>129</v>
      </c>
      <c r="C12" s="2" t="s">
        <v>9</v>
      </c>
      <c r="D12" s="2" t="s">
        <v>12</v>
      </c>
      <c r="E12" s="2" t="s">
        <v>127</v>
      </c>
      <c r="F12" s="5" t="s">
        <v>130</v>
      </c>
      <c r="G12" s="3"/>
      <c r="H12" s="3">
        <v>306.7</v>
      </c>
      <c r="I12" s="3">
        <f>G12+H12</f>
        <v>306.7</v>
      </c>
      <c r="J12" s="3">
        <v>306.7</v>
      </c>
    </row>
    <row r="13" spans="1:10" s="60" customFormat="1" ht="45">
      <c r="A13" s="23" t="s">
        <v>16</v>
      </c>
      <c r="B13" s="29" t="s">
        <v>17</v>
      </c>
      <c r="C13" s="2" t="s">
        <v>9</v>
      </c>
      <c r="D13" s="2" t="s">
        <v>18</v>
      </c>
      <c r="E13" s="30"/>
      <c r="F13" s="30"/>
      <c r="G13" s="31">
        <f t="shared" ref="G13:J13" si="4">G14</f>
        <v>0</v>
      </c>
      <c r="H13" s="31">
        <f t="shared" si="4"/>
        <v>84</v>
      </c>
      <c r="I13" s="31">
        <f t="shared" si="4"/>
        <v>84</v>
      </c>
      <c r="J13" s="31">
        <f t="shared" si="4"/>
        <v>84</v>
      </c>
    </row>
    <row r="14" spans="1:10" s="61" customFormat="1" ht="30">
      <c r="A14" s="23"/>
      <c r="B14" s="1" t="s">
        <v>19</v>
      </c>
      <c r="C14" s="2" t="s">
        <v>9</v>
      </c>
      <c r="D14" s="2" t="s">
        <v>18</v>
      </c>
      <c r="E14" s="2" t="s">
        <v>131</v>
      </c>
      <c r="F14" s="2"/>
      <c r="G14" s="3">
        <f>SUM(G15)</f>
        <v>0</v>
      </c>
      <c r="H14" s="3">
        <f>SUM(H15)</f>
        <v>84</v>
      </c>
      <c r="I14" s="3">
        <f>SUM(I15)</f>
        <v>84</v>
      </c>
      <c r="J14" s="3">
        <f>SUM(J15)</f>
        <v>84</v>
      </c>
    </row>
    <row r="15" spans="1:10" s="56" customFormat="1" ht="60">
      <c r="A15" s="23"/>
      <c r="B15" s="1" t="s">
        <v>20</v>
      </c>
      <c r="C15" s="2" t="s">
        <v>9</v>
      </c>
      <c r="D15" s="2" t="s">
        <v>18</v>
      </c>
      <c r="E15" s="2" t="s">
        <v>131</v>
      </c>
      <c r="F15" s="5" t="s">
        <v>21</v>
      </c>
      <c r="G15" s="3"/>
      <c r="H15" s="3">
        <v>84</v>
      </c>
      <c r="I15" s="3">
        <f>G15+H15</f>
        <v>84</v>
      </c>
      <c r="J15" s="3">
        <v>84</v>
      </c>
    </row>
    <row r="16" spans="1:10" s="61" customFormat="1" ht="60">
      <c r="A16" s="23" t="s">
        <v>22</v>
      </c>
      <c r="B16" s="29" t="s">
        <v>132</v>
      </c>
      <c r="C16" s="2" t="s">
        <v>9</v>
      </c>
      <c r="D16" s="2" t="s">
        <v>23</v>
      </c>
      <c r="E16" s="30"/>
      <c r="F16" s="30"/>
      <c r="G16" s="31">
        <f t="shared" ref="G16:J16" si="5">G17+G28+G22+G19</f>
        <v>0</v>
      </c>
      <c r="H16" s="31">
        <f t="shared" si="5"/>
        <v>16642.600000000002</v>
      </c>
      <c r="I16" s="31">
        <f t="shared" si="5"/>
        <v>16642.600000000002</v>
      </c>
      <c r="J16" s="31">
        <f t="shared" si="5"/>
        <v>16642.600000000002</v>
      </c>
    </row>
    <row r="17" spans="1:10" ht="75">
      <c r="A17" s="23"/>
      <c r="B17" s="6" t="s">
        <v>133</v>
      </c>
      <c r="C17" s="2" t="s">
        <v>9</v>
      </c>
      <c r="D17" s="2" t="s">
        <v>23</v>
      </c>
      <c r="E17" s="2" t="s">
        <v>134</v>
      </c>
      <c r="F17" s="5"/>
      <c r="G17" s="3">
        <f>G18</f>
        <v>0</v>
      </c>
      <c r="H17" s="3">
        <f>H18</f>
        <v>0.2</v>
      </c>
      <c r="I17" s="3">
        <f>I18</f>
        <v>0.2</v>
      </c>
      <c r="J17" s="3">
        <f>J18</f>
        <v>0.2</v>
      </c>
    </row>
    <row r="18" spans="1:10" s="61" customFormat="1" ht="30">
      <c r="A18" s="23"/>
      <c r="B18" s="1" t="s">
        <v>135</v>
      </c>
      <c r="C18" s="2" t="s">
        <v>9</v>
      </c>
      <c r="D18" s="2" t="s">
        <v>23</v>
      </c>
      <c r="E18" s="2" t="s">
        <v>134</v>
      </c>
      <c r="F18" s="5" t="s">
        <v>26</v>
      </c>
      <c r="G18" s="3"/>
      <c r="H18" s="3">
        <v>0.2</v>
      </c>
      <c r="I18" s="3">
        <f>G18+H18</f>
        <v>0.2</v>
      </c>
      <c r="J18" s="3">
        <v>0.2</v>
      </c>
    </row>
    <row r="19" spans="1:10" s="60" customFormat="1" ht="60">
      <c r="A19" s="23"/>
      <c r="B19" s="1" t="s">
        <v>287</v>
      </c>
      <c r="C19" s="2" t="s">
        <v>9</v>
      </c>
      <c r="D19" s="2" t="s">
        <v>23</v>
      </c>
      <c r="E19" s="2" t="s">
        <v>288</v>
      </c>
      <c r="F19" s="2"/>
      <c r="G19" s="3">
        <f>G20+G21</f>
        <v>0</v>
      </c>
      <c r="H19" s="3">
        <f>H20+H21</f>
        <v>41.7</v>
      </c>
      <c r="I19" s="3">
        <f>I20+I21</f>
        <v>41.7</v>
      </c>
      <c r="J19" s="3">
        <f>J20+J21</f>
        <v>41.7</v>
      </c>
    </row>
    <row r="20" spans="1:10" s="60" customFormat="1" ht="30">
      <c r="A20" s="23"/>
      <c r="B20" s="1" t="s">
        <v>128</v>
      </c>
      <c r="C20" s="2" t="s">
        <v>9</v>
      </c>
      <c r="D20" s="2" t="s">
        <v>23</v>
      </c>
      <c r="E20" s="2" t="s">
        <v>288</v>
      </c>
      <c r="F20" s="2" t="s">
        <v>14</v>
      </c>
      <c r="G20" s="3"/>
      <c r="H20" s="3">
        <f>40.9-8.9</f>
        <v>32</v>
      </c>
      <c r="I20" s="3">
        <f>G20+H20</f>
        <v>32</v>
      </c>
      <c r="J20" s="3">
        <f>40.9-8.9</f>
        <v>32</v>
      </c>
    </row>
    <row r="21" spans="1:10" s="60" customFormat="1" ht="45">
      <c r="A21" s="23"/>
      <c r="B21" s="1" t="s">
        <v>289</v>
      </c>
      <c r="C21" s="2" t="s">
        <v>9</v>
      </c>
      <c r="D21" s="2" t="s">
        <v>23</v>
      </c>
      <c r="E21" s="2" t="s">
        <v>288</v>
      </c>
      <c r="F21" s="2" t="s">
        <v>130</v>
      </c>
      <c r="G21" s="3"/>
      <c r="H21" s="3">
        <f>12.4-2.7</f>
        <v>9.6999999999999993</v>
      </c>
      <c r="I21" s="3">
        <f>G21+H21</f>
        <v>9.6999999999999993</v>
      </c>
      <c r="J21" s="3">
        <f>12.4-2.7</f>
        <v>9.6999999999999993</v>
      </c>
    </row>
    <row r="22" spans="1:10" s="60" customFormat="1" ht="45">
      <c r="A22" s="23"/>
      <c r="B22" s="6" t="s">
        <v>142</v>
      </c>
      <c r="C22" s="2" t="s">
        <v>9</v>
      </c>
      <c r="D22" s="2" t="s">
        <v>23</v>
      </c>
      <c r="E22" s="2" t="s">
        <v>143</v>
      </c>
      <c r="F22" s="5"/>
      <c r="G22" s="3">
        <f>SUM(G23:G27)</f>
        <v>0</v>
      </c>
      <c r="H22" s="3">
        <f>SUM(H23:H27)</f>
        <v>613</v>
      </c>
      <c r="I22" s="3">
        <f>SUM(I23:I27)</f>
        <v>613</v>
      </c>
      <c r="J22" s="3">
        <f>SUM(J23:J27)</f>
        <v>613</v>
      </c>
    </row>
    <row r="23" spans="1:10" s="60" customFormat="1" ht="30">
      <c r="A23" s="23"/>
      <c r="B23" s="1" t="s">
        <v>128</v>
      </c>
      <c r="C23" s="2" t="s">
        <v>9</v>
      </c>
      <c r="D23" s="2" t="s">
        <v>23</v>
      </c>
      <c r="E23" s="2" t="s">
        <v>143</v>
      </c>
      <c r="F23" s="5" t="s">
        <v>14</v>
      </c>
      <c r="G23" s="3"/>
      <c r="H23" s="3">
        <f>191.7+149.3</f>
        <v>341</v>
      </c>
      <c r="I23" s="3">
        <f>G23+H23</f>
        <v>341</v>
      </c>
      <c r="J23" s="3">
        <f>191.7+149.3</f>
        <v>341</v>
      </c>
    </row>
    <row r="24" spans="1:10" s="60" customFormat="1" ht="45">
      <c r="A24" s="23"/>
      <c r="B24" s="1" t="s">
        <v>15</v>
      </c>
      <c r="C24" s="2" t="s">
        <v>9</v>
      </c>
      <c r="D24" s="2" t="s">
        <v>23</v>
      </c>
      <c r="E24" s="2" t="s">
        <v>143</v>
      </c>
      <c r="F24" s="5" t="s">
        <v>24</v>
      </c>
      <c r="G24" s="3"/>
      <c r="H24" s="3">
        <v>17.5</v>
      </c>
      <c r="I24" s="3">
        <f>G24+H24</f>
        <v>17.5</v>
      </c>
      <c r="J24" s="3">
        <v>17.5</v>
      </c>
    </row>
    <row r="25" spans="1:10" s="60" customFormat="1" ht="45">
      <c r="A25" s="23"/>
      <c r="B25" s="1" t="s">
        <v>129</v>
      </c>
      <c r="C25" s="2" t="s">
        <v>9</v>
      </c>
      <c r="D25" s="2" t="s">
        <v>23</v>
      </c>
      <c r="E25" s="2" t="s">
        <v>143</v>
      </c>
      <c r="F25" s="5" t="s">
        <v>130</v>
      </c>
      <c r="G25" s="3"/>
      <c r="H25" s="3">
        <f>57.9+4.8+45.1</f>
        <v>107.8</v>
      </c>
      <c r="I25" s="3">
        <f>G25+H25</f>
        <v>107.8</v>
      </c>
      <c r="J25" s="3">
        <f>57.9+4.8+45.1</f>
        <v>107.8</v>
      </c>
    </row>
    <row r="26" spans="1:10" s="60" customFormat="1" ht="30">
      <c r="A26" s="23"/>
      <c r="B26" s="1" t="s">
        <v>25</v>
      </c>
      <c r="C26" s="2" t="s">
        <v>9</v>
      </c>
      <c r="D26" s="2" t="s">
        <v>23</v>
      </c>
      <c r="E26" s="2" t="s">
        <v>143</v>
      </c>
      <c r="F26" s="5">
        <v>242</v>
      </c>
      <c r="G26" s="3"/>
      <c r="H26" s="3">
        <v>10.5</v>
      </c>
      <c r="I26" s="3">
        <f>G26+H26</f>
        <v>10.5</v>
      </c>
      <c r="J26" s="3">
        <v>10.5</v>
      </c>
    </row>
    <row r="27" spans="1:10" s="60" customFormat="1" ht="30">
      <c r="A27" s="23"/>
      <c r="B27" s="1" t="s">
        <v>135</v>
      </c>
      <c r="C27" s="2" t="s">
        <v>9</v>
      </c>
      <c r="D27" s="2" t="s">
        <v>23</v>
      </c>
      <c r="E27" s="2" t="s">
        <v>143</v>
      </c>
      <c r="F27" s="5">
        <v>244</v>
      </c>
      <c r="G27" s="3"/>
      <c r="H27" s="3">
        <f>73.1-7.9+71</f>
        <v>136.19999999999999</v>
      </c>
      <c r="I27" s="3">
        <f>G27+H27</f>
        <v>136.19999999999999</v>
      </c>
      <c r="J27" s="3">
        <f>73.1-7.9+71</f>
        <v>136.19999999999999</v>
      </c>
    </row>
    <row r="28" spans="1:10" s="60" customFormat="1" ht="30">
      <c r="A28" s="23"/>
      <c r="B28" s="1" t="s">
        <v>27</v>
      </c>
      <c r="C28" s="2" t="s">
        <v>9</v>
      </c>
      <c r="D28" s="2" t="s">
        <v>23</v>
      </c>
      <c r="E28" s="2" t="s">
        <v>136</v>
      </c>
      <c r="F28" s="2"/>
      <c r="G28" s="3">
        <f t="shared" ref="G28" si="6">G29+G32</f>
        <v>0</v>
      </c>
      <c r="H28" s="3">
        <f t="shared" ref="H28" si="7">H29+H32</f>
        <v>15987.7</v>
      </c>
      <c r="I28" s="3">
        <f>I29+I32</f>
        <v>15987.7</v>
      </c>
      <c r="J28" s="3">
        <f t="shared" ref="J28" si="8">J29+J32</f>
        <v>15987.7</v>
      </c>
    </row>
    <row r="29" spans="1:10" s="60" customFormat="1" ht="30">
      <c r="A29" s="23"/>
      <c r="B29" s="1" t="s">
        <v>137</v>
      </c>
      <c r="C29" s="2" t="s">
        <v>9</v>
      </c>
      <c r="D29" s="2" t="s">
        <v>23</v>
      </c>
      <c r="E29" s="2" t="s">
        <v>138</v>
      </c>
      <c r="F29" s="2"/>
      <c r="G29" s="3">
        <f t="shared" ref="G29" si="9">G30+G31</f>
        <v>0</v>
      </c>
      <c r="H29" s="3">
        <f t="shared" ref="H29:I29" si="10">H30+H31</f>
        <v>12584.9</v>
      </c>
      <c r="I29" s="3">
        <f t="shared" si="10"/>
        <v>12584.9</v>
      </c>
      <c r="J29" s="3">
        <f t="shared" ref="J29" si="11">J30+J31</f>
        <v>12584.9</v>
      </c>
    </row>
    <row r="30" spans="1:10" s="60" customFormat="1" ht="30">
      <c r="A30" s="23"/>
      <c r="B30" s="1" t="s">
        <v>128</v>
      </c>
      <c r="C30" s="2" t="s">
        <v>9</v>
      </c>
      <c r="D30" s="2" t="s">
        <v>23</v>
      </c>
      <c r="E30" s="2" t="s">
        <v>138</v>
      </c>
      <c r="F30" s="5" t="s">
        <v>14</v>
      </c>
      <c r="G30" s="3"/>
      <c r="H30" s="3">
        <f>8139.2+1559.6</f>
        <v>9698.7999999999993</v>
      </c>
      <c r="I30" s="3">
        <f>G30+H30</f>
        <v>9698.7999999999993</v>
      </c>
      <c r="J30" s="3">
        <f>8139.2+1559.6</f>
        <v>9698.7999999999993</v>
      </c>
    </row>
    <row r="31" spans="1:10" s="60" customFormat="1" ht="45">
      <c r="A31" s="23"/>
      <c r="B31" s="1" t="s">
        <v>129</v>
      </c>
      <c r="C31" s="2" t="s">
        <v>9</v>
      </c>
      <c r="D31" s="2" t="s">
        <v>23</v>
      </c>
      <c r="E31" s="2" t="s">
        <v>138</v>
      </c>
      <c r="F31" s="5" t="s">
        <v>130</v>
      </c>
      <c r="G31" s="3"/>
      <c r="H31" s="3">
        <f>2415.1+471</f>
        <v>2886.1</v>
      </c>
      <c r="I31" s="3">
        <f>G31+H31</f>
        <v>2886.1</v>
      </c>
      <c r="J31" s="3">
        <f>2415.1+471</f>
        <v>2886.1</v>
      </c>
    </row>
    <row r="32" spans="1:10" s="60" customFormat="1" ht="30">
      <c r="A32" s="23"/>
      <c r="B32" s="1" t="s">
        <v>139</v>
      </c>
      <c r="C32" s="2" t="s">
        <v>9</v>
      </c>
      <c r="D32" s="2" t="s">
        <v>23</v>
      </c>
      <c r="E32" s="2" t="s">
        <v>140</v>
      </c>
      <c r="F32" s="2"/>
      <c r="G32" s="3">
        <f>SUM(G33:G38)</f>
        <v>0</v>
      </c>
      <c r="H32" s="3">
        <f>SUM(H33:H38)</f>
        <v>3402.8</v>
      </c>
      <c r="I32" s="3">
        <f>SUM(I33:I38)</f>
        <v>3402.8</v>
      </c>
      <c r="J32" s="3">
        <f>SUM(J33:J38)</f>
        <v>3402.8</v>
      </c>
    </row>
    <row r="33" spans="1:10" s="60" customFormat="1" ht="45">
      <c r="A33" s="23"/>
      <c r="B33" s="1" t="s">
        <v>15</v>
      </c>
      <c r="C33" s="2" t="s">
        <v>9</v>
      </c>
      <c r="D33" s="2" t="s">
        <v>23</v>
      </c>
      <c r="E33" s="2" t="s">
        <v>140</v>
      </c>
      <c r="F33" s="5" t="s">
        <v>24</v>
      </c>
      <c r="G33" s="3"/>
      <c r="H33" s="3">
        <f>678.3+100.9</f>
        <v>779.19999999999993</v>
      </c>
      <c r="I33" s="3">
        <f t="shared" ref="I33:I38" si="12">G33+H33</f>
        <v>779.19999999999993</v>
      </c>
      <c r="J33" s="3">
        <f>678.3+100.9</f>
        <v>779.19999999999993</v>
      </c>
    </row>
    <row r="34" spans="1:10" s="61" customFormat="1" ht="45">
      <c r="A34" s="23"/>
      <c r="B34" s="1" t="s">
        <v>129</v>
      </c>
      <c r="C34" s="2" t="s">
        <v>9</v>
      </c>
      <c r="D34" s="2" t="s">
        <v>23</v>
      </c>
      <c r="E34" s="2" t="s">
        <v>140</v>
      </c>
      <c r="F34" s="5" t="s">
        <v>130</v>
      </c>
      <c r="G34" s="3"/>
      <c r="H34" s="3">
        <v>204.8</v>
      </c>
      <c r="I34" s="3">
        <f t="shared" si="12"/>
        <v>204.8</v>
      </c>
      <c r="J34" s="3">
        <v>204.8</v>
      </c>
    </row>
    <row r="35" spans="1:10" s="60" customFormat="1" ht="30">
      <c r="A35" s="23"/>
      <c r="B35" s="1" t="s">
        <v>25</v>
      </c>
      <c r="C35" s="2" t="s">
        <v>9</v>
      </c>
      <c r="D35" s="2" t="s">
        <v>23</v>
      </c>
      <c r="E35" s="2" t="s">
        <v>140</v>
      </c>
      <c r="F35" s="5">
        <v>242</v>
      </c>
      <c r="G35" s="3"/>
      <c r="H35" s="3">
        <v>755.3</v>
      </c>
      <c r="I35" s="3">
        <f t="shared" si="12"/>
        <v>755.3</v>
      </c>
      <c r="J35" s="3">
        <v>755.3</v>
      </c>
    </row>
    <row r="36" spans="1:10" s="60" customFormat="1" ht="30">
      <c r="A36" s="23"/>
      <c r="B36" s="1" t="s">
        <v>135</v>
      </c>
      <c r="C36" s="2" t="s">
        <v>9</v>
      </c>
      <c r="D36" s="2" t="s">
        <v>23</v>
      </c>
      <c r="E36" s="2" t="s">
        <v>140</v>
      </c>
      <c r="F36" s="5">
        <v>244</v>
      </c>
      <c r="G36" s="3"/>
      <c r="H36" s="3">
        <f>1212.7+44+13.3+0.2</f>
        <v>1270.2</v>
      </c>
      <c r="I36" s="3">
        <f t="shared" si="12"/>
        <v>1270.2</v>
      </c>
      <c r="J36" s="3">
        <f>1212.7+44+13.3+0.2</f>
        <v>1270.2</v>
      </c>
    </row>
    <row r="37" spans="1:10" s="60" customFormat="1" ht="30">
      <c r="A37" s="23"/>
      <c r="B37" s="1" t="s">
        <v>28</v>
      </c>
      <c r="C37" s="2" t="s">
        <v>9</v>
      </c>
      <c r="D37" s="2" t="s">
        <v>23</v>
      </c>
      <c r="E37" s="2" t="s">
        <v>140</v>
      </c>
      <c r="F37" s="5">
        <v>851</v>
      </c>
      <c r="G37" s="3"/>
      <c r="H37" s="3">
        <v>338.3</v>
      </c>
      <c r="I37" s="3">
        <f t="shared" si="12"/>
        <v>338.3</v>
      </c>
      <c r="J37" s="3">
        <v>338.3</v>
      </c>
    </row>
    <row r="38" spans="1:10" s="60" customFormat="1" ht="15">
      <c r="A38" s="23"/>
      <c r="B38" s="1" t="s">
        <v>141</v>
      </c>
      <c r="C38" s="2" t="s">
        <v>9</v>
      </c>
      <c r="D38" s="2" t="s">
        <v>23</v>
      </c>
      <c r="E38" s="2" t="s">
        <v>140</v>
      </c>
      <c r="F38" s="5">
        <v>852</v>
      </c>
      <c r="G38" s="3"/>
      <c r="H38" s="3">
        <v>55</v>
      </c>
      <c r="I38" s="3">
        <f t="shared" si="12"/>
        <v>55</v>
      </c>
      <c r="J38" s="3">
        <v>55</v>
      </c>
    </row>
    <row r="39" spans="1:10" s="60" customFormat="1" ht="45">
      <c r="A39" s="23" t="s">
        <v>29</v>
      </c>
      <c r="B39" s="29" t="s">
        <v>30</v>
      </c>
      <c r="C39" s="30" t="s">
        <v>9</v>
      </c>
      <c r="D39" s="30" t="s">
        <v>31</v>
      </c>
      <c r="E39" s="30"/>
      <c r="F39" s="30"/>
      <c r="G39" s="31">
        <f>G40+G52</f>
        <v>0</v>
      </c>
      <c r="H39" s="31">
        <f>H40+H52</f>
        <v>4852.2000000000007</v>
      </c>
      <c r="I39" s="31">
        <f>I40+I52</f>
        <v>4852.2000000000007</v>
      </c>
      <c r="J39" s="31">
        <f>J40+J52</f>
        <v>4852.2000000000007</v>
      </c>
    </row>
    <row r="40" spans="1:10" s="60" customFormat="1" ht="45">
      <c r="A40" s="23"/>
      <c r="B40" s="1" t="s">
        <v>144</v>
      </c>
      <c r="C40" s="2" t="s">
        <v>9</v>
      </c>
      <c r="D40" s="2" t="s">
        <v>31</v>
      </c>
      <c r="E40" s="2" t="s">
        <v>145</v>
      </c>
      <c r="F40" s="5"/>
      <c r="G40" s="3">
        <f>G41</f>
        <v>0</v>
      </c>
      <c r="H40" s="3">
        <f>H41</f>
        <v>3762.2000000000003</v>
      </c>
      <c r="I40" s="3">
        <f t="shared" ref="I40:J40" si="13">I41</f>
        <v>3762.2000000000003</v>
      </c>
      <c r="J40" s="3">
        <f t="shared" si="13"/>
        <v>3762.2000000000003</v>
      </c>
    </row>
    <row r="41" spans="1:10" s="60" customFormat="1" ht="30">
      <c r="A41" s="23"/>
      <c r="B41" s="1" t="s">
        <v>146</v>
      </c>
      <c r="C41" s="2" t="s">
        <v>9</v>
      </c>
      <c r="D41" s="2" t="s">
        <v>31</v>
      </c>
      <c r="E41" s="2" t="s">
        <v>147</v>
      </c>
      <c r="F41" s="5"/>
      <c r="G41" s="3">
        <f>G42+G45</f>
        <v>0</v>
      </c>
      <c r="H41" s="3">
        <f>H42+H45</f>
        <v>3762.2000000000003</v>
      </c>
      <c r="I41" s="3">
        <f>I42+I45</f>
        <v>3762.2000000000003</v>
      </c>
      <c r="J41" s="3">
        <f>J42+J45</f>
        <v>3762.2000000000003</v>
      </c>
    </row>
    <row r="42" spans="1:10" s="60" customFormat="1" ht="45">
      <c r="A42" s="23"/>
      <c r="B42" s="1" t="s">
        <v>148</v>
      </c>
      <c r="C42" s="2" t="s">
        <v>9</v>
      </c>
      <c r="D42" s="2" t="s">
        <v>31</v>
      </c>
      <c r="E42" s="2" t="s">
        <v>149</v>
      </c>
      <c r="F42" s="5"/>
      <c r="G42" s="3">
        <f t="shared" ref="G42" si="14">G43+G44</f>
        <v>0</v>
      </c>
      <c r="H42" s="3">
        <f t="shared" ref="H42:I42" si="15">H43+H44</f>
        <v>2978.9</v>
      </c>
      <c r="I42" s="3">
        <f t="shared" si="15"/>
        <v>2978.9</v>
      </c>
      <c r="J42" s="3">
        <f t="shared" ref="J42" si="16">J43+J44</f>
        <v>2978.9</v>
      </c>
    </row>
    <row r="43" spans="1:10" s="60" customFormat="1" ht="30">
      <c r="A43" s="23"/>
      <c r="B43" s="1" t="s">
        <v>128</v>
      </c>
      <c r="C43" s="2" t="s">
        <v>9</v>
      </c>
      <c r="D43" s="2" t="s">
        <v>31</v>
      </c>
      <c r="E43" s="2" t="s">
        <v>149</v>
      </c>
      <c r="F43" s="5" t="s">
        <v>14</v>
      </c>
      <c r="G43" s="3"/>
      <c r="H43" s="3">
        <f>1785.7+502.2</f>
        <v>2287.9</v>
      </c>
      <c r="I43" s="3">
        <f>G43+H43</f>
        <v>2287.9</v>
      </c>
      <c r="J43" s="3">
        <f>1785.7+502.2</f>
        <v>2287.9</v>
      </c>
    </row>
    <row r="44" spans="1:10" s="60" customFormat="1" ht="45">
      <c r="A44" s="23"/>
      <c r="B44" s="1" t="s">
        <v>129</v>
      </c>
      <c r="C44" s="2" t="s">
        <v>9</v>
      </c>
      <c r="D44" s="2" t="s">
        <v>31</v>
      </c>
      <c r="E44" s="2" t="s">
        <v>149</v>
      </c>
      <c r="F44" s="5" t="s">
        <v>130</v>
      </c>
      <c r="G44" s="3"/>
      <c r="H44" s="3">
        <f>539.3+151.7</f>
        <v>691</v>
      </c>
      <c r="I44" s="3">
        <f>G44+H44</f>
        <v>691</v>
      </c>
      <c r="J44" s="3">
        <f>539.3+151.7</f>
        <v>691</v>
      </c>
    </row>
    <row r="45" spans="1:10" s="60" customFormat="1" ht="30">
      <c r="A45" s="23"/>
      <c r="B45" s="1" t="s">
        <v>150</v>
      </c>
      <c r="C45" s="2" t="s">
        <v>9</v>
      </c>
      <c r="D45" s="2" t="s">
        <v>31</v>
      </c>
      <c r="E45" s="2" t="s">
        <v>151</v>
      </c>
      <c r="F45" s="5"/>
      <c r="G45" s="3">
        <f t="shared" ref="G45:J45" si="17">SUM(G46:G51)</f>
        <v>0</v>
      </c>
      <c r="H45" s="3">
        <f t="shared" si="17"/>
        <v>783.30000000000007</v>
      </c>
      <c r="I45" s="3">
        <f t="shared" si="17"/>
        <v>783.30000000000007</v>
      </c>
      <c r="J45" s="3">
        <f t="shared" si="17"/>
        <v>783.30000000000007</v>
      </c>
    </row>
    <row r="46" spans="1:10" s="60" customFormat="1" ht="45">
      <c r="A46" s="23"/>
      <c r="B46" s="1" t="s">
        <v>15</v>
      </c>
      <c r="C46" s="2" t="s">
        <v>9</v>
      </c>
      <c r="D46" s="2" t="s">
        <v>31</v>
      </c>
      <c r="E46" s="2" t="s">
        <v>151</v>
      </c>
      <c r="F46" s="5" t="s">
        <v>24</v>
      </c>
      <c r="G46" s="3"/>
      <c r="H46" s="3">
        <f>148.8+34.6</f>
        <v>183.4</v>
      </c>
      <c r="I46" s="3">
        <f t="shared" ref="I46:I51" si="18">G46+H46</f>
        <v>183.4</v>
      </c>
      <c r="J46" s="3">
        <f>148.8+34.6</f>
        <v>183.4</v>
      </c>
    </row>
    <row r="47" spans="1:10" s="60" customFormat="1" ht="45">
      <c r="A47" s="23"/>
      <c r="B47" s="1" t="s">
        <v>129</v>
      </c>
      <c r="C47" s="2" t="s">
        <v>9</v>
      </c>
      <c r="D47" s="2" t="s">
        <v>31</v>
      </c>
      <c r="E47" s="2" t="s">
        <v>151</v>
      </c>
      <c r="F47" s="5" t="s">
        <v>130</v>
      </c>
      <c r="G47" s="3"/>
      <c r="H47" s="3">
        <v>44.9</v>
      </c>
      <c r="I47" s="3">
        <f t="shared" si="18"/>
        <v>44.9</v>
      </c>
      <c r="J47" s="3">
        <v>44.9</v>
      </c>
    </row>
    <row r="48" spans="1:10" s="60" customFormat="1" ht="30">
      <c r="A48" s="23"/>
      <c r="B48" s="1" t="s">
        <v>25</v>
      </c>
      <c r="C48" s="2" t="s">
        <v>9</v>
      </c>
      <c r="D48" s="2" t="s">
        <v>31</v>
      </c>
      <c r="E48" s="2" t="s">
        <v>151</v>
      </c>
      <c r="F48" s="5">
        <v>242</v>
      </c>
      <c r="G48" s="3"/>
      <c r="H48" s="3">
        <v>347.4</v>
      </c>
      <c r="I48" s="3">
        <f t="shared" si="18"/>
        <v>347.4</v>
      </c>
      <c r="J48" s="3">
        <v>347.4</v>
      </c>
    </row>
    <row r="49" spans="1:10" s="60" customFormat="1" ht="30">
      <c r="A49" s="23"/>
      <c r="B49" s="1" t="s">
        <v>135</v>
      </c>
      <c r="C49" s="2" t="s">
        <v>9</v>
      </c>
      <c r="D49" s="2" t="s">
        <v>31</v>
      </c>
      <c r="E49" s="2" t="s">
        <v>151</v>
      </c>
      <c r="F49" s="5">
        <v>244</v>
      </c>
      <c r="G49" s="3"/>
      <c r="H49" s="3">
        <v>195</v>
      </c>
      <c r="I49" s="3">
        <f t="shared" si="18"/>
        <v>195</v>
      </c>
      <c r="J49" s="3">
        <v>195</v>
      </c>
    </row>
    <row r="50" spans="1:10" s="60" customFormat="1" ht="30">
      <c r="A50" s="23"/>
      <c r="B50" s="1" t="s">
        <v>28</v>
      </c>
      <c r="C50" s="2" t="s">
        <v>9</v>
      </c>
      <c r="D50" s="2" t="s">
        <v>31</v>
      </c>
      <c r="E50" s="2" t="s">
        <v>151</v>
      </c>
      <c r="F50" s="5" t="s">
        <v>152</v>
      </c>
      <c r="G50" s="3"/>
      <c r="H50" s="3">
        <v>11.2</v>
      </c>
      <c r="I50" s="3">
        <f t="shared" si="18"/>
        <v>11.2</v>
      </c>
      <c r="J50" s="3">
        <v>11.2</v>
      </c>
    </row>
    <row r="51" spans="1:10" s="61" customFormat="1" ht="15">
      <c r="A51" s="23"/>
      <c r="B51" s="1" t="s">
        <v>153</v>
      </c>
      <c r="C51" s="2" t="s">
        <v>9</v>
      </c>
      <c r="D51" s="2" t="s">
        <v>31</v>
      </c>
      <c r="E51" s="2" t="s">
        <v>151</v>
      </c>
      <c r="F51" s="5">
        <v>852</v>
      </c>
      <c r="G51" s="3"/>
      <c r="H51" s="3">
        <v>1.4</v>
      </c>
      <c r="I51" s="3">
        <f t="shared" si="18"/>
        <v>1.4</v>
      </c>
      <c r="J51" s="3">
        <v>1.4</v>
      </c>
    </row>
    <row r="52" spans="1:10" s="60" customFormat="1" ht="30">
      <c r="A52" s="23"/>
      <c r="B52" s="1" t="s">
        <v>32</v>
      </c>
      <c r="C52" s="2" t="s">
        <v>9</v>
      </c>
      <c r="D52" s="2" t="s">
        <v>31</v>
      </c>
      <c r="E52" s="2" t="s">
        <v>160</v>
      </c>
      <c r="F52" s="2"/>
      <c r="G52" s="3">
        <f t="shared" ref="G52" si="19">G53+G56</f>
        <v>0</v>
      </c>
      <c r="H52" s="3">
        <f t="shared" ref="H52:J52" si="20">H53+H56</f>
        <v>1090</v>
      </c>
      <c r="I52" s="3">
        <f>I53+I56</f>
        <v>1090</v>
      </c>
      <c r="J52" s="3">
        <f t="shared" si="20"/>
        <v>1090</v>
      </c>
    </row>
    <row r="53" spans="1:10" s="60" customFormat="1" ht="30">
      <c r="A53" s="23"/>
      <c r="B53" s="1" t="s">
        <v>161</v>
      </c>
      <c r="C53" s="2" t="s">
        <v>9</v>
      </c>
      <c r="D53" s="2" t="s">
        <v>31</v>
      </c>
      <c r="E53" s="2" t="s">
        <v>162</v>
      </c>
      <c r="F53" s="2"/>
      <c r="G53" s="3">
        <f>SUM(G54:G55)</f>
        <v>0</v>
      </c>
      <c r="H53" s="3">
        <f>SUM(H54:H55)</f>
        <v>786.4</v>
      </c>
      <c r="I53" s="3">
        <f t="shared" ref="I53" si="21">SUM(I54:I55)</f>
        <v>786.4</v>
      </c>
      <c r="J53" s="3">
        <f>SUM(J54:J55)</f>
        <v>786.4</v>
      </c>
    </row>
    <row r="54" spans="1:10" s="60" customFormat="1" ht="30">
      <c r="A54" s="23"/>
      <c r="B54" s="1" t="s">
        <v>128</v>
      </c>
      <c r="C54" s="2" t="s">
        <v>9</v>
      </c>
      <c r="D54" s="2" t="s">
        <v>31</v>
      </c>
      <c r="E54" s="2" t="s">
        <v>162</v>
      </c>
      <c r="F54" s="5">
        <v>121</v>
      </c>
      <c r="G54" s="3"/>
      <c r="H54" s="3">
        <v>604</v>
      </c>
      <c r="I54" s="34">
        <f>G54+H54</f>
        <v>604</v>
      </c>
      <c r="J54" s="3">
        <v>604</v>
      </c>
    </row>
    <row r="55" spans="1:10" s="60" customFormat="1" ht="45">
      <c r="A55" s="23"/>
      <c r="B55" s="1" t="s">
        <v>129</v>
      </c>
      <c r="C55" s="2" t="s">
        <v>9</v>
      </c>
      <c r="D55" s="35" t="s">
        <v>31</v>
      </c>
      <c r="E55" s="2" t="s">
        <v>162</v>
      </c>
      <c r="F55" s="5" t="s">
        <v>130</v>
      </c>
      <c r="G55" s="3"/>
      <c r="H55" s="3">
        <v>182.4</v>
      </c>
      <c r="I55" s="34">
        <f>G55+H55</f>
        <v>182.4</v>
      </c>
      <c r="J55" s="3">
        <v>182.4</v>
      </c>
    </row>
    <row r="56" spans="1:10" s="60" customFormat="1" ht="30">
      <c r="A56" s="23"/>
      <c r="B56" s="1" t="s">
        <v>163</v>
      </c>
      <c r="C56" s="2" t="s">
        <v>9</v>
      </c>
      <c r="D56" s="2" t="s">
        <v>31</v>
      </c>
      <c r="E56" s="2" t="s">
        <v>164</v>
      </c>
      <c r="F56" s="5"/>
      <c r="G56" s="3">
        <f>SUM(G57:G60)</f>
        <v>0</v>
      </c>
      <c r="H56" s="3">
        <f>SUM(H57:H60)</f>
        <v>303.60000000000002</v>
      </c>
      <c r="I56" s="3">
        <f>SUM(I57:I60)</f>
        <v>303.60000000000002</v>
      </c>
      <c r="J56" s="3">
        <f>SUM(J57:J60)</f>
        <v>303.60000000000002</v>
      </c>
    </row>
    <row r="57" spans="1:10" s="60" customFormat="1" ht="45">
      <c r="A57" s="23"/>
      <c r="B57" s="1" t="s">
        <v>15</v>
      </c>
      <c r="C57" s="2" t="s">
        <v>9</v>
      </c>
      <c r="D57" s="2" t="s">
        <v>31</v>
      </c>
      <c r="E57" s="2" t="s">
        <v>164</v>
      </c>
      <c r="F57" s="5" t="s">
        <v>24</v>
      </c>
      <c r="G57" s="3"/>
      <c r="H57" s="3">
        <f>50.3+35.3</f>
        <v>85.6</v>
      </c>
      <c r="I57" s="3">
        <f>G57+H57</f>
        <v>85.6</v>
      </c>
      <c r="J57" s="3">
        <f>50.3+35.3</f>
        <v>85.6</v>
      </c>
    </row>
    <row r="58" spans="1:10" s="60" customFormat="1" ht="45">
      <c r="A58" s="23"/>
      <c r="B58" s="1" t="s">
        <v>129</v>
      </c>
      <c r="C58" s="2" t="s">
        <v>9</v>
      </c>
      <c r="D58" s="2" t="s">
        <v>31</v>
      </c>
      <c r="E58" s="2" t="s">
        <v>164</v>
      </c>
      <c r="F58" s="5" t="s">
        <v>130</v>
      </c>
      <c r="G58" s="3"/>
      <c r="H58" s="3">
        <v>15.2</v>
      </c>
      <c r="I58" s="3">
        <f>G58+H58</f>
        <v>15.2</v>
      </c>
      <c r="J58" s="3">
        <v>15.2</v>
      </c>
    </row>
    <row r="59" spans="1:10" s="60" customFormat="1" ht="30">
      <c r="A59" s="23"/>
      <c r="B59" s="1" t="s">
        <v>25</v>
      </c>
      <c r="C59" s="2" t="s">
        <v>9</v>
      </c>
      <c r="D59" s="2" t="s">
        <v>31</v>
      </c>
      <c r="E59" s="2" t="s">
        <v>164</v>
      </c>
      <c r="F59" s="5" t="s">
        <v>33</v>
      </c>
      <c r="G59" s="3"/>
      <c r="H59" s="3">
        <v>103</v>
      </c>
      <c r="I59" s="3">
        <f>G59+H59</f>
        <v>103</v>
      </c>
      <c r="J59" s="3">
        <v>103</v>
      </c>
    </row>
    <row r="60" spans="1:10" s="60" customFormat="1" ht="30">
      <c r="A60" s="23"/>
      <c r="B60" s="1" t="s">
        <v>135</v>
      </c>
      <c r="C60" s="2" t="s">
        <v>9</v>
      </c>
      <c r="D60" s="2" t="s">
        <v>31</v>
      </c>
      <c r="E60" s="2" t="s">
        <v>164</v>
      </c>
      <c r="F60" s="5" t="s">
        <v>26</v>
      </c>
      <c r="G60" s="3"/>
      <c r="H60" s="3">
        <v>99.8</v>
      </c>
      <c r="I60" s="3">
        <f>G60+H60</f>
        <v>99.8</v>
      </c>
      <c r="J60" s="3">
        <v>99.8</v>
      </c>
    </row>
    <row r="61" spans="1:10" s="60" customFormat="1" ht="15">
      <c r="A61" s="23" t="s">
        <v>34</v>
      </c>
      <c r="B61" s="29" t="s">
        <v>35</v>
      </c>
      <c r="C61" s="2" t="s">
        <v>9</v>
      </c>
      <c r="D61" s="2" t="s">
        <v>36</v>
      </c>
      <c r="E61" s="2"/>
      <c r="F61" s="5"/>
      <c r="G61" s="3">
        <f>G62</f>
        <v>0</v>
      </c>
      <c r="H61" s="3">
        <f>H62</f>
        <v>1000</v>
      </c>
      <c r="I61" s="3">
        <f t="shared" ref="I61:J61" si="22">I62</f>
        <v>1000</v>
      </c>
      <c r="J61" s="3">
        <f t="shared" si="22"/>
        <v>1000</v>
      </c>
    </row>
    <row r="62" spans="1:10" s="60" customFormat="1" ht="15">
      <c r="A62" s="23"/>
      <c r="B62" s="1" t="s">
        <v>37</v>
      </c>
      <c r="C62" s="2" t="s">
        <v>9</v>
      </c>
      <c r="D62" s="2" t="s">
        <v>36</v>
      </c>
      <c r="E62" s="2" t="s">
        <v>165</v>
      </c>
      <c r="F62" s="2"/>
      <c r="G62" s="3">
        <f t="shared" ref="G62:J62" si="23">G63</f>
        <v>0</v>
      </c>
      <c r="H62" s="3">
        <f t="shared" si="23"/>
        <v>1000</v>
      </c>
      <c r="I62" s="3">
        <f t="shared" si="23"/>
        <v>1000</v>
      </c>
      <c r="J62" s="3">
        <f t="shared" si="23"/>
        <v>1000</v>
      </c>
    </row>
    <row r="63" spans="1:10" s="60" customFormat="1" ht="15">
      <c r="A63" s="23"/>
      <c r="B63" s="1" t="s">
        <v>38</v>
      </c>
      <c r="C63" s="2" t="s">
        <v>9</v>
      </c>
      <c r="D63" s="2" t="s">
        <v>36</v>
      </c>
      <c r="E63" s="2" t="s">
        <v>165</v>
      </c>
      <c r="F63" s="2">
        <v>870</v>
      </c>
      <c r="G63" s="3"/>
      <c r="H63" s="3">
        <v>1000</v>
      </c>
      <c r="I63" s="3">
        <f>G63+H63</f>
        <v>1000</v>
      </c>
      <c r="J63" s="3">
        <v>1000</v>
      </c>
    </row>
    <row r="64" spans="1:10" s="60" customFormat="1" ht="15">
      <c r="A64" s="23" t="s">
        <v>39</v>
      </c>
      <c r="B64" s="29" t="s">
        <v>40</v>
      </c>
      <c r="C64" s="2" t="s">
        <v>9</v>
      </c>
      <c r="D64" s="2" t="s">
        <v>41</v>
      </c>
      <c r="E64" s="2"/>
      <c r="F64" s="5"/>
      <c r="G64" s="3">
        <f t="shared" ref="G64:J64" si="24">G65+G67+G73+G75+G80+G83+G86</f>
        <v>0</v>
      </c>
      <c r="H64" s="3">
        <f t="shared" si="24"/>
        <v>7854.0999999999995</v>
      </c>
      <c r="I64" s="3">
        <f t="shared" si="24"/>
        <v>7854.0999999999995</v>
      </c>
      <c r="J64" s="3">
        <f t="shared" si="24"/>
        <v>7854.0999999999995</v>
      </c>
    </row>
    <row r="65" spans="1:10" s="60" customFormat="1" ht="45">
      <c r="A65" s="23"/>
      <c r="B65" s="1" t="s">
        <v>166</v>
      </c>
      <c r="C65" s="2" t="s">
        <v>9</v>
      </c>
      <c r="D65" s="2" t="s">
        <v>41</v>
      </c>
      <c r="E65" s="2" t="s">
        <v>167</v>
      </c>
      <c r="F65" s="5"/>
      <c r="G65" s="3">
        <f>G66</f>
        <v>0</v>
      </c>
      <c r="H65" s="3">
        <f>H66</f>
        <v>0.1</v>
      </c>
      <c r="I65" s="3">
        <f>I66</f>
        <v>0.1</v>
      </c>
      <c r="J65" s="3">
        <f>J66</f>
        <v>0.1</v>
      </c>
    </row>
    <row r="66" spans="1:10" s="60" customFormat="1" ht="30">
      <c r="A66" s="23"/>
      <c r="B66" s="1" t="s">
        <v>135</v>
      </c>
      <c r="C66" s="2" t="s">
        <v>9</v>
      </c>
      <c r="D66" s="2" t="s">
        <v>41</v>
      </c>
      <c r="E66" s="2" t="s">
        <v>167</v>
      </c>
      <c r="F66" s="5" t="s">
        <v>26</v>
      </c>
      <c r="G66" s="3"/>
      <c r="H66" s="3">
        <v>0.1</v>
      </c>
      <c r="I66" s="3">
        <f>G66+H66</f>
        <v>0.1</v>
      </c>
      <c r="J66" s="3">
        <v>0.1</v>
      </c>
    </row>
    <row r="67" spans="1:10" s="60" customFormat="1" ht="15">
      <c r="A67" s="23"/>
      <c r="B67" s="1" t="s">
        <v>168</v>
      </c>
      <c r="C67" s="2" t="s">
        <v>9</v>
      </c>
      <c r="D67" s="2" t="s">
        <v>41</v>
      </c>
      <c r="E67" s="2" t="s">
        <v>169</v>
      </c>
      <c r="F67" s="5"/>
      <c r="G67" s="3">
        <f>SUM(G68:G72)</f>
        <v>0</v>
      </c>
      <c r="H67" s="3">
        <f>SUM(H68:H72)</f>
        <v>514.5</v>
      </c>
      <c r="I67" s="3">
        <f>SUM(I68:I72)</f>
        <v>514.5</v>
      </c>
      <c r="J67" s="3">
        <f>SUM(J68:J72)</f>
        <v>514.5</v>
      </c>
    </row>
    <row r="68" spans="1:10" s="60" customFormat="1" ht="30">
      <c r="A68" s="23"/>
      <c r="B68" s="1" t="s">
        <v>128</v>
      </c>
      <c r="C68" s="2" t="s">
        <v>9</v>
      </c>
      <c r="D68" s="2" t="s">
        <v>41</v>
      </c>
      <c r="E68" s="2" t="s">
        <v>169</v>
      </c>
      <c r="F68" s="5" t="s">
        <v>14</v>
      </c>
      <c r="G68" s="3"/>
      <c r="H68" s="3">
        <v>140.30000000000001</v>
      </c>
      <c r="I68" s="3">
        <f>G68+H68</f>
        <v>140.30000000000001</v>
      </c>
      <c r="J68" s="3">
        <v>140.30000000000001</v>
      </c>
    </row>
    <row r="69" spans="1:10" s="60" customFormat="1" ht="45">
      <c r="A69" s="23"/>
      <c r="B69" s="1" t="s">
        <v>15</v>
      </c>
      <c r="C69" s="2" t="s">
        <v>9</v>
      </c>
      <c r="D69" s="2" t="s">
        <v>41</v>
      </c>
      <c r="E69" s="2" t="s">
        <v>169</v>
      </c>
      <c r="F69" s="5" t="s">
        <v>24</v>
      </c>
      <c r="G69" s="3"/>
      <c r="H69" s="3">
        <v>36.299999999999997</v>
      </c>
      <c r="I69" s="3">
        <f>G69+H69</f>
        <v>36.299999999999997</v>
      </c>
      <c r="J69" s="3">
        <v>36.299999999999997</v>
      </c>
    </row>
    <row r="70" spans="1:10" s="60" customFormat="1" ht="45">
      <c r="A70" s="23"/>
      <c r="B70" s="1" t="s">
        <v>129</v>
      </c>
      <c r="C70" s="2" t="s">
        <v>9</v>
      </c>
      <c r="D70" s="2" t="s">
        <v>41</v>
      </c>
      <c r="E70" s="2" t="s">
        <v>169</v>
      </c>
      <c r="F70" s="5" t="s">
        <v>130</v>
      </c>
      <c r="G70" s="3"/>
      <c r="H70" s="3">
        <v>49.3</v>
      </c>
      <c r="I70" s="3">
        <f>G70+H70</f>
        <v>49.3</v>
      </c>
      <c r="J70" s="3">
        <v>49.3</v>
      </c>
    </row>
    <row r="71" spans="1:10" s="61" customFormat="1" ht="30">
      <c r="A71" s="23"/>
      <c r="B71" s="1" t="s">
        <v>25</v>
      </c>
      <c r="C71" s="2" t="s">
        <v>9</v>
      </c>
      <c r="D71" s="2" t="s">
        <v>41</v>
      </c>
      <c r="E71" s="2" t="s">
        <v>169</v>
      </c>
      <c r="F71" s="5">
        <v>242</v>
      </c>
      <c r="G71" s="3"/>
      <c r="H71" s="3">
        <v>36.200000000000003</v>
      </c>
      <c r="I71" s="3">
        <f>G71+H71</f>
        <v>36.200000000000003</v>
      </c>
      <c r="J71" s="3">
        <v>36.200000000000003</v>
      </c>
    </row>
    <row r="72" spans="1:10" s="60" customFormat="1" ht="30">
      <c r="A72" s="23"/>
      <c r="B72" s="1" t="s">
        <v>135</v>
      </c>
      <c r="C72" s="2" t="s">
        <v>9</v>
      </c>
      <c r="D72" s="2" t="s">
        <v>41</v>
      </c>
      <c r="E72" s="2" t="s">
        <v>169</v>
      </c>
      <c r="F72" s="5">
        <v>244</v>
      </c>
      <c r="G72" s="3"/>
      <c r="H72" s="3">
        <f>329.6-77.2</f>
        <v>252.40000000000003</v>
      </c>
      <c r="I72" s="3">
        <f>G72+H72</f>
        <v>252.40000000000003</v>
      </c>
      <c r="J72" s="3">
        <f>329.6-77.2</f>
        <v>252.40000000000003</v>
      </c>
    </row>
    <row r="73" spans="1:10" s="60" customFormat="1" ht="45">
      <c r="A73" s="23"/>
      <c r="B73" s="6" t="s">
        <v>170</v>
      </c>
      <c r="C73" s="2" t="s">
        <v>9</v>
      </c>
      <c r="D73" s="2" t="s">
        <v>41</v>
      </c>
      <c r="E73" s="5" t="s">
        <v>171</v>
      </c>
      <c r="F73" s="5"/>
      <c r="G73" s="3">
        <f>SUM(G74)</f>
        <v>0</v>
      </c>
      <c r="H73" s="3">
        <f>SUM(H74)</f>
        <v>36.4</v>
      </c>
      <c r="I73" s="3">
        <f>I74</f>
        <v>36.4</v>
      </c>
      <c r="J73" s="3">
        <f>SUM(J74)</f>
        <v>36.4</v>
      </c>
    </row>
    <row r="74" spans="1:10" s="61" customFormat="1" ht="30">
      <c r="A74" s="23"/>
      <c r="B74" s="1" t="s">
        <v>135</v>
      </c>
      <c r="C74" s="2" t="s">
        <v>9</v>
      </c>
      <c r="D74" s="2" t="s">
        <v>41</v>
      </c>
      <c r="E74" s="5" t="s">
        <v>171</v>
      </c>
      <c r="F74" s="5">
        <v>244</v>
      </c>
      <c r="G74" s="3"/>
      <c r="H74" s="3">
        <v>36.4</v>
      </c>
      <c r="I74" s="3">
        <f>G74+H74</f>
        <v>36.4</v>
      </c>
      <c r="J74" s="3">
        <v>36.4</v>
      </c>
    </row>
    <row r="75" spans="1:10" s="60" customFormat="1" ht="75">
      <c r="A75" s="23"/>
      <c r="B75" s="6" t="s">
        <v>172</v>
      </c>
      <c r="C75" s="2" t="s">
        <v>9</v>
      </c>
      <c r="D75" s="2" t="s">
        <v>41</v>
      </c>
      <c r="E75" s="5" t="s">
        <v>173</v>
      </c>
      <c r="F75" s="5"/>
      <c r="G75" s="3">
        <f>SUM(G76:G79)</f>
        <v>0</v>
      </c>
      <c r="H75" s="3">
        <f>SUM(H76:H79)</f>
        <v>116.30000000000001</v>
      </c>
      <c r="I75" s="3">
        <f>SUM(I76:I79)</f>
        <v>116.30000000000001</v>
      </c>
      <c r="J75" s="3">
        <f>SUM(J76:J79)</f>
        <v>116.30000000000001</v>
      </c>
    </row>
    <row r="76" spans="1:10" s="60" customFormat="1" ht="30">
      <c r="A76" s="23"/>
      <c r="B76" s="1" t="s">
        <v>128</v>
      </c>
      <c r="C76" s="2" t="s">
        <v>9</v>
      </c>
      <c r="D76" s="2" t="s">
        <v>41</v>
      </c>
      <c r="E76" s="5" t="s">
        <v>173</v>
      </c>
      <c r="F76" s="5" t="s">
        <v>14</v>
      </c>
      <c r="G76" s="3"/>
      <c r="H76" s="3">
        <v>36</v>
      </c>
      <c r="I76" s="3">
        <f>G76+H76</f>
        <v>36</v>
      </c>
      <c r="J76" s="3">
        <v>36</v>
      </c>
    </row>
    <row r="77" spans="1:10" s="60" customFormat="1" ht="45">
      <c r="A77" s="23"/>
      <c r="B77" s="1" t="s">
        <v>129</v>
      </c>
      <c r="C77" s="2" t="s">
        <v>9</v>
      </c>
      <c r="D77" s="2" t="s">
        <v>41</v>
      </c>
      <c r="E77" s="5" t="s">
        <v>173</v>
      </c>
      <c r="F77" s="5" t="s">
        <v>130</v>
      </c>
      <c r="G77" s="3"/>
      <c r="H77" s="3">
        <v>10.9</v>
      </c>
      <c r="I77" s="3">
        <f>G77+H77</f>
        <v>10.9</v>
      </c>
      <c r="J77" s="3">
        <v>10.9</v>
      </c>
    </row>
    <row r="78" spans="1:10" s="61" customFormat="1" ht="30">
      <c r="A78" s="23"/>
      <c r="B78" s="1" t="s">
        <v>25</v>
      </c>
      <c r="C78" s="2" t="s">
        <v>9</v>
      </c>
      <c r="D78" s="2" t="s">
        <v>41</v>
      </c>
      <c r="E78" s="5" t="s">
        <v>173</v>
      </c>
      <c r="F78" s="5" t="s">
        <v>33</v>
      </c>
      <c r="G78" s="3"/>
      <c r="H78" s="3">
        <v>53</v>
      </c>
      <c r="I78" s="3">
        <f>G78+H78</f>
        <v>53</v>
      </c>
      <c r="J78" s="3">
        <v>53</v>
      </c>
    </row>
    <row r="79" spans="1:10" s="60" customFormat="1" ht="30">
      <c r="A79" s="23"/>
      <c r="B79" s="1" t="s">
        <v>135</v>
      </c>
      <c r="C79" s="2" t="s">
        <v>9</v>
      </c>
      <c r="D79" s="2" t="s">
        <v>41</v>
      </c>
      <c r="E79" s="5" t="s">
        <v>173</v>
      </c>
      <c r="F79" s="5">
        <v>244</v>
      </c>
      <c r="G79" s="3"/>
      <c r="H79" s="3">
        <v>16.399999999999999</v>
      </c>
      <c r="I79" s="3">
        <f>G79+H79</f>
        <v>16.399999999999999</v>
      </c>
      <c r="J79" s="3">
        <v>16.399999999999999</v>
      </c>
    </row>
    <row r="80" spans="1:10" s="60" customFormat="1" ht="30">
      <c r="A80" s="23"/>
      <c r="B80" s="1" t="s">
        <v>43</v>
      </c>
      <c r="C80" s="2" t="s">
        <v>9</v>
      </c>
      <c r="D80" s="2" t="s">
        <v>41</v>
      </c>
      <c r="E80" s="5" t="s">
        <v>174</v>
      </c>
      <c r="F80" s="5"/>
      <c r="G80" s="3">
        <f>SUM(G81:G82)</f>
        <v>0</v>
      </c>
      <c r="H80" s="3">
        <f>SUM(H81:H82)</f>
        <v>525.79999999999995</v>
      </c>
      <c r="I80" s="3">
        <f>SUM(I81:I82)</f>
        <v>525.79999999999995</v>
      </c>
      <c r="J80" s="3">
        <f>SUM(J81:J82)</f>
        <v>525.79999999999995</v>
      </c>
    </row>
    <row r="81" spans="1:10" s="60" customFormat="1" ht="30">
      <c r="A81" s="23"/>
      <c r="B81" s="1" t="s">
        <v>135</v>
      </c>
      <c r="C81" s="2" t="s">
        <v>9</v>
      </c>
      <c r="D81" s="2" t="s">
        <v>41</v>
      </c>
      <c r="E81" s="5" t="s">
        <v>174</v>
      </c>
      <c r="F81" s="5" t="s">
        <v>26</v>
      </c>
      <c r="G81" s="3"/>
      <c r="H81" s="3">
        <v>357.8</v>
      </c>
      <c r="I81" s="3">
        <f>G81+H81</f>
        <v>357.8</v>
      </c>
      <c r="J81" s="3">
        <v>357.8</v>
      </c>
    </row>
    <row r="82" spans="1:10" s="60" customFormat="1" ht="15">
      <c r="A82" s="23"/>
      <c r="B82" s="1" t="s">
        <v>175</v>
      </c>
      <c r="C82" s="2" t="s">
        <v>9</v>
      </c>
      <c r="D82" s="2" t="s">
        <v>41</v>
      </c>
      <c r="E82" s="5" t="s">
        <v>174</v>
      </c>
      <c r="F82" s="5" t="s">
        <v>176</v>
      </c>
      <c r="G82" s="3"/>
      <c r="H82" s="3">
        <v>168</v>
      </c>
      <c r="I82" s="3">
        <f>G82+H82</f>
        <v>168</v>
      </c>
      <c r="J82" s="3">
        <v>168</v>
      </c>
    </row>
    <row r="83" spans="1:10" s="60" customFormat="1" ht="15">
      <c r="A83" s="23"/>
      <c r="B83" s="1" t="s">
        <v>45</v>
      </c>
      <c r="C83" s="2" t="s">
        <v>9</v>
      </c>
      <c r="D83" s="2" t="s">
        <v>41</v>
      </c>
      <c r="E83" s="2" t="s">
        <v>177</v>
      </c>
      <c r="F83" s="2"/>
      <c r="G83" s="3">
        <f>SUM(G84:G85)</f>
        <v>0</v>
      </c>
      <c r="H83" s="3">
        <f>SUM(H84:H85)</f>
        <v>272.60000000000002</v>
      </c>
      <c r="I83" s="3">
        <f t="shared" ref="I83" si="25">SUM(I84:I85)</f>
        <v>272.60000000000002</v>
      </c>
      <c r="J83" s="3">
        <f>SUM(J84:J85)</f>
        <v>272.60000000000002</v>
      </c>
    </row>
    <row r="84" spans="1:10" s="61" customFormat="1" ht="30">
      <c r="A84" s="23"/>
      <c r="B84" s="1" t="s">
        <v>128</v>
      </c>
      <c r="C84" s="2" t="s">
        <v>9</v>
      </c>
      <c r="D84" s="2" t="s">
        <v>41</v>
      </c>
      <c r="E84" s="2" t="s">
        <v>177</v>
      </c>
      <c r="F84" s="5" t="s">
        <v>14</v>
      </c>
      <c r="G84" s="3"/>
      <c r="H84" s="3">
        <v>209.4</v>
      </c>
      <c r="I84" s="3">
        <f>G84+H84</f>
        <v>209.4</v>
      </c>
      <c r="J84" s="3">
        <v>209.4</v>
      </c>
    </row>
    <row r="85" spans="1:10" s="60" customFormat="1" ht="45">
      <c r="A85" s="23"/>
      <c r="B85" s="1" t="s">
        <v>129</v>
      </c>
      <c r="C85" s="2" t="s">
        <v>9</v>
      </c>
      <c r="D85" s="2" t="s">
        <v>41</v>
      </c>
      <c r="E85" s="2" t="s">
        <v>177</v>
      </c>
      <c r="F85" s="5" t="s">
        <v>130</v>
      </c>
      <c r="G85" s="3"/>
      <c r="H85" s="3">
        <v>63.2</v>
      </c>
      <c r="I85" s="3">
        <f>G85+H85</f>
        <v>63.2</v>
      </c>
      <c r="J85" s="3">
        <v>63.2</v>
      </c>
    </row>
    <row r="86" spans="1:10" s="60" customFormat="1" ht="45">
      <c r="A86" s="23"/>
      <c r="B86" s="1" t="s">
        <v>178</v>
      </c>
      <c r="C86" s="2" t="s">
        <v>9</v>
      </c>
      <c r="D86" s="2" t="s">
        <v>41</v>
      </c>
      <c r="E86" s="5" t="s">
        <v>179</v>
      </c>
      <c r="F86" s="5"/>
      <c r="G86" s="3">
        <f>SUM(G87,G90)</f>
        <v>0</v>
      </c>
      <c r="H86" s="3">
        <f>SUM(H87,H90)</f>
        <v>6388.4</v>
      </c>
      <c r="I86" s="3">
        <f>SUM(I87,I90)</f>
        <v>6388.4</v>
      </c>
      <c r="J86" s="3">
        <f>SUM(J87,J90)</f>
        <v>6388.4</v>
      </c>
    </row>
    <row r="87" spans="1:10" s="61" customFormat="1" ht="45">
      <c r="A87" s="23"/>
      <c r="B87" s="1" t="s">
        <v>180</v>
      </c>
      <c r="C87" s="2" t="s">
        <v>9</v>
      </c>
      <c r="D87" s="2" t="s">
        <v>41</v>
      </c>
      <c r="E87" s="5" t="s">
        <v>181</v>
      </c>
      <c r="F87" s="5"/>
      <c r="G87" s="3">
        <f t="shared" ref="G87" si="26">SUM(G88:G89)</f>
        <v>0</v>
      </c>
      <c r="H87" s="3">
        <f t="shared" ref="H87:I87" si="27">SUM(H88:H89)</f>
        <v>2530.9</v>
      </c>
      <c r="I87" s="3">
        <f t="shared" si="27"/>
        <v>2530.9</v>
      </c>
      <c r="J87" s="3">
        <f t="shared" ref="J87" si="28">SUM(J88:J89)</f>
        <v>2530.9</v>
      </c>
    </row>
    <row r="88" spans="1:10" s="60" customFormat="1" ht="15">
      <c r="A88" s="23"/>
      <c r="B88" s="29" t="s">
        <v>321</v>
      </c>
      <c r="C88" s="2" t="s">
        <v>9</v>
      </c>
      <c r="D88" s="2" t="s">
        <v>41</v>
      </c>
      <c r="E88" s="5" t="s">
        <v>181</v>
      </c>
      <c r="F88" s="5" t="s">
        <v>42</v>
      </c>
      <c r="G88" s="3"/>
      <c r="H88" s="3">
        <v>1943.9</v>
      </c>
      <c r="I88" s="3">
        <f>G88+H88</f>
        <v>1943.9</v>
      </c>
      <c r="J88" s="3">
        <v>1943.9</v>
      </c>
    </row>
    <row r="89" spans="1:10" s="60" customFormat="1" ht="45">
      <c r="A89" s="23"/>
      <c r="B89" s="1" t="s">
        <v>324</v>
      </c>
      <c r="C89" s="2" t="s">
        <v>9</v>
      </c>
      <c r="D89" s="2" t="s">
        <v>41</v>
      </c>
      <c r="E89" s="5" t="s">
        <v>181</v>
      </c>
      <c r="F89" s="5" t="s">
        <v>182</v>
      </c>
      <c r="G89" s="3"/>
      <c r="H89" s="3">
        <v>587</v>
      </c>
      <c r="I89" s="3">
        <f>G89+H89</f>
        <v>587</v>
      </c>
      <c r="J89" s="3">
        <v>587</v>
      </c>
    </row>
    <row r="90" spans="1:10" s="60" customFormat="1" ht="30">
      <c r="A90" s="23"/>
      <c r="B90" s="1" t="s">
        <v>183</v>
      </c>
      <c r="C90" s="2" t="s">
        <v>9</v>
      </c>
      <c r="D90" s="2" t="s">
        <v>41</v>
      </c>
      <c r="E90" s="5" t="s">
        <v>184</v>
      </c>
      <c r="F90" s="5"/>
      <c r="G90" s="3">
        <f>SUM(G91:G95)</f>
        <v>0</v>
      </c>
      <c r="H90" s="3">
        <f>SUM(H91:H95)</f>
        <v>3857.5</v>
      </c>
      <c r="I90" s="3">
        <f>SUM(I91:I95)</f>
        <v>3857.5</v>
      </c>
      <c r="J90" s="3">
        <f>SUM(J91:J95)</f>
        <v>3857.5</v>
      </c>
    </row>
    <row r="91" spans="1:10" s="60" customFormat="1" ht="30">
      <c r="A91" s="23"/>
      <c r="B91" s="1" t="s">
        <v>323</v>
      </c>
      <c r="C91" s="2" t="s">
        <v>9</v>
      </c>
      <c r="D91" s="2" t="s">
        <v>41</v>
      </c>
      <c r="E91" s="5" t="s">
        <v>184</v>
      </c>
      <c r="F91" s="5" t="s">
        <v>185</v>
      </c>
      <c r="G91" s="3"/>
      <c r="H91" s="3">
        <v>10</v>
      </c>
      <c r="I91" s="3">
        <f t="shared" ref="I91:I95" si="29">G91+H91</f>
        <v>10</v>
      </c>
      <c r="J91" s="3">
        <v>10</v>
      </c>
    </row>
    <row r="92" spans="1:10" s="60" customFormat="1" ht="30">
      <c r="A92" s="23"/>
      <c r="B92" s="1" t="s">
        <v>25</v>
      </c>
      <c r="C92" s="2" t="s">
        <v>9</v>
      </c>
      <c r="D92" s="2" t="s">
        <v>41</v>
      </c>
      <c r="E92" s="5" t="s">
        <v>184</v>
      </c>
      <c r="F92" s="5" t="s">
        <v>33</v>
      </c>
      <c r="G92" s="3"/>
      <c r="H92" s="3">
        <v>357</v>
      </c>
      <c r="I92" s="3">
        <f t="shared" si="29"/>
        <v>357</v>
      </c>
      <c r="J92" s="3">
        <v>357</v>
      </c>
    </row>
    <row r="93" spans="1:10" s="60" customFormat="1" ht="30">
      <c r="A93" s="23"/>
      <c r="B93" s="1" t="s">
        <v>135</v>
      </c>
      <c r="C93" s="2" t="s">
        <v>9</v>
      </c>
      <c r="D93" s="2" t="s">
        <v>41</v>
      </c>
      <c r="E93" s="5" t="s">
        <v>184</v>
      </c>
      <c r="F93" s="5" t="s">
        <v>26</v>
      </c>
      <c r="G93" s="3"/>
      <c r="H93" s="3">
        <v>3452</v>
      </c>
      <c r="I93" s="3">
        <f t="shared" si="29"/>
        <v>3452</v>
      </c>
      <c r="J93" s="3">
        <v>3452</v>
      </c>
    </row>
    <row r="94" spans="1:10" s="60" customFormat="1" ht="30">
      <c r="A94" s="23"/>
      <c r="B94" s="1" t="s">
        <v>28</v>
      </c>
      <c r="C94" s="2" t="s">
        <v>9</v>
      </c>
      <c r="D94" s="2" t="s">
        <v>41</v>
      </c>
      <c r="E94" s="5" t="s">
        <v>184</v>
      </c>
      <c r="F94" s="5" t="s">
        <v>152</v>
      </c>
      <c r="G94" s="3"/>
      <c r="H94" s="3">
        <v>22</v>
      </c>
      <c r="I94" s="3">
        <f t="shared" si="29"/>
        <v>22</v>
      </c>
      <c r="J94" s="3">
        <v>22</v>
      </c>
    </row>
    <row r="95" spans="1:10" s="60" customFormat="1" ht="15">
      <c r="A95" s="23"/>
      <c r="B95" s="1" t="s">
        <v>153</v>
      </c>
      <c r="C95" s="2" t="s">
        <v>9</v>
      </c>
      <c r="D95" s="2" t="s">
        <v>41</v>
      </c>
      <c r="E95" s="5" t="s">
        <v>184</v>
      </c>
      <c r="F95" s="5" t="s">
        <v>44</v>
      </c>
      <c r="G95" s="3"/>
      <c r="H95" s="3">
        <v>16.5</v>
      </c>
      <c r="I95" s="3">
        <f t="shared" si="29"/>
        <v>16.5</v>
      </c>
      <c r="J95" s="3">
        <v>16.5</v>
      </c>
    </row>
    <row r="96" spans="1:10" s="60" customFormat="1" ht="15">
      <c r="A96" s="20">
        <v>2</v>
      </c>
      <c r="B96" s="26" t="s">
        <v>46</v>
      </c>
      <c r="C96" s="36" t="s">
        <v>12</v>
      </c>
      <c r="D96" s="36"/>
      <c r="E96" s="2"/>
      <c r="F96" s="5"/>
      <c r="G96" s="4">
        <f>G97+G100</f>
        <v>0</v>
      </c>
      <c r="H96" s="4">
        <f>H97+H100</f>
        <v>576.29999999999995</v>
      </c>
      <c r="I96" s="4">
        <f>I97+I100</f>
        <v>576.29999999999995</v>
      </c>
      <c r="J96" s="4">
        <f>J97+J100</f>
        <v>576.29999999999995</v>
      </c>
    </row>
    <row r="97" spans="1:10" s="60" customFormat="1" ht="15">
      <c r="A97" s="23" t="s">
        <v>47</v>
      </c>
      <c r="B97" s="1" t="s">
        <v>48</v>
      </c>
      <c r="C97" s="2" t="s">
        <v>12</v>
      </c>
      <c r="D97" s="2" t="s">
        <v>18</v>
      </c>
      <c r="E97" s="2"/>
      <c r="F97" s="5"/>
      <c r="G97" s="3">
        <f>G99</f>
        <v>0</v>
      </c>
      <c r="H97" s="3">
        <f>H99</f>
        <v>476.3</v>
      </c>
      <c r="I97" s="3">
        <f>I99</f>
        <v>476.3</v>
      </c>
      <c r="J97" s="3">
        <f>J99</f>
        <v>476.3</v>
      </c>
    </row>
    <row r="98" spans="1:10" s="60" customFormat="1" ht="30">
      <c r="A98" s="23"/>
      <c r="B98" s="6" t="s">
        <v>186</v>
      </c>
      <c r="C98" s="2" t="s">
        <v>12</v>
      </c>
      <c r="D98" s="2" t="s">
        <v>18</v>
      </c>
      <c r="E98" s="2" t="s">
        <v>187</v>
      </c>
      <c r="F98" s="2"/>
      <c r="G98" s="3">
        <f t="shared" ref="G98:J98" si="30">G99</f>
        <v>0</v>
      </c>
      <c r="H98" s="3">
        <f t="shared" si="30"/>
        <v>476.3</v>
      </c>
      <c r="I98" s="3">
        <f t="shared" si="30"/>
        <v>476.3</v>
      </c>
      <c r="J98" s="3">
        <f t="shared" si="30"/>
        <v>476.3</v>
      </c>
    </row>
    <row r="99" spans="1:10" s="60" customFormat="1" ht="15">
      <c r="A99" s="23"/>
      <c r="B99" s="37" t="s">
        <v>49</v>
      </c>
      <c r="C99" s="2" t="s">
        <v>12</v>
      </c>
      <c r="D99" s="2" t="s">
        <v>18</v>
      </c>
      <c r="E99" s="2" t="s">
        <v>187</v>
      </c>
      <c r="F99" s="2" t="s">
        <v>50</v>
      </c>
      <c r="G99" s="3"/>
      <c r="H99" s="3">
        <f>417.8+58.5</f>
        <v>476.3</v>
      </c>
      <c r="I99" s="3">
        <f>G99+H99</f>
        <v>476.3</v>
      </c>
      <c r="J99" s="3">
        <f>417.8+58.5</f>
        <v>476.3</v>
      </c>
    </row>
    <row r="100" spans="1:10" s="60" customFormat="1" ht="15">
      <c r="A100" s="23" t="s">
        <v>51</v>
      </c>
      <c r="B100" s="1" t="s">
        <v>188</v>
      </c>
      <c r="C100" s="2" t="s">
        <v>12</v>
      </c>
      <c r="D100" s="2" t="s">
        <v>23</v>
      </c>
      <c r="E100" s="2"/>
      <c r="F100" s="5"/>
      <c r="G100" s="3">
        <f t="shared" ref="G100:J101" si="31">G101</f>
        <v>0</v>
      </c>
      <c r="H100" s="3">
        <f t="shared" si="31"/>
        <v>100</v>
      </c>
      <c r="I100" s="3">
        <f t="shared" si="31"/>
        <v>100</v>
      </c>
      <c r="J100" s="3">
        <f t="shared" si="31"/>
        <v>100</v>
      </c>
    </row>
    <row r="101" spans="1:10" s="60" customFormat="1" ht="15">
      <c r="A101" s="23"/>
      <c r="B101" s="1" t="s">
        <v>52</v>
      </c>
      <c r="C101" s="2" t="s">
        <v>12</v>
      </c>
      <c r="D101" s="2" t="s">
        <v>23</v>
      </c>
      <c r="E101" s="2" t="s">
        <v>189</v>
      </c>
      <c r="F101" s="2"/>
      <c r="G101" s="3">
        <f t="shared" si="31"/>
        <v>0</v>
      </c>
      <c r="H101" s="3">
        <f t="shared" si="31"/>
        <v>100</v>
      </c>
      <c r="I101" s="3">
        <f t="shared" si="31"/>
        <v>100</v>
      </c>
      <c r="J101" s="3">
        <f t="shared" si="31"/>
        <v>100</v>
      </c>
    </row>
    <row r="102" spans="1:10" s="60" customFormat="1" ht="30">
      <c r="A102" s="23"/>
      <c r="B102" s="1" t="s">
        <v>135</v>
      </c>
      <c r="C102" s="2" t="s">
        <v>12</v>
      </c>
      <c r="D102" s="2" t="s">
        <v>23</v>
      </c>
      <c r="E102" s="2" t="s">
        <v>189</v>
      </c>
      <c r="F102" s="5" t="s">
        <v>26</v>
      </c>
      <c r="G102" s="3"/>
      <c r="H102" s="3">
        <v>100</v>
      </c>
      <c r="I102" s="3">
        <f>G102+H102</f>
        <v>100</v>
      </c>
      <c r="J102" s="3">
        <v>100</v>
      </c>
    </row>
    <row r="103" spans="1:10" s="61" customFormat="1" ht="28.5">
      <c r="A103" s="20">
        <v>3</v>
      </c>
      <c r="B103" s="26" t="s">
        <v>53</v>
      </c>
      <c r="C103" s="36" t="s">
        <v>18</v>
      </c>
      <c r="D103" s="36"/>
      <c r="E103" s="36"/>
      <c r="F103" s="38"/>
      <c r="G103" s="4">
        <f t="shared" ref="G103:J103" si="32">G104</f>
        <v>0</v>
      </c>
      <c r="H103" s="4">
        <f t="shared" si="32"/>
        <v>223</v>
      </c>
      <c r="I103" s="4">
        <f t="shared" si="32"/>
        <v>223</v>
      </c>
      <c r="J103" s="4">
        <f t="shared" si="32"/>
        <v>223</v>
      </c>
    </row>
    <row r="104" spans="1:10" s="60" customFormat="1" ht="30">
      <c r="A104" s="23" t="s">
        <v>54</v>
      </c>
      <c r="B104" s="1" t="s">
        <v>55</v>
      </c>
      <c r="C104" s="2" t="s">
        <v>18</v>
      </c>
      <c r="D104" s="2" t="s">
        <v>56</v>
      </c>
      <c r="E104" s="2"/>
      <c r="F104" s="2"/>
      <c r="G104" s="3">
        <f>G105+G109+G111+G107</f>
        <v>0</v>
      </c>
      <c r="H104" s="3">
        <f t="shared" ref="H104:J104" si="33">H105+H109+H111+H107</f>
        <v>223</v>
      </c>
      <c r="I104" s="3">
        <f t="shared" si="33"/>
        <v>223</v>
      </c>
      <c r="J104" s="3">
        <f t="shared" si="33"/>
        <v>223</v>
      </c>
    </row>
    <row r="105" spans="1:10" s="60" customFormat="1" ht="60">
      <c r="A105" s="23"/>
      <c r="B105" s="6" t="s">
        <v>191</v>
      </c>
      <c r="C105" s="2" t="s">
        <v>18</v>
      </c>
      <c r="D105" s="2" t="s">
        <v>56</v>
      </c>
      <c r="E105" s="2" t="s">
        <v>192</v>
      </c>
      <c r="F105" s="2"/>
      <c r="G105" s="3">
        <f t="shared" ref="G105:J105" si="34">G106</f>
        <v>0</v>
      </c>
      <c r="H105" s="3">
        <f t="shared" si="34"/>
        <v>100</v>
      </c>
      <c r="I105" s="3">
        <f t="shared" si="34"/>
        <v>100</v>
      </c>
      <c r="J105" s="3">
        <f t="shared" si="34"/>
        <v>100</v>
      </c>
    </row>
    <row r="106" spans="1:10" s="60" customFormat="1" ht="30">
      <c r="A106" s="23"/>
      <c r="B106" s="1" t="s">
        <v>135</v>
      </c>
      <c r="C106" s="2" t="s">
        <v>18</v>
      </c>
      <c r="D106" s="2" t="s">
        <v>56</v>
      </c>
      <c r="E106" s="2" t="s">
        <v>192</v>
      </c>
      <c r="F106" s="2" t="s">
        <v>26</v>
      </c>
      <c r="G106" s="3"/>
      <c r="H106" s="3">
        <v>100</v>
      </c>
      <c r="I106" s="3">
        <f>G106+H106</f>
        <v>100</v>
      </c>
      <c r="J106" s="3">
        <v>100</v>
      </c>
    </row>
    <row r="107" spans="1:10" s="60" customFormat="1" ht="45">
      <c r="A107" s="23"/>
      <c r="B107" s="1" t="s">
        <v>329</v>
      </c>
      <c r="C107" s="2" t="s">
        <v>18</v>
      </c>
      <c r="D107" s="2" t="s">
        <v>56</v>
      </c>
      <c r="E107" s="2" t="s">
        <v>330</v>
      </c>
      <c r="F107" s="2"/>
      <c r="G107" s="3">
        <f>SUM(G108:G108)</f>
        <v>0</v>
      </c>
      <c r="H107" s="3">
        <f>SUM(H108:H108)</f>
        <v>20</v>
      </c>
      <c r="I107" s="3">
        <f>SUM(I108:I108)</f>
        <v>20</v>
      </c>
      <c r="J107" s="3">
        <f>SUM(J108:J108)</f>
        <v>20</v>
      </c>
    </row>
    <row r="108" spans="1:10" s="60" customFormat="1" ht="15">
      <c r="A108" s="23"/>
      <c r="B108" s="1" t="s">
        <v>193</v>
      </c>
      <c r="C108" s="2" t="s">
        <v>18</v>
      </c>
      <c r="D108" s="2" t="s">
        <v>56</v>
      </c>
      <c r="E108" s="2" t="s">
        <v>330</v>
      </c>
      <c r="F108" s="2" t="s">
        <v>194</v>
      </c>
      <c r="G108" s="3"/>
      <c r="H108" s="3">
        <v>20</v>
      </c>
      <c r="I108" s="3">
        <f>G108+H108</f>
        <v>20</v>
      </c>
      <c r="J108" s="3">
        <v>20</v>
      </c>
    </row>
    <row r="109" spans="1:10" s="61" customFormat="1" ht="60">
      <c r="A109" s="23"/>
      <c r="B109" s="1" t="s">
        <v>195</v>
      </c>
      <c r="C109" s="2" t="s">
        <v>18</v>
      </c>
      <c r="D109" s="2" t="s">
        <v>56</v>
      </c>
      <c r="E109" s="2" t="s">
        <v>196</v>
      </c>
      <c r="F109" s="2"/>
      <c r="G109" s="3">
        <f>G110</f>
        <v>0</v>
      </c>
      <c r="H109" s="3">
        <f>H110</f>
        <v>3</v>
      </c>
      <c r="I109" s="3">
        <f>I110</f>
        <v>3</v>
      </c>
      <c r="J109" s="3">
        <f>J110</f>
        <v>3</v>
      </c>
    </row>
    <row r="110" spans="1:10" s="60" customFormat="1" ht="15">
      <c r="A110" s="23"/>
      <c r="B110" s="1" t="s">
        <v>193</v>
      </c>
      <c r="C110" s="2" t="s">
        <v>18</v>
      </c>
      <c r="D110" s="2" t="s">
        <v>56</v>
      </c>
      <c r="E110" s="2" t="s">
        <v>196</v>
      </c>
      <c r="F110" s="2" t="s">
        <v>194</v>
      </c>
      <c r="G110" s="3"/>
      <c r="H110" s="3">
        <v>3</v>
      </c>
      <c r="I110" s="3">
        <f>SUM(G110:H110)</f>
        <v>3</v>
      </c>
      <c r="J110" s="3">
        <v>3</v>
      </c>
    </row>
    <row r="111" spans="1:10" s="60" customFormat="1" ht="30">
      <c r="A111" s="23"/>
      <c r="B111" s="1" t="s">
        <v>197</v>
      </c>
      <c r="C111" s="2" t="s">
        <v>18</v>
      </c>
      <c r="D111" s="2" t="s">
        <v>56</v>
      </c>
      <c r="E111" s="2" t="s">
        <v>198</v>
      </c>
      <c r="F111" s="2"/>
      <c r="G111" s="3">
        <f>SUM(G112:G112)</f>
        <v>0</v>
      </c>
      <c r="H111" s="3">
        <f>SUM(H112:H112)</f>
        <v>100</v>
      </c>
      <c r="I111" s="3">
        <f>SUM(I112:I112)</f>
        <v>100</v>
      </c>
      <c r="J111" s="3">
        <f>SUM(J112:J112)</f>
        <v>100</v>
      </c>
    </row>
    <row r="112" spans="1:10" s="60" customFormat="1" ht="30">
      <c r="A112" s="23"/>
      <c r="B112" s="1" t="s">
        <v>135</v>
      </c>
      <c r="C112" s="2" t="s">
        <v>18</v>
      </c>
      <c r="D112" s="2" t="s">
        <v>56</v>
      </c>
      <c r="E112" s="2" t="s">
        <v>198</v>
      </c>
      <c r="F112" s="2" t="s">
        <v>26</v>
      </c>
      <c r="G112" s="3"/>
      <c r="H112" s="3">
        <v>100</v>
      </c>
      <c r="I112" s="3">
        <f>SUM(G112:H112)</f>
        <v>100</v>
      </c>
      <c r="J112" s="3">
        <v>100</v>
      </c>
    </row>
    <row r="113" spans="1:10" s="60" customFormat="1" ht="15">
      <c r="A113" s="20">
        <v>4</v>
      </c>
      <c r="B113" s="26" t="s">
        <v>57</v>
      </c>
      <c r="C113" s="36" t="s">
        <v>23</v>
      </c>
      <c r="D113" s="36"/>
      <c r="E113" s="36"/>
      <c r="F113" s="38"/>
      <c r="G113" s="4">
        <f>G119+G123+G114</f>
        <v>0</v>
      </c>
      <c r="H113" s="4">
        <f t="shared" ref="H113:J113" si="35">H119+H123+H114</f>
        <v>6513.4000000000005</v>
      </c>
      <c r="I113" s="4">
        <f t="shared" si="35"/>
        <v>6513.4000000000005</v>
      </c>
      <c r="J113" s="4">
        <f t="shared" si="35"/>
        <v>6562.5</v>
      </c>
    </row>
    <row r="114" spans="1:10" s="61" customFormat="1" ht="15">
      <c r="A114" s="23" t="s">
        <v>58</v>
      </c>
      <c r="B114" s="1" t="s">
        <v>331</v>
      </c>
      <c r="C114" s="2" t="s">
        <v>23</v>
      </c>
      <c r="D114" s="2" t="s">
        <v>66</v>
      </c>
      <c r="E114" s="2"/>
      <c r="F114" s="2"/>
      <c r="G114" s="3">
        <f>G115+G117</f>
        <v>0</v>
      </c>
      <c r="H114" s="3">
        <f>H115+H117</f>
        <v>230.8</v>
      </c>
      <c r="I114" s="3">
        <f>I115+I117</f>
        <v>230.8</v>
      </c>
      <c r="J114" s="3">
        <f>J115+J117</f>
        <v>230.8</v>
      </c>
    </row>
    <row r="115" spans="1:10" s="61" customFormat="1" ht="105">
      <c r="A115" s="23"/>
      <c r="B115" s="6" t="s">
        <v>332</v>
      </c>
      <c r="C115" s="2" t="s">
        <v>23</v>
      </c>
      <c r="D115" s="2" t="s">
        <v>66</v>
      </c>
      <c r="E115" s="2" t="s">
        <v>334</v>
      </c>
      <c r="F115" s="2"/>
      <c r="G115" s="3">
        <f>G116</f>
        <v>0</v>
      </c>
      <c r="H115" s="3">
        <f>H116</f>
        <v>76.8</v>
      </c>
      <c r="I115" s="3">
        <f>I116</f>
        <v>76.8</v>
      </c>
      <c r="J115" s="3">
        <f>J116</f>
        <v>76.8</v>
      </c>
    </row>
    <row r="116" spans="1:10" s="61" customFormat="1" ht="30">
      <c r="A116" s="23"/>
      <c r="B116" s="1" t="s">
        <v>135</v>
      </c>
      <c r="C116" s="2" t="s">
        <v>23</v>
      </c>
      <c r="D116" s="2" t="s">
        <v>66</v>
      </c>
      <c r="E116" s="2" t="s">
        <v>334</v>
      </c>
      <c r="F116" s="2" t="s">
        <v>26</v>
      </c>
      <c r="G116" s="3"/>
      <c r="H116" s="3">
        <v>76.8</v>
      </c>
      <c r="I116" s="3">
        <f>G116+H116</f>
        <v>76.8</v>
      </c>
      <c r="J116" s="3">
        <v>76.8</v>
      </c>
    </row>
    <row r="117" spans="1:10" s="61" customFormat="1" ht="45">
      <c r="A117" s="23"/>
      <c r="B117" s="6" t="s">
        <v>333</v>
      </c>
      <c r="C117" s="2" t="s">
        <v>23</v>
      </c>
      <c r="D117" s="2" t="s">
        <v>66</v>
      </c>
      <c r="E117" s="2" t="s">
        <v>335</v>
      </c>
      <c r="F117" s="2"/>
      <c r="G117" s="3">
        <f>G118</f>
        <v>0</v>
      </c>
      <c r="H117" s="3">
        <f>H118</f>
        <v>154</v>
      </c>
      <c r="I117" s="3">
        <f>I118</f>
        <v>154</v>
      </c>
      <c r="J117" s="3">
        <f>J118</f>
        <v>154</v>
      </c>
    </row>
    <row r="118" spans="1:10" s="61" customFormat="1" ht="30">
      <c r="A118" s="23"/>
      <c r="B118" s="1" t="s">
        <v>135</v>
      </c>
      <c r="C118" s="2" t="s">
        <v>23</v>
      </c>
      <c r="D118" s="2" t="s">
        <v>66</v>
      </c>
      <c r="E118" s="2" t="s">
        <v>335</v>
      </c>
      <c r="F118" s="2" t="s">
        <v>26</v>
      </c>
      <c r="G118" s="3"/>
      <c r="H118" s="3">
        <v>154</v>
      </c>
      <c r="I118" s="3">
        <f>G118+H118</f>
        <v>154</v>
      </c>
      <c r="J118" s="3">
        <v>154</v>
      </c>
    </row>
    <row r="119" spans="1:10" s="61" customFormat="1" ht="15">
      <c r="A119" s="23" t="s">
        <v>62</v>
      </c>
      <c r="B119" s="1" t="s">
        <v>200</v>
      </c>
      <c r="C119" s="2" t="s">
        <v>23</v>
      </c>
      <c r="D119" s="2" t="s">
        <v>59</v>
      </c>
      <c r="E119" s="2"/>
      <c r="F119" s="2"/>
      <c r="G119" s="3">
        <f t="shared" ref="G119:J119" si="36">G120</f>
        <v>0</v>
      </c>
      <c r="H119" s="3">
        <f t="shared" si="36"/>
        <v>4544.6000000000004</v>
      </c>
      <c r="I119" s="3">
        <f t="shared" si="36"/>
        <v>4544.6000000000004</v>
      </c>
      <c r="J119" s="3">
        <f t="shared" si="36"/>
        <v>4672.2</v>
      </c>
    </row>
    <row r="120" spans="1:10" s="61" customFormat="1" ht="15">
      <c r="A120" s="23"/>
      <c r="B120" s="6" t="s">
        <v>201</v>
      </c>
      <c r="C120" s="2" t="s">
        <v>23</v>
      </c>
      <c r="D120" s="2" t="s">
        <v>59</v>
      </c>
      <c r="E120" s="2" t="s">
        <v>202</v>
      </c>
      <c r="F120" s="2"/>
      <c r="G120" s="3">
        <f>SUM(G121:G122)</f>
        <v>0</v>
      </c>
      <c r="H120" s="3">
        <f t="shared" ref="H120:J120" si="37">SUM(H121:H122)</f>
        <v>4544.6000000000004</v>
      </c>
      <c r="I120" s="3">
        <f t="shared" si="37"/>
        <v>4544.6000000000004</v>
      </c>
      <c r="J120" s="3">
        <f t="shared" si="37"/>
        <v>4672.2</v>
      </c>
    </row>
    <row r="121" spans="1:10" s="61" customFormat="1" ht="30">
      <c r="A121" s="23"/>
      <c r="B121" s="1" t="s">
        <v>60</v>
      </c>
      <c r="C121" s="2" t="s">
        <v>23</v>
      </c>
      <c r="D121" s="2" t="s">
        <v>59</v>
      </c>
      <c r="E121" s="2" t="s">
        <v>202</v>
      </c>
      <c r="F121" s="2" t="s">
        <v>61</v>
      </c>
      <c r="G121" s="3"/>
      <c r="H121" s="3">
        <v>2700</v>
      </c>
      <c r="I121" s="3">
        <f>G121+H121</f>
        <v>2700</v>
      </c>
      <c r="J121" s="3">
        <v>2800</v>
      </c>
    </row>
    <row r="122" spans="1:10" s="61" customFormat="1" ht="30">
      <c r="A122" s="23"/>
      <c r="B122" s="1" t="s">
        <v>135</v>
      </c>
      <c r="C122" s="2" t="s">
        <v>23</v>
      </c>
      <c r="D122" s="2" t="s">
        <v>59</v>
      </c>
      <c r="E122" s="2" t="s">
        <v>202</v>
      </c>
      <c r="F122" s="2" t="s">
        <v>26</v>
      </c>
      <c r="G122" s="3"/>
      <c r="H122" s="3">
        <v>1844.6</v>
      </c>
      <c r="I122" s="3">
        <f>G122+H122</f>
        <v>1844.6</v>
      </c>
      <c r="J122" s="3">
        <v>1872.2</v>
      </c>
    </row>
    <row r="123" spans="1:10" s="61" customFormat="1" ht="15">
      <c r="A123" s="23" t="s">
        <v>355</v>
      </c>
      <c r="B123" s="29" t="s">
        <v>63</v>
      </c>
      <c r="C123" s="2" t="s">
        <v>23</v>
      </c>
      <c r="D123" s="2" t="s">
        <v>64</v>
      </c>
      <c r="E123" s="2"/>
      <c r="F123" s="5"/>
      <c r="G123" s="3">
        <f>G124+G126+G128+G130+G132</f>
        <v>0</v>
      </c>
      <c r="H123" s="3">
        <f>H124+H126+H128+H130+H132</f>
        <v>1738</v>
      </c>
      <c r="I123" s="3">
        <f t="shared" ref="I123:J123" si="38">I124+I126+I128+I130+I132</f>
        <v>1738</v>
      </c>
      <c r="J123" s="3">
        <f t="shared" si="38"/>
        <v>1659.5</v>
      </c>
    </row>
    <row r="124" spans="1:10" s="60" customFormat="1" ht="30">
      <c r="A124" s="23"/>
      <c r="B124" s="1" t="s">
        <v>203</v>
      </c>
      <c r="C124" s="2" t="s">
        <v>23</v>
      </c>
      <c r="D124" s="2" t="s">
        <v>64</v>
      </c>
      <c r="E124" s="2" t="s">
        <v>204</v>
      </c>
      <c r="F124" s="2"/>
      <c r="G124" s="3">
        <f>SUM(G125:G125)</f>
        <v>0</v>
      </c>
      <c r="H124" s="3">
        <f>SUM(H125:H125)</f>
        <v>300</v>
      </c>
      <c r="I124" s="3">
        <f>SUM(I125:I125)</f>
        <v>300</v>
      </c>
      <c r="J124" s="3">
        <f>SUM(J125:J125)</f>
        <v>300</v>
      </c>
    </row>
    <row r="125" spans="1:10" s="60" customFormat="1" ht="60">
      <c r="A125" s="23"/>
      <c r="B125" s="1" t="s">
        <v>205</v>
      </c>
      <c r="C125" s="2" t="s">
        <v>23</v>
      </c>
      <c r="D125" s="2" t="s">
        <v>64</v>
      </c>
      <c r="E125" s="2" t="s">
        <v>204</v>
      </c>
      <c r="F125" s="2">
        <v>810</v>
      </c>
      <c r="G125" s="3"/>
      <c r="H125" s="3">
        <v>300</v>
      </c>
      <c r="I125" s="3">
        <f>G125+H125</f>
        <v>300</v>
      </c>
      <c r="J125" s="3">
        <v>300</v>
      </c>
    </row>
    <row r="126" spans="1:10" s="60" customFormat="1" ht="15">
      <c r="A126" s="23"/>
      <c r="B126" s="1" t="s">
        <v>206</v>
      </c>
      <c r="C126" s="2" t="s">
        <v>23</v>
      </c>
      <c r="D126" s="2" t="s">
        <v>64</v>
      </c>
      <c r="E126" s="2" t="s">
        <v>207</v>
      </c>
      <c r="F126" s="2"/>
      <c r="G126" s="3">
        <f>SUM(G127:G127)</f>
        <v>0</v>
      </c>
      <c r="H126" s="3">
        <f>SUM(H127:H127)</f>
        <v>280</v>
      </c>
      <c r="I126" s="3">
        <f>SUM(I127:I127)</f>
        <v>280</v>
      </c>
      <c r="J126" s="3">
        <f>SUM(J127:J127)</f>
        <v>280</v>
      </c>
    </row>
    <row r="127" spans="1:10" s="60" customFormat="1" ht="30">
      <c r="A127" s="23"/>
      <c r="B127" s="1" t="s">
        <v>135</v>
      </c>
      <c r="C127" s="2" t="s">
        <v>23</v>
      </c>
      <c r="D127" s="2" t="s">
        <v>64</v>
      </c>
      <c r="E127" s="2" t="s">
        <v>207</v>
      </c>
      <c r="F127" s="2" t="s">
        <v>26</v>
      </c>
      <c r="G127" s="3"/>
      <c r="H127" s="3">
        <v>280</v>
      </c>
      <c r="I127" s="3">
        <f>G127+H127</f>
        <v>280</v>
      </c>
      <c r="J127" s="3">
        <v>280</v>
      </c>
    </row>
    <row r="128" spans="1:10" s="60" customFormat="1" ht="30">
      <c r="A128" s="23"/>
      <c r="B128" s="1" t="s">
        <v>208</v>
      </c>
      <c r="C128" s="2" t="s">
        <v>23</v>
      </c>
      <c r="D128" s="2" t="s">
        <v>64</v>
      </c>
      <c r="E128" s="2" t="s">
        <v>209</v>
      </c>
      <c r="F128" s="2"/>
      <c r="G128" s="3">
        <f>SUM(G129)</f>
        <v>0</v>
      </c>
      <c r="H128" s="3">
        <f>SUM(H129)</f>
        <v>30</v>
      </c>
      <c r="I128" s="3">
        <f>SUM(I129)</f>
        <v>30</v>
      </c>
      <c r="J128" s="3">
        <f>SUM(J129)</f>
        <v>30</v>
      </c>
    </row>
    <row r="129" spans="1:10" s="60" customFormat="1" ht="30">
      <c r="A129" s="23"/>
      <c r="B129" s="1" t="s">
        <v>135</v>
      </c>
      <c r="C129" s="2" t="s">
        <v>23</v>
      </c>
      <c r="D129" s="2" t="s">
        <v>64</v>
      </c>
      <c r="E129" s="2" t="s">
        <v>209</v>
      </c>
      <c r="F129" s="2" t="s">
        <v>26</v>
      </c>
      <c r="G129" s="3"/>
      <c r="H129" s="3">
        <v>30</v>
      </c>
      <c r="I129" s="3">
        <f>G129+H129</f>
        <v>30</v>
      </c>
      <c r="J129" s="3">
        <v>30</v>
      </c>
    </row>
    <row r="130" spans="1:10" s="60" customFormat="1" ht="30">
      <c r="A130" s="23"/>
      <c r="B130" s="1" t="s">
        <v>210</v>
      </c>
      <c r="C130" s="2" t="s">
        <v>23</v>
      </c>
      <c r="D130" s="2" t="s">
        <v>64</v>
      </c>
      <c r="E130" s="2" t="s">
        <v>211</v>
      </c>
      <c r="F130" s="2"/>
      <c r="G130" s="3">
        <f>SUM(G131)</f>
        <v>0</v>
      </c>
      <c r="H130" s="3">
        <f>SUM(H131)</f>
        <v>50</v>
      </c>
      <c r="I130" s="3">
        <f>SUM(I131)</f>
        <v>50</v>
      </c>
      <c r="J130" s="3">
        <f>SUM(J131)</f>
        <v>50</v>
      </c>
    </row>
    <row r="131" spans="1:10" s="60" customFormat="1" ht="30">
      <c r="A131" s="23"/>
      <c r="B131" s="1" t="s">
        <v>25</v>
      </c>
      <c r="C131" s="2" t="s">
        <v>23</v>
      </c>
      <c r="D131" s="2" t="s">
        <v>64</v>
      </c>
      <c r="E131" s="2" t="s">
        <v>211</v>
      </c>
      <c r="F131" s="2" t="s">
        <v>33</v>
      </c>
      <c r="G131" s="3"/>
      <c r="H131" s="3">
        <v>50</v>
      </c>
      <c r="I131" s="3">
        <f>G131+H131</f>
        <v>50</v>
      </c>
      <c r="J131" s="3">
        <v>50</v>
      </c>
    </row>
    <row r="132" spans="1:10" s="60" customFormat="1" ht="45">
      <c r="A132" s="23"/>
      <c r="B132" s="6" t="s">
        <v>214</v>
      </c>
      <c r="C132" s="2" t="s">
        <v>23</v>
      </c>
      <c r="D132" s="2" t="s">
        <v>64</v>
      </c>
      <c r="E132" s="2" t="s">
        <v>215</v>
      </c>
      <c r="F132" s="2"/>
      <c r="G132" s="3">
        <f t="shared" ref="G132" si="39">SUM(G133:G134)</f>
        <v>0</v>
      </c>
      <c r="H132" s="3">
        <f t="shared" ref="H132:I132" si="40">SUM(H133:H134)</f>
        <v>1078</v>
      </c>
      <c r="I132" s="3">
        <f t="shared" si="40"/>
        <v>1078</v>
      </c>
      <c r="J132" s="3">
        <f t="shared" ref="J132" si="41">SUM(J133:J134)</f>
        <v>999.5</v>
      </c>
    </row>
    <row r="133" spans="1:10" s="60" customFormat="1" ht="30">
      <c r="A133" s="23"/>
      <c r="B133" s="1" t="s">
        <v>25</v>
      </c>
      <c r="C133" s="2" t="s">
        <v>23</v>
      </c>
      <c r="D133" s="2" t="s">
        <v>64</v>
      </c>
      <c r="E133" s="2" t="s">
        <v>215</v>
      </c>
      <c r="F133" s="2" t="s">
        <v>33</v>
      </c>
      <c r="G133" s="3"/>
      <c r="H133" s="3">
        <v>55</v>
      </c>
      <c r="I133" s="3">
        <f>G133+H133</f>
        <v>55</v>
      </c>
      <c r="J133" s="3">
        <v>55</v>
      </c>
    </row>
    <row r="134" spans="1:10" s="60" customFormat="1" ht="30">
      <c r="A134" s="23"/>
      <c r="B134" s="1" t="s">
        <v>135</v>
      </c>
      <c r="C134" s="2" t="s">
        <v>23</v>
      </c>
      <c r="D134" s="2" t="s">
        <v>64</v>
      </c>
      <c r="E134" s="2" t="s">
        <v>215</v>
      </c>
      <c r="F134" s="2" t="s">
        <v>26</v>
      </c>
      <c r="G134" s="3"/>
      <c r="H134" s="3">
        <v>1023</v>
      </c>
      <c r="I134" s="3">
        <f>G134+H134</f>
        <v>1023</v>
      </c>
      <c r="J134" s="3">
        <v>944.5</v>
      </c>
    </row>
    <row r="135" spans="1:10" s="60" customFormat="1" ht="15">
      <c r="A135" s="20">
        <v>5</v>
      </c>
      <c r="B135" s="26" t="s">
        <v>65</v>
      </c>
      <c r="C135" s="36" t="s">
        <v>66</v>
      </c>
      <c r="D135" s="36"/>
      <c r="E135" s="36"/>
      <c r="F135" s="38"/>
      <c r="G135" s="39">
        <f>G136+G149</f>
        <v>0</v>
      </c>
      <c r="H135" s="39">
        <f>H136+H149</f>
        <v>4500</v>
      </c>
      <c r="I135" s="39">
        <f>I136+I149</f>
        <v>4500</v>
      </c>
      <c r="J135" s="39">
        <f>J136+J149</f>
        <v>2500</v>
      </c>
    </row>
    <row r="136" spans="1:10" s="60" customFormat="1" ht="15">
      <c r="A136" s="23" t="s">
        <v>67</v>
      </c>
      <c r="B136" s="1" t="s">
        <v>68</v>
      </c>
      <c r="C136" s="2" t="s">
        <v>66</v>
      </c>
      <c r="D136" s="2" t="s">
        <v>12</v>
      </c>
      <c r="E136" s="2"/>
      <c r="F136" s="2"/>
      <c r="G136" s="3">
        <f>G145+G141+G143+G147+G137+G139</f>
        <v>0</v>
      </c>
      <c r="H136" s="3">
        <f t="shared" ref="H136:J136" si="42">H145+H141+H143+H147+H137+H139</f>
        <v>4450</v>
      </c>
      <c r="I136" s="3">
        <f t="shared" si="42"/>
        <v>4450</v>
      </c>
      <c r="J136" s="3">
        <f t="shared" si="42"/>
        <v>2450</v>
      </c>
    </row>
    <row r="137" spans="1:10" s="60" customFormat="1" ht="75">
      <c r="A137" s="23"/>
      <c r="B137" s="1" t="s">
        <v>338</v>
      </c>
      <c r="C137" s="2" t="s">
        <v>66</v>
      </c>
      <c r="D137" s="2" t="s">
        <v>12</v>
      </c>
      <c r="E137" s="2" t="s">
        <v>340</v>
      </c>
      <c r="F137" s="2"/>
      <c r="G137" s="3">
        <f>G138</f>
        <v>0</v>
      </c>
      <c r="H137" s="3">
        <f>H138</f>
        <v>800</v>
      </c>
      <c r="I137" s="3">
        <f>I138</f>
        <v>800</v>
      </c>
      <c r="J137" s="3">
        <f>J138</f>
        <v>800</v>
      </c>
    </row>
    <row r="138" spans="1:10" s="60" customFormat="1" ht="30">
      <c r="A138" s="23"/>
      <c r="B138" s="1" t="s">
        <v>60</v>
      </c>
      <c r="C138" s="2" t="s">
        <v>66</v>
      </c>
      <c r="D138" s="2" t="s">
        <v>12</v>
      </c>
      <c r="E138" s="2" t="s">
        <v>340</v>
      </c>
      <c r="F138" s="2" t="s">
        <v>61</v>
      </c>
      <c r="G138" s="3"/>
      <c r="H138" s="3">
        <v>800</v>
      </c>
      <c r="I138" s="3">
        <f>G138+H138</f>
        <v>800</v>
      </c>
      <c r="J138" s="3">
        <v>800</v>
      </c>
    </row>
    <row r="139" spans="1:10" s="60" customFormat="1" ht="75">
      <c r="A139" s="23"/>
      <c r="B139" s="6" t="s">
        <v>339</v>
      </c>
      <c r="C139" s="2" t="s">
        <v>66</v>
      </c>
      <c r="D139" s="2" t="s">
        <v>12</v>
      </c>
      <c r="E139" s="2" t="s">
        <v>341</v>
      </c>
      <c r="F139" s="5"/>
      <c r="G139" s="3">
        <f>G140</f>
        <v>0</v>
      </c>
      <c r="H139" s="3">
        <f>H140</f>
        <v>150</v>
      </c>
      <c r="I139" s="3">
        <f>I140</f>
        <v>150</v>
      </c>
      <c r="J139" s="3">
        <f>J140</f>
        <v>150</v>
      </c>
    </row>
    <row r="140" spans="1:10" s="60" customFormat="1" ht="60">
      <c r="A140" s="23"/>
      <c r="B140" s="1" t="s">
        <v>205</v>
      </c>
      <c r="C140" s="2" t="s">
        <v>66</v>
      </c>
      <c r="D140" s="2" t="s">
        <v>12</v>
      </c>
      <c r="E140" s="2" t="s">
        <v>341</v>
      </c>
      <c r="F140" s="5" t="s">
        <v>71</v>
      </c>
      <c r="G140" s="3"/>
      <c r="H140" s="3">
        <v>150</v>
      </c>
      <c r="I140" s="3">
        <f>G140+H140</f>
        <v>150</v>
      </c>
      <c r="J140" s="3">
        <v>150</v>
      </c>
    </row>
    <row r="141" spans="1:10" s="60" customFormat="1" ht="90">
      <c r="A141" s="23"/>
      <c r="B141" s="40" t="s">
        <v>216</v>
      </c>
      <c r="C141" s="2" t="s">
        <v>66</v>
      </c>
      <c r="D141" s="2" t="s">
        <v>12</v>
      </c>
      <c r="E141" s="2" t="s">
        <v>217</v>
      </c>
      <c r="F141" s="2"/>
      <c r="G141" s="3">
        <f>G142</f>
        <v>0</v>
      </c>
      <c r="H141" s="3">
        <f>H142</f>
        <v>2000</v>
      </c>
      <c r="I141" s="3">
        <f>I142</f>
        <v>2000</v>
      </c>
      <c r="J141" s="3">
        <f>J142</f>
        <v>0</v>
      </c>
    </row>
    <row r="142" spans="1:10" s="60" customFormat="1" ht="45">
      <c r="A142" s="23"/>
      <c r="B142" s="1" t="s">
        <v>69</v>
      </c>
      <c r="C142" s="2" t="s">
        <v>66</v>
      </c>
      <c r="D142" s="2" t="s">
        <v>12</v>
      </c>
      <c r="E142" s="2" t="s">
        <v>217</v>
      </c>
      <c r="F142" s="2" t="s">
        <v>70</v>
      </c>
      <c r="G142" s="3"/>
      <c r="H142" s="3">
        <v>2000</v>
      </c>
      <c r="I142" s="3">
        <f>SUM(G142:H142)</f>
        <v>2000</v>
      </c>
      <c r="J142" s="3"/>
    </row>
    <row r="143" spans="1:10" s="61" customFormat="1" ht="90">
      <c r="A143" s="23"/>
      <c r="B143" s="41" t="s">
        <v>220</v>
      </c>
      <c r="C143" s="2" t="s">
        <v>66</v>
      </c>
      <c r="D143" s="2" t="s">
        <v>12</v>
      </c>
      <c r="E143" s="2" t="s">
        <v>221</v>
      </c>
      <c r="F143" s="2"/>
      <c r="G143" s="3">
        <f>G144</f>
        <v>0</v>
      </c>
      <c r="H143" s="3">
        <f>H144</f>
        <v>100</v>
      </c>
      <c r="I143" s="3">
        <f>I144</f>
        <v>100</v>
      </c>
      <c r="J143" s="3">
        <f>J144</f>
        <v>100</v>
      </c>
    </row>
    <row r="144" spans="1:10" s="60" customFormat="1" ht="30">
      <c r="A144" s="23"/>
      <c r="B144" s="1" t="s">
        <v>60</v>
      </c>
      <c r="C144" s="2" t="s">
        <v>66</v>
      </c>
      <c r="D144" s="2" t="s">
        <v>12</v>
      </c>
      <c r="E144" s="2" t="s">
        <v>221</v>
      </c>
      <c r="F144" s="2" t="s">
        <v>61</v>
      </c>
      <c r="G144" s="3"/>
      <c r="H144" s="3">
        <v>100</v>
      </c>
      <c r="I144" s="3">
        <f>SUM(G144:H144)</f>
        <v>100</v>
      </c>
      <c r="J144" s="3">
        <v>100</v>
      </c>
    </row>
    <row r="145" spans="1:10" s="60" customFormat="1" ht="30">
      <c r="A145" s="23"/>
      <c r="B145" s="1" t="s">
        <v>222</v>
      </c>
      <c r="C145" s="2" t="s">
        <v>66</v>
      </c>
      <c r="D145" s="2" t="s">
        <v>12</v>
      </c>
      <c r="E145" s="2" t="s">
        <v>223</v>
      </c>
      <c r="F145" s="5"/>
      <c r="G145" s="3">
        <f>SUM(G146:G146)</f>
        <v>0</v>
      </c>
      <c r="H145" s="3">
        <f>SUM(H146:H146)</f>
        <v>1000</v>
      </c>
      <c r="I145" s="3">
        <f>SUM(I146:I146)</f>
        <v>1000</v>
      </c>
      <c r="J145" s="3">
        <f>SUM(J146:J146)</f>
        <v>1000</v>
      </c>
    </row>
    <row r="146" spans="1:10" s="60" customFormat="1" ht="45">
      <c r="A146" s="23"/>
      <c r="B146" s="1" t="s">
        <v>69</v>
      </c>
      <c r="C146" s="2" t="s">
        <v>66</v>
      </c>
      <c r="D146" s="2" t="s">
        <v>12</v>
      </c>
      <c r="E146" s="2" t="s">
        <v>223</v>
      </c>
      <c r="F146" s="2" t="s">
        <v>70</v>
      </c>
      <c r="G146" s="3"/>
      <c r="H146" s="3">
        <v>1000</v>
      </c>
      <c r="I146" s="3">
        <f>G146+H146</f>
        <v>1000</v>
      </c>
      <c r="J146" s="3">
        <v>1000</v>
      </c>
    </row>
    <row r="147" spans="1:10" s="60" customFormat="1" ht="75">
      <c r="A147" s="23"/>
      <c r="B147" s="40" t="s">
        <v>224</v>
      </c>
      <c r="C147" s="2" t="s">
        <v>66</v>
      </c>
      <c r="D147" s="2" t="s">
        <v>12</v>
      </c>
      <c r="E147" s="2" t="s">
        <v>225</v>
      </c>
      <c r="F147" s="2"/>
      <c r="G147" s="3">
        <f>G148</f>
        <v>0</v>
      </c>
      <c r="H147" s="3">
        <f>H148</f>
        <v>400</v>
      </c>
      <c r="I147" s="3">
        <f>I148</f>
        <v>400</v>
      </c>
      <c r="J147" s="3">
        <f>J148</f>
        <v>400</v>
      </c>
    </row>
    <row r="148" spans="1:10" s="60" customFormat="1" ht="30">
      <c r="A148" s="23"/>
      <c r="B148" s="1" t="s">
        <v>135</v>
      </c>
      <c r="C148" s="2" t="s">
        <v>66</v>
      </c>
      <c r="D148" s="2" t="s">
        <v>12</v>
      </c>
      <c r="E148" s="2" t="s">
        <v>225</v>
      </c>
      <c r="F148" s="2" t="s">
        <v>26</v>
      </c>
      <c r="G148" s="3"/>
      <c r="H148" s="3">
        <v>400</v>
      </c>
      <c r="I148" s="3">
        <f>SUM(G148:H148)</f>
        <v>400</v>
      </c>
      <c r="J148" s="3">
        <v>400</v>
      </c>
    </row>
    <row r="149" spans="1:10" s="60" customFormat="1" ht="15">
      <c r="A149" s="23" t="s">
        <v>72</v>
      </c>
      <c r="B149" s="1" t="s">
        <v>73</v>
      </c>
      <c r="C149" s="2" t="s">
        <v>66</v>
      </c>
      <c r="D149" s="2" t="s">
        <v>18</v>
      </c>
      <c r="E149" s="2"/>
      <c r="F149" s="2"/>
      <c r="G149" s="42">
        <f t="shared" ref="G149:J149" si="43">G150</f>
        <v>0</v>
      </c>
      <c r="H149" s="42">
        <f t="shared" si="43"/>
        <v>50</v>
      </c>
      <c r="I149" s="42">
        <f t="shared" si="43"/>
        <v>50</v>
      </c>
      <c r="J149" s="42">
        <f t="shared" si="43"/>
        <v>50</v>
      </c>
    </row>
    <row r="150" spans="1:10" s="60" customFormat="1" ht="30">
      <c r="A150" s="23"/>
      <c r="B150" s="1" t="s">
        <v>226</v>
      </c>
      <c r="C150" s="2" t="s">
        <v>66</v>
      </c>
      <c r="D150" s="2" t="s">
        <v>18</v>
      </c>
      <c r="E150" s="2" t="s">
        <v>227</v>
      </c>
      <c r="F150" s="5"/>
      <c r="G150" s="3">
        <f>SUM(G151:G151)</f>
        <v>0</v>
      </c>
      <c r="H150" s="3">
        <f>SUM(H151:H151)</f>
        <v>50</v>
      </c>
      <c r="I150" s="3">
        <f>SUM(I151:I151)</f>
        <v>50</v>
      </c>
      <c r="J150" s="3">
        <f>SUM(J151:J151)</f>
        <v>50</v>
      </c>
    </row>
    <row r="151" spans="1:10" s="60" customFormat="1" ht="30">
      <c r="A151" s="23"/>
      <c r="B151" s="1" t="s">
        <v>135</v>
      </c>
      <c r="C151" s="2" t="s">
        <v>66</v>
      </c>
      <c r="D151" s="2" t="s">
        <v>18</v>
      </c>
      <c r="E151" s="2" t="s">
        <v>227</v>
      </c>
      <c r="F151" s="2" t="s">
        <v>26</v>
      </c>
      <c r="G151" s="3"/>
      <c r="H151" s="3">
        <v>50</v>
      </c>
      <c r="I151" s="3">
        <f>G151+H151</f>
        <v>50</v>
      </c>
      <c r="J151" s="3">
        <v>50</v>
      </c>
    </row>
    <row r="152" spans="1:10" s="61" customFormat="1" ht="14.25">
      <c r="A152" s="20">
        <v>6</v>
      </c>
      <c r="B152" s="26" t="s">
        <v>74</v>
      </c>
      <c r="C152" s="36" t="s">
        <v>75</v>
      </c>
      <c r="D152" s="36" t="s">
        <v>76</v>
      </c>
      <c r="E152" s="36"/>
      <c r="F152" s="36"/>
      <c r="G152" s="4">
        <f>G153+G159+G181+G192</f>
        <v>0</v>
      </c>
      <c r="H152" s="4">
        <f>H153+H159+H181+H192</f>
        <v>155631.09999999998</v>
      </c>
      <c r="I152" s="4">
        <f>I153+I159+I181+I192</f>
        <v>155631.09999999998</v>
      </c>
      <c r="J152" s="4">
        <f>J153+J159+J181+J192</f>
        <v>153937.29999999999</v>
      </c>
    </row>
    <row r="153" spans="1:10" s="60" customFormat="1" ht="15">
      <c r="A153" s="23" t="s">
        <v>77</v>
      </c>
      <c r="B153" s="1" t="s">
        <v>78</v>
      </c>
      <c r="C153" s="2" t="s">
        <v>75</v>
      </c>
      <c r="D153" s="2" t="s">
        <v>9</v>
      </c>
      <c r="E153" s="2"/>
      <c r="F153" s="2"/>
      <c r="G153" s="3">
        <f>G154+G157</f>
        <v>0</v>
      </c>
      <c r="H153" s="3">
        <f>H154+H157</f>
        <v>32193.699999999997</v>
      </c>
      <c r="I153" s="3">
        <f t="shared" ref="I153:J153" si="44">I154+I157</f>
        <v>32193.699999999997</v>
      </c>
      <c r="J153" s="3">
        <f t="shared" si="44"/>
        <v>31672.699999999997</v>
      </c>
    </row>
    <row r="154" spans="1:10" s="60" customFormat="1" ht="30">
      <c r="A154" s="23"/>
      <c r="B154" s="1" t="s">
        <v>231</v>
      </c>
      <c r="C154" s="2" t="s">
        <v>75</v>
      </c>
      <c r="D154" s="2" t="s">
        <v>9</v>
      </c>
      <c r="E154" s="2" t="s">
        <v>232</v>
      </c>
      <c r="F154" s="2"/>
      <c r="G154" s="3">
        <f t="shared" ref="G154" si="45">G155+G156</f>
        <v>0</v>
      </c>
      <c r="H154" s="3">
        <f t="shared" ref="H154" si="46">H155+H156</f>
        <v>15487.4</v>
      </c>
      <c r="I154" s="3">
        <f>I155+I156</f>
        <v>15487.4</v>
      </c>
      <c r="J154" s="3">
        <f t="shared" ref="J154" si="47">J155+J156</f>
        <v>14966.4</v>
      </c>
    </row>
    <row r="155" spans="1:10" s="60" customFormat="1" ht="60">
      <c r="A155" s="23"/>
      <c r="B155" s="1" t="s">
        <v>82</v>
      </c>
      <c r="C155" s="2" t="s">
        <v>75</v>
      </c>
      <c r="D155" s="2" t="s">
        <v>9</v>
      </c>
      <c r="E155" s="2" t="s">
        <v>232</v>
      </c>
      <c r="F155" s="2" t="s">
        <v>93</v>
      </c>
      <c r="G155" s="3"/>
      <c r="H155" s="3">
        <f>6926.5+8039.9</f>
        <v>14966.4</v>
      </c>
      <c r="I155" s="3">
        <f>G155+H155</f>
        <v>14966.4</v>
      </c>
      <c r="J155" s="3">
        <f>6926.5+8039.9</f>
        <v>14966.4</v>
      </c>
    </row>
    <row r="156" spans="1:10" s="60" customFormat="1" ht="15">
      <c r="A156" s="23"/>
      <c r="B156" s="1" t="s">
        <v>83</v>
      </c>
      <c r="C156" s="2" t="s">
        <v>75</v>
      </c>
      <c r="D156" s="2" t="s">
        <v>9</v>
      </c>
      <c r="E156" s="2" t="s">
        <v>232</v>
      </c>
      <c r="F156" s="5" t="s">
        <v>94</v>
      </c>
      <c r="G156" s="3"/>
      <c r="H156" s="3">
        <v>521</v>
      </c>
      <c r="I156" s="3">
        <f>G156+H156</f>
        <v>521</v>
      </c>
      <c r="J156" s="3"/>
    </row>
    <row r="157" spans="1:10" s="60" customFormat="1" ht="135">
      <c r="A157" s="23"/>
      <c r="B157" s="6" t="s">
        <v>233</v>
      </c>
      <c r="C157" s="2" t="s">
        <v>75</v>
      </c>
      <c r="D157" s="2" t="s">
        <v>9</v>
      </c>
      <c r="E157" s="2" t="s">
        <v>234</v>
      </c>
      <c r="F157" s="2"/>
      <c r="G157" s="3">
        <f>G158</f>
        <v>0</v>
      </c>
      <c r="H157" s="3">
        <f>H158</f>
        <v>16706.3</v>
      </c>
      <c r="I157" s="3">
        <f>I158</f>
        <v>16706.3</v>
      </c>
      <c r="J157" s="3">
        <f>J158</f>
        <v>16706.3</v>
      </c>
    </row>
    <row r="158" spans="1:10" s="60" customFormat="1" ht="60">
      <c r="A158" s="23"/>
      <c r="B158" s="1" t="s">
        <v>82</v>
      </c>
      <c r="C158" s="2" t="s">
        <v>75</v>
      </c>
      <c r="D158" s="2" t="s">
        <v>9</v>
      </c>
      <c r="E158" s="2" t="s">
        <v>234</v>
      </c>
      <c r="F158" s="2" t="s">
        <v>93</v>
      </c>
      <c r="G158" s="3"/>
      <c r="H158" s="3">
        <f>16706.3</f>
        <v>16706.3</v>
      </c>
      <c r="I158" s="3">
        <f>G158+H158</f>
        <v>16706.3</v>
      </c>
      <c r="J158" s="3">
        <f>16706.3</f>
        <v>16706.3</v>
      </c>
    </row>
    <row r="159" spans="1:10" s="61" customFormat="1" ht="15">
      <c r="A159" s="23" t="s">
        <v>84</v>
      </c>
      <c r="B159" s="1" t="s">
        <v>85</v>
      </c>
      <c r="C159" s="2" t="s">
        <v>75</v>
      </c>
      <c r="D159" s="2" t="s">
        <v>12</v>
      </c>
      <c r="E159" s="2"/>
      <c r="F159" s="2"/>
      <c r="G159" s="3">
        <f>G160+G163+G165+G167+G171+G173+G175+G177+G179+G169</f>
        <v>0</v>
      </c>
      <c r="H159" s="3">
        <f>H160+H163+H165+H167+H171+H173+H175+H177+H179+H169</f>
        <v>114535.30000000002</v>
      </c>
      <c r="I159" s="3">
        <f>I160+I163+I165+I167+I171+I173+I175+I177+I179+I169</f>
        <v>114535.30000000002</v>
      </c>
      <c r="J159" s="3">
        <f>J160+J163+J165+J167+J171+J173+J175+J177+J179+J169</f>
        <v>113362.50000000003</v>
      </c>
    </row>
    <row r="160" spans="1:10" s="60" customFormat="1" ht="30">
      <c r="A160" s="23"/>
      <c r="B160" s="1" t="s">
        <v>231</v>
      </c>
      <c r="C160" s="2" t="s">
        <v>75</v>
      </c>
      <c r="D160" s="2" t="s">
        <v>12</v>
      </c>
      <c r="E160" s="2" t="s">
        <v>232</v>
      </c>
      <c r="F160" s="2"/>
      <c r="G160" s="3">
        <f t="shared" ref="G160" si="48">G161+G162</f>
        <v>0</v>
      </c>
      <c r="H160" s="3">
        <f t="shared" ref="H160" si="49">H161+H162</f>
        <v>35371.000000000007</v>
      </c>
      <c r="I160" s="3">
        <f>I161+I162</f>
        <v>35371.000000000007</v>
      </c>
      <c r="J160" s="3">
        <f t="shared" ref="J160" si="50">J161+J162</f>
        <v>34198.200000000004</v>
      </c>
    </row>
    <row r="161" spans="1:10" s="60" customFormat="1" ht="60">
      <c r="A161" s="23"/>
      <c r="B161" s="1" t="s">
        <v>82</v>
      </c>
      <c r="C161" s="2" t="s">
        <v>75</v>
      </c>
      <c r="D161" s="2" t="s">
        <v>12</v>
      </c>
      <c r="E161" s="2" t="s">
        <v>232</v>
      </c>
      <c r="F161" s="2" t="s">
        <v>93</v>
      </c>
      <c r="G161" s="3"/>
      <c r="H161" s="3">
        <f>16031.8+18464.5+205-503.1</f>
        <v>34198.200000000004</v>
      </c>
      <c r="I161" s="3">
        <f>G161+H161</f>
        <v>34198.200000000004</v>
      </c>
      <c r="J161" s="3">
        <f>16031.8+18464.5+205-503.1</f>
        <v>34198.200000000004</v>
      </c>
    </row>
    <row r="162" spans="1:10" s="60" customFormat="1" ht="15">
      <c r="A162" s="23"/>
      <c r="B162" s="1" t="s">
        <v>83</v>
      </c>
      <c r="C162" s="2" t="s">
        <v>75</v>
      </c>
      <c r="D162" s="2" t="s">
        <v>12</v>
      </c>
      <c r="E162" s="2" t="s">
        <v>232</v>
      </c>
      <c r="F162" s="5" t="s">
        <v>94</v>
      </c>
      <c r="G162" s="3"/>
      <c r="H162" s="3">
        <v>1172.8</v>
      </c>
      <c r="I162" s="3">
        <f>G162+H162</f>
        <v>1172.8</v>
      </c>
      <c r="J162" s="3"/>
    </row>
    <row r="163" spans="1:10" s="60" customFormat="1" ht="30">
      <c r="A163" s="23"/>
      <c r="B163" s="1" t="s">
        <v>235</v>
      </c>
      <c r="C163" s="2" t="s">
        <v>75</v>
      </c>
      <c r="D163" s="2" t="s">
        <v>12</v>
      </c>
      <c r="E163" s="2" t="s">
        <v>236</v>
      </c>
      <c r="F163" s="5"/>
      <c r="G163" s="3">
        <f>G164</f>
        <v>0</v>
      </c>
      <c r="H163" s="3">
        <f>H164</f>
        <v>0</v>
      </c>
      <c r="I163" s="3">
        <f>I164</f>
        <v>0</v>
      </c>
      <c r="J163" s="3">
        <f>J164</f>
        <v>0</v>
      </c>
    </row>
    <row r="164" spans="1:10" s="60" customFormat="1" ht="60">
      <c r="A164" s="23"/>
      <c r="B164" s="1" t="s">
        <v>81</v>
      </c>
      <c r="C164" s="2" t="s">
        <v>75</v>
      </c>
      <c r="D164" s="2" t="s">
        <v>12</v>
      </c>
      <c r="E164" s="2" t="s">
        <v>236</v>
      </c>
      <c r="F164" s="5" t="s">
        <v>93</v>
      </c>
      <c r="G164" s="3"/>
      <c r="H164" s="3">
        <f>312-312</f>
        <v>0</v>
      </c>
      <c r="I164" s="3">
        <f>G164+H164</f>
        <v>0</v>
      </c>
      <c r="J164" s="3">
        <f>312-312</f>
        <v>0</v>
      </c>
    </row>
    <row r="165" spans="1:10" s="60" customFormat="1" ht="135">
      <c r="A165" s="23"/>
      <c r="B165" s="6" t="s">
        <v>233</v>
      </c>
      <c r="C165" s="2" t="s">
        <v>75</v>
      </c>
      <c r="D165" s="2" t="s">
        <v>12</v>
      </c>
      <c r="E165" s="2" t="s">
        <v>234</v>
      </c>
      <c r="F165" s="2"/>
      <c r="G165" s="3">
        <f>G166</f>
        <v>0</v>
      </c>
      <c r="H165" s="3">
        <f>H166</f>
        <v>67110.100000000006</v>
      </c>
      <c r="I165" s="3">
        <f>I166</f>
        <v>67110.100000000006</v>
      </c>
      <c r="J165" s="3">
        <f>J166</f>
        <v>67110.100000000006</v>
      </c>
    </row>
    <row r="166" spans="1:10" s="61" customFormat="1" ht="60">
      <c r="A166" s="23"/>
      <c r="B166" s="1" t="s">
        <v>82</v>
      </c>
      <c r="C166" s="2" t="s">
        <v>75</v>
      </c>
      <c r="D166" s="2" t="s">
        <v>12</v>
      </c>
      <c r="E166" s="2" t="s">
        <v>234</v>
      </c>
      <c r="F166" s="2" t="s">
        <v>93</v>
      </c>
      <c r="G166" s="3"/>
      <c r="H166" s="3">
        <f>72809.6-5699.5</f>
        <v>67110.100000000006</v>
      </c>
      <c r="I166" s="3">
        <f>G166+H166</f>
        <v>67110.100000000006</v>
      </c>
      <c r="J166" s="3">
        <f>72809.6-5699.5</f>
        <v>67110.100000000006</v>
      </c>
    </row>
    <row r="167" spans="1:10" s="60" customFormat="1" ht="30">
      <c r="A167" s="23"/>
      <c r="B167" s="1" t="s">
        <v>237</v>
      </c>
      <c r="C167" s="2" t="s">
        <v>75</v>
      </c>
      <c r="D167" s="2" t="s">
        <v>12</v>
      </c>
      <c r="E167" s="2" t="s">
        <v>238</v>
      </c>
      <c r="F167" s="2"/>
      <c r="G167" s="3">
        <f>G168</f>
        <v>0</v>
      </c>
      <c r="H167" s="3">
        <f>H168</f>
        <v>1054.4000000000001</v>
      </c>
      <c r="I167" s="3">
        <f>I168</f>
        <v>1054.4000000000001</v>
      </c>
      <c r="J167" s="3">
        <f>J168</f>
        <v>1054.4000000000001</v>
      </c>
    </row>
    <row r="168" spans="1:10" s="60" customFormat="1" ht="60">
      <c r="A168" s="23"/>
      <c r="B168" s="1" t="s">
        <v>81</v>
      </c>
      <c r="C168" s="2" t="s">
        <v>75</v>
      </c>
      <c r="D168" s="2" t="s">
        <v>12</v>
      </c>
      <c r="E168" s="2" t="s">
        <v>238</v>
      </c>
      <c r="F168" s="2" t="s">
        <v>93</v>
      </c>
      <c r="G168" s="3"/>
      <c r="H168" s="3">
        <f>1029+25.4</f>
        <v>1054.4000000000001</v>
      </c>
      <c r="I168" s="3">
        <f>G168+H168</f>
        <v>1054.4000000000001</v>
      </c>
      <c r="J168" s="3">
        <f>1029+25.4</f>
        <v>1054.4000000000001</v>
      </c>
    </row>
    <row r="169" spans="1:10" s="60" customFormat="1" ht="45">
      <c r="A169" s="23"/>
      <c r="B169" s="1" t="s">
        <v>311</v>
      </c>
      <c r="C169" s="2" t="s">
        <v>75</v>
      </c>
      <c r="D169" s="2" t="s">
        <v>12</v>
      </c>
      <c r="E169" s="2" t="s">
        <v>312</v>
      </c>
      <c r="F169" s="2"/>
      <c r="G169" s="3">
        <f>G170</f>
        <v>0</v>
      </c>
      <c r="H169" s="3">
        <f>H170</f>
        <v>503.1</v>
      </c>
      <c r="I169" s="3">
        <f>I170</f>
        <v>503.1</v>
      </c>
      <c r="J169" s="3">
        <f>J170</f>
        <v>503.1</v>
      </c>
    </row>
    <row r="170" spans="1:10" s="60" customFormat="1" ht="60">
      <c r="A170" s="23"/>
      <c r="B170" s="1" t="s">
        <v>81</v>
      </c>
      <c r="C170" s="2" t="s">
        <v>75</v>
      </c>
      <c r="D170" s="2" t="s">
        <v>12</v>
      </c>
      <c r="E170" s="2" t="s">
        <v>312</v>
      </c>
      <c r="F170" s="2" t="s">
        <v>93</v>
      </c>
      <c r="G170" s="3"/>
      <c r="H170" s="3">
        <v>503.1</v>
      </c>
      <c r="I170" s="3">
        <f>G170+H170</f>
        <v>503.1</v>
      </c>
      <c r="J170" s="3">
        <v>503.1</v>
      </c>
    </row>
    <row r="171" spans="1:10" s="60" customFormat="1" ht="45">
      <c r="A171" s="23"/>
      <c r="B171" s="1" t="s">
        <v>239</v>
      </c>
      <c r="C171" s="2" t="s">
        <v>75</v>
      </c>
      <c r="D171" s="2" t="s">
        <v>12</v>
      </c>
      <c r="E171" s="2" t="s">
        <v>240</v>
      </c>
      <c r="F171" s="5"/>
      <c r="G171" s="3">
        <f t="shared" ref="G171:J171" si="51">G172</f>
        <v>0</v>
      </c>
      <c r="H171" s="3">
        <f t="shared" si="51"/>
        <v>692</v>
      </c>
      <c r="I171" s="3">
        <f>I172</f>
        <v>692</v>
      </c>
      <c r="J171" s="3">
        <f t="shared" si="51"/>
        <v>692</v>
      </c>
    </row>
    <row r="172" spans="1:10" ht="60">
      <c r="A172" s="23"/>
      <c r="B172" s="1" t="s">
        <v>81</v>
      </c>
      <c r="C172" s="2" t="s">
        <v>75</v>
      </c>
      <c r="D172" s="2" t="s">
        <v>12</v>
      </c>
      <c r="E172" s="2" t="s">
        <v>240</v>
      </c>
      <c r="F172" s="5" t="s">
        <v>93</v>
      </c>
      <c r="G172" s="3"/>
      <c r="H172" s="3">
        <f>803.7+48.6-160.3</f>
        <v>692</v>
      </c>
      <c r="I172" s="3">
        <f>G172+H172</f>
        <v>692</v>
      </c>
      <c r="J172" s="3">
        <f>803.7+48.6-160.3</f>
        <v>692</v>
      </c>
    </row>
    <row r="173" spans="1:10" ht="60">
      <c r="A173" s="23"/>
      <c r="B173" s="1" t="s">
        <v>241</v>
      </c>
      <c r="C173" s="2" t="s">
        <v>75</v>
      </c>
      <c r="D173" s="2" t="s">
        <v>12</v>
      </c>
      <c r="E173" s="2" t="s">
        <v>242</v>
      </c>
      <c r="F173" s="5"/>
      <c r="G173" s="3">
        <f>G174</f>
        <v>0</v>
      </c>
      <c r="H173" s="3">
        <f>H174</f>
        <v>85.2</v>
      </c>
      <c r="I173" s="3">
        <f>I174</f>
        <v>85.2</v>
      </c>
      <c r="J173" s="3">
        <f>J174</f>
        <v>85.2</v>
      </c>
    </row>
    <row r="174" spans="1:10" ht="60">
      <c r="A174" s="23"/>
      <c r="B174" s="1" t="s">
        <v>81</v>
      </c>
      <c r="C174" s="2" t="s">
        <v>75</v>
      </c>
      <c r="D174" s="2" t="s">
        <v>12</v>
      </c>
      <c r="E174" s="2" t="s">
        <v>242</v>
      </c>
      <c r="F174" s="5" t="s">
        <v>93</v>
      </c>
      <c r="G174" s="3"/>
      <c r="H174" s="3">
        <v>85.2</v>
      </c>
      <c r="I174" s="3">
        <f>G174+H174</f>
        <v>85.2</v>
      </c>
      <c r="J174" s="3">
        <v>85.2</v>
      </c>
    </row>
    <row r="175" spans="1:10" s="60" customFormat="1" ht="30">
      <c r="A175" s="23"/>
      <c r="B175" s="1" t="s">
        <v>243</v>
      </c>
      <c r="C175" s="2" t="s">
        <v>75</v>
      </c>
      <c r="D175" s="2" t="s">
        <v>12</v>
      </c>
      <c r="E175" s="2" t="s">
        <v>244</v>
      </c>
      <c r="F175" s="2"/>
      <c r="G175" s="3">
        <f>SUM(G176:G176)</f>
        <v>0</v>
      </c>
      <c r="H175" s="3">
        <f>SUM(H176:H176)</f>
        <v>4278.6000000000004</v>
      </c>
      <c r="I175" s="3">
        <f>SUM(I176:I176)</f>
        <v>4278.6000000000004</v>
      </c>
      <c r="J175" s="3">
        <f>SUM(J176:J176)</f>
        <v>4278.6000000000004</v>
      </c>
    </row>
    <row r="176" spans="1:10" s="60" customFormat="1" ht="60">
      <c r="A176" s="23"/>
      <c r="B176" s="1" t="s">
        <v>81</v>
      </c>
      <c r="C176" s="2" t="s">
        <v>75</v>
      </c>
      <c r="D176" s="2" t="s">
        <v>12</v>
      </c>
      <c r="E176" s="2" t="s">
        <v>244</v>
      </c>
      <c r="F176" s="5">
        <v>611</v>
      </c>
      <c r="G176" s="3"/>
      <c r="H176" s="3">
        <f>3976.6+302</f>
        <v>4278.6000000000004</v>
      </c>
      <c r="I176" s="3">
        <f>G176+H176</f>
        <v>4278.6000000000004</v>
      </c>
      <c r="J176" s="3">
        <f>3976.6+302</f>
        <v>4278.6000000000004</v>
      </c>
    </row>
    <row r="177" spans="1:10" s="60" customFormat="1" ht="30">
      <c r="A177" s="23"/>
      <c r="B177" s="37" t="s">
        <v>246</v>
      </c>
      <c r="C177" s="2" t="s">
        <v>75</v>
      </c>
      <c r="D177" s="2" t="s">
        <v>12</v>
      </c>
      <c r="E177" s="2" t="s">
        <v>247</v>
      </c>
      <c r="F177" s="2"/>
      <c r="G177" s="3">
        <f>SUM(G178:G178)</f>
        <v>0</v>
      </c>
      <c r="H177" s="3">
        <f>SUM(H178:H178)</f>
        <v>2007.1000000000001</v>
      </c>
      <c r="I177" s="3">
        <f>SUM(I178:I178)</f>
        <v>2007.1000000000001</v>
      </c>
      <c r="J177" s="3">
        <f>SUM(J178:J178)</f>
        <v>2007.1000000000001</v>
      </c>
    </row>
    <row r="178" spans="1:10" s="60" customFormat="1" ht="60">
      <c r="A178" s="23"/>
      <c r="B178" s="1" t="s">
        <v>82</v>
      </c>
      <c r="C178" s="2" t="s">
        <v>75</v>
      </c>
      <c r="D178" s="2" t="s">
        <v>12</v>
      </c>
      <c r="E178" s="2" t="s">
        <v>247</v>
      </c>
      <c r="F178" s="5">
        <v>611</v>
      </c>
      <c r="G178" s="3"/>
      <c r="H178" s="3">
        <f>241.7+1494.9+270.5</f>
        <v>2007.1000000000001</v>
      </c>
      <c r="I178" s="3">
        <f>G178+H178</f>
        <v>2007.1000000000001</v>
      </c>
      <c r="J178" s="3">
        <f>241.7+1494.9+270.5</f>
        <v>2007.1000000000001</v>
      </c>
    </row>
    <row r="179" spans="1:10" s="60" customFormat="1" ht="45">
      <c r="A179" s="23"/>
      <c r="B179" s="37" t="s">
        <v>248</v>
      </c>
      <c r="C179" s="2" t="s">
        <v>75</v>
      </c>
      <c r="D179" s="2" t="s">
        <v>12</v>
      </c>
      <c r="E179" s="2" t="s">
        <v>249</v>
      </c>
      <c r="F179" s="2"/>
      <c r="G179" s="3">
        <f>SUM(G180:G180)</f>
        <v>0</v>
      </c>
      <c r="H179" s="3">
        <f>SUM(H180:H180)</f>
        <v>3433.8</v>
      </c>
      <c r="I179" s="3">
        <f>SUM(I180:I180)</f>
        <v>3433.8</v>
      </c>
      <c r="J179" s="3">
        <f>SUM(J180:J180)</f>
        <v>3433.8</v>
      </c>
    </row>
    <row r="180" spans="1:10" s="60" customFormat="1" ht="60">
      <c r="A180" s="23"/>
      <c r="B180" s="1" t="s">
        <v>82</v>
      </c>
      <c r="C180" s="2" t="s">
        <v>75</v>
      </c>
      <c r="D180" s="2" t="s">
        <v>12</v>
      </c>
      <c r="E180" s="2" t="s">
        <v>249</v>
      </c>
      <c r="F180" s="5">
        <v>611</v>
      </c>
      <c r="G180" s="3"/>
      <c r="H180" s="3">
        <f>376.3+2620+437.5</f>
        <v>3433.8</v>
      </c>
      <c r="I180" s="3">
        <f>SUM(G180:H180)</f>
        <v>3433.8</v>
      </c>
      <c r="J180" s="3">
        <f>376.3+2620+437.5</f>
        <v>3433.8</v>
      </c>
    </row>
    <row r="181" spans="1:10" s="60" customFormat="1" ht="15">
      <c r="A181" s="23" t="s">
        <v>86</v>
      </c>
      <c r="B181" s="1" t="s">
        <v>317</v>
      </c>
      <c r="C181" s="2" t="s">
        <v>75</v>
      </c>
      <c r="D181" s="2" t="s">
        <v>75</v>
      </c>
      <c r="E181" s="2"/>
      <c r="F181" s="2"/>
      <c r="G181" s="3">
        <f>G182+G184+G186+G188+G190</f>
        <v>0</v>
      </c>
      <c r="H181" s="3">
        <f>H182+H184+H186+H188+H190</f>
        <v>1229.2999999999997</v>
      </c>
      <c r="I181" s="3">
        <f>I182+I184+I186+I188+I190</f>
        <v>1229.2999999999997</v>
      </c>
      <c r="J181" s="3">
        <f>J182+J184+J186+J188+J190</f>
        <v>1229.2999999999997</v>
      </c>
    </row>
    <row r="182" spans="1:10" s="60" customFormat="1" ht="30">
      <c r="A182" s="23"/>
      <c r="B182" s="1" t="s">
        <v>231</v>
      </c>
      <c r="C182" s="2" t="s">
        <v>75</v>
      </c>
      <c r="D182" s="2" t="s">
        <v>75</v>
      </c>
      <c r="E182" s="2" t="s">
        <v>232</v>
      </c>
      <c r="F182" s="2"/>
      <c r="G182" s="3">
        <f>G183</f>
        <v>0</v>
      </c>
      <c r="H182" s="3">
        <f>H183</f>
        <v>108.4</v>
      </c>
      <c r="I182" s="3">
        <f>I183</f>
        <v>108.4</v>
      </c>
      <c r="J182" s="3">
        <f>J183</f>
        <v>108.4</v>
      </c>
    </row>
    <row r="183" spans="1:10" s="60" customFormat="1" ht="60">
      <c r="A183" s="23"/>
      <c r="B183" s="1" t="s">
        <v>82</v>
      </c>
      <c r="C183" s="2" t="s">
        <v>75</v>
      </c>
      <c r="D183" s="2" t="s">
        <v>75</v>
      </c>
      <c r="E183" s="2" t="s">
        <v>232</v>
      </c>
      <c r="F183" s="5">
        <v>611</v>
      </c>
      <c r="G183" s="3"/>
      <c r="H183" s="3">
        <v>108.4</v>
      </c>
      <c r="I183" s="3">
        <f>G183+H183</f>
        <v>108.4</v>
      </c>
      <c r="J183" s="3">
        <v>108.4</v>
      </c>
    </row>
    <row r="184" spans="1:10" s="60" customFormat="1" ht="30">
      <c r="A184" s="23"/>
      <c r="B184" s="37" t="s">
        <v>246</v>
      </c>
      <c r="C184" s="2" t="s">
        <v>75</v>
      </c>
      <c r="D184" s="2" t="s">
        <v>75</v>
      </c>
      <c r="E184" s="2" t="s">
        <v>247</v>
      </c>
      <c r="F184" s="2"/>
      <c r="G184" s="3">
        <f>G185</f>
        <v>0</v>
      </c>
      <c r="H184" s="3">
        <f>H185</f>
        <v>3</v>
      </c>
      <c r="I184" s="3">
        <f>I185</f>
        <v>3</v>
      </c>
      <c r="J184" s="3">
        <f>J185</f>
        <v>3</v>
      </c>
    </row>
    <row r="185" spans="1:10" s="60" customFormat="1" ht="60">
      <c r="A185" s="23"/>
      <c r="B185" s="1" t="s">
        <v>82</v>
      </c>
      <c r="C185" s="2" t="s">
        <v>75</v>
      </c>
      <c r="D185" s="2" t="s">
        <v>75</v>
      </c>
      <c r="E185" s="2" t="s">
        <v>247</v>
      </c>
      <c r="F185" s="5">
        <v>611</v>
      </c>
      <c r="G185" s="3"/>
      <c r="H185" s="3">
        <v>3</v>
      </c>
      <c r="I185" s="3">
        <f>G185+H185</f>
        <v>3</v>
      </c>
      <c r="J185" s="3">
        <v>3</v>
      </c>
    </row>
    <row r="186" spans="1:10" s="60" customFormat="1" ht="30">
      <c r="A186" s="23"/>
      <c r="B186" s="1" t="s">
        <v>250</v>
      </c>
      <c r="C186" s="2" t="s">
        <v>75</v>
      </c>
      <c r="D186" s="2" t="s">
        <v>75</v>
      </c>
      <c r="E186" s="2" t="s">
        <v>251</v>
      </c>
      <c r="F186" s="2"/>
      <c r="G186" s="3">
        <f t="shared" ref="G186:J186" si="52">G187</f>
        <v>0</v>
      </c>
      <c r="H186" s="3">
        <f t="shared" si="52"/>
        <v>200</v>
      </c>
      <c r="I186" s="3">
        <f t="shared" si="52"/>
        <v>200</v>
      </c>
      <c r="J186" s="3">
        <f t="shared" si="52"/>
        <v>200</v>
      </c>
    </row>
    <row r="187" spans="1:10" s="60" customFormat="1" ht="30">
      <c r="A187" s="23"/>
      <c r="B187" s="1" t="s">
        <v>135</v>
      </c>
      <c r="C187" s="2" t="s">
        <v>75</v>
      </c>
      <c r="D187" s="2" t="s">
        <v>75</v>
      </c>
      <c r="E187" s="2" t="s">
        <v>251</v>
      </c>
      <c r="F187" s="2" t="s">
        <v>26</v>
      </c>
      <c r="G187" s="3"/>
      <c r="H187" s="3">
        <v>200</v>
      </c>
      <c r="I187" s="3">
        <f>G187+H187</f>
        <v>200</v>
      </c>
      <c r="J187" s="3">
        <v>200</v>
      </c>
    </row>
    <row r="188" spans="1:10" ht="45">
      <c r="A188" s="23"/>
      <c r="B188" s="1" t="s">
        <v>252</v>
      </c>
      <c r="C188" s="2" t="s">
        <v>75</v>
      </c>
      <c r="D188" s="2" t="s">
        <v>75</v>
      </c>
      <c r="E188" s="2" t="s">
        <v>253</v>
      </c>
      <c r="F188" s="2"/>
      <c r="G188" s="3">
        <f>SUM(G189:G189)</f>
        <v>0</v>
      </c>
      <c r="H188" s="3">
        <f>SUM(H189:H189)</f>
        <v>829.3</v>
      </c>
      <c r="I188" s="3">
        <f>SUM(I189:I189)</f>
        <v>829.3</v>
      </c>
      <c r="J188" s="3">
        <f>SUM(J189:J189)</f>
        <v>829.3</v>
      </c>
    </row>
    <row r="189" spans="1:10" ht="15">
      <c r="A189" s="23"/>
      <c r="B189" s="1" t="s">
        <v>83</v>
      </c>
      <c r="C189" s="2" t="s">
        <v>75</v>
      </c>
      <c r="D189" s="2" t="s">
        <v>75</v>
      </c>
      <c r="E189" s="2" t="s">
        <v>253</v>
      </c>
      <c r="F189" s="5">
        <v>612</v>
      </c>
      <c r="G189" s="3"/>
      <c r="H189" s="3">
        <f>839-9.7</f>
        <v>829.3</v>
      </c>
      <c r="I189" s="3">
        <f>G189+H189</f>
        <v>829.3</v>
      </c>
      <c r="J189" s="3">
        <f>839-9.7</f>
        <v>829.3</v>
      </c>
    </row>
    <row r="190" spans="1:10" ht="45">
      <c r="A190" s="23"/>
      <c r="B190" s="37" t="s">
        <v>248</v>
      </c>
      <c r="C190" s="2" t="s">
        <v>75</v>
      </c>
      <c r="D190" s="2" t="s">
        <v>75</v>
      </c>
      <c r="E190" s="2" t="s">
        <v>249</v>
      </c>
      <c r="F190" s="2"/>
      <c r="G190" s="3">
        <f>G191</f>
        <v>0</v>
      </c>
      <c r="H190" s="3">
        <f>H191</f>
        <v>88.6</v>
      </c>
      <c r="I190" s="3">
        <f>I191</f>
        <v>88.6</v>
      </c>
      <c r="J190" s="3">
        <f>J191</f>
        <v>88.6</v>
      </c>
    </row>
    <row r="191" spans="1:10" ht="60">
      <c r="A191" s="23"/>
      <c r="B191" s="1" t="s">
        <v>82</v>
      </c>
      <c r="C191" s="2" t="s">
        <v>75</v>
      </c>
      <c r="D191" s="2" t="s">
        <v>75</v>
      </c>
      <c r="E191" s="2" t="s">
        <v>249</v>
      </c>
      <c r="F191" s="5">
        <v>611</v>
      </c>
      <c r="G191" s="3"/>
      <c r="H191" s="3">
        <v>88.6</v>
      </c>
      <c r="I191" s="3">
        <f>G191+H191</f>
        <v>88.6</v>
      </c>
      <c r="J191" s="3">
        <v>88.6</v>
      </c>
    </row>
    <row r="192" spans="1:10" ht="15">
      <c r="A192" s="23" t="s">
        <v>87</v>
      </c>
      <c r="B192" s="1" t="s">
        <v>88</v>
      </c>
      <c r="C192" s="2" t="s">
        <v>75</v>
      </c>
      <c r="D192" s="2" t="s">
        <v>59</v>
      </c>
      <c r="E192" s="2"/>
      <c r="F192" s="2"/>
      <c r="G192" s="3">
        <f t="shared" ref="G192:J192" si="53">G193</f>
        <v>0</v>
      </c>
      <c r="H192" s="3">
        <f t="shared" si="53"/>
        <v>7672.7999999999993</v>
      </c>
      <c r="I192" s="3">
        <f>I193</f>
        <v>7672.7999999999993</v>
      </c>
      <c r="J192" s="3">
        <f t="shared" si="53"/>
        <v>7672.7999999999993</v>
      </c>
    </row>
    <row r="193" spans="1:10" ht="45">
      <c r="A193" s="23"/>
      <c r="B193" s="1" t="s">
        <v>254</v>
      </c>
      <c r="C193" s="2" t="s">
        <v>75</v>
      </c>
      <c r="D193" s="2" t="s">
        <v>59</v>
      </c>
      <c r="E193" s="2" t="s">
        <v>255</v>
      </c>
      <c r="F193" s="2"/>
      <c r="G193" s="3">
        <f t="shared" ref="G193" si="54">G194+G202</f>
        <v>0</v>
      </c>
      <c r="H193" s="3">
        <f t="shared" ref="H193" si="55">H194+H202</f>
        <v>7672.7999999999993</v>
      </c>
      <c r="I193" s="3">
        <f>I194+I202</f>
        <v>7672.7999999999993</v>
      </c>
      <c r="J193" s="3">
        <f t="shared" ref="J193" si="56">J194+J202</f>
        <v>7672.7999999999993</v>
      </c>
    </row>
    <row r="194" spans="1:10" ht="30">
      <c r="A194" s="23"/>
      <c r="B194" s="1" t="s">
        <v>256</v>
      </c>
      <c r="C194" s="2" t="s">
        <v>75</v>
      </c>
      <c r="D194" s="2" t="s">
        <v>59</v>
      </c>
      <c r="E194" s="2" t="s">
        <v>257</v>
      </c>
      <c r="F194" s="2"/>
      <c r="G194" s="3">
        <f>G195+G198</f>
        <v>0</v>
      </c>
      <c r="H194" s="3">
        <f>H195+H198</f>
        <v>1197.5999999999999</v>
      </c>
      <c r="I194" s="3">
        <f>I195+I198</f>
        <v>1197.5999999999999</v>
      </c>
      <c r="J194" s="3">
        <f>J195+J198</f>
        <v>1197.5999999999999</v>
      </c>
    </row>
    <row r="195" spans="1:10" ht="45">
      <c r="A195" s="23"/>
      <c r="B195" s="1" t="s">
        <v>258</v>
      </c>
      <c r="C195" s="2" t="s">
        <v>75</v>
      </c>
      <c r="D195" s="2" t="s">
        <v>59</v>
      </c>
      <c r="E195" s="2" t="s">
        <v>259</v>
      </c>
      <c r="F195" s="2"/>
      <c r="G195" s="3">
        <f t="shared" ref="G195" si="57">G196+G197</f>
        <v>0</v>
      </c>
      <c r="H195" s="3">
        <f t="shared" ref="H195:I195" si="58">H196+H197</f>
        <v>1043.8</v>
      </c>
      <c r="I195" s="3">
        <f t="shared" si="58"/>
        <v>1043.8</v>
      </c>
      <c r="J195" s="3">
        <f t="shared" ref="J195" si="59">J196+J197</f>
        <v>1043.8</v>
      </c>
    </row>
    <row r="196" spans="1:10" ht="30">
      <c r="A196" s="23"/>
      <c r="B196" s="1" t="s">
        <v>128</v>
      </c>
      <c r="C196" s="2" t="s">
        <v>75</v>
      </c>
      <c r="D196" s="2" t="s">
        <v>59</v>
      </c>
      <c r="E196" s="2" t="s">
        <v>259</v>
      </c>
      <c r="F196" s="5" t="s">
        <v>14</v>
      </c>
      <c r="G196" s="3"/>
      <c r="H196" s="3">
        <v>801.7</v>
      </c>
      <c r="I196" s="3">
        <f>G196+H196</f>
        <v>801.7</v>
      </c>
      <c r="J196" s="3">
        <v>801.7</v>
      </c>
    </row>
    <row r="197" spans="1:10" ht="45">
      <c r="A197" s="23"/>
      <c r="B197" s="1" t="s">
        <v>129</v>
      </c>
      <c r="C197" s="2" t="s">
        <v>75</v>
      </c>
      <c r="D197" s="2" t="s">
        <v>59</v>
      </c>
      <c r="E197" s="2" t="s">
        <v>259</v>
      </c>
      <c r="F197" s="5" t="s">
        <v>130</v>
      </c>
      <c r="G197" s="3"/>
      <c r="H197" s="3">
        <v>242.1</v>
      </c>
      <c r="I197" s="3">
        <f>G197+H197</f>
        <v>242.1</v>
      </c>
      <c r="J197" s="3">
        <v>242.1</v>
      </c>
    </row>
    <row r="198" spans="1:10" ht="30">
      <c r="A198" s="23"/>
      <c r="B198" s="1" t="s">
        <v>260</v>
      </c>
      <c r="C198" s="2" t="s">
        <v>75</v>
      </c>
      <c r="D198" s="2" t="s">
        <v>59</v>
      </c>
      <c r="E198" s="2" t="s">
        <v>261</v>
      </c>
      <c r="F198" s="2"/>
      <c r="G198" s="3">
        <f t="shared" ref="G198" si="60">G199+G201+G200</f>
        <v>0</v>
      </c>
      <c r="H198" s="3">
        <f t="shared" ref="H198:I198" si="61">H199+H201+H200</f>
        <v>153.79999999999998</v>
      </c>
      <c r="I198" s="3">
        <f t="shared" si="61"/>
        <v>153.79999999999998</v>
      </c>
      <c r="J198" s="3">
        <f t="shared" ref="J198" si="62">J199+J201+J200</f>
        <v>153.79999999999998</v>
      </c>
    </row>
    <row r="199" spans="1:10" ht="45">
      <c r="A199" s="23"/>
      <c r="B199" s="1" t="s">
        <v>15</v>
      </c>
      <c r="C199" s="2" t="s">
        <v>75</v>
      </c>
      <c r="D199" s="2" t="s">
        <v>59</v>
      </c>
      <c r="E199" s="2" t="s">
        <v>261</v>
      </c>
      <c r="F199" s="5" t="s">
        <v>24</v>
      </c>
      <c r="G199" s="3"/>
      <c r="H199" s="3">
        <f>66.8+22</f>
        <v>88.8</v>
      </c>
      <c r="I199" s="3">
        <f>G199+H199</f>
        <v>88.8</v>
      </c>
      <c r="J199" s="3">
        <f>66.8+22</f>
        <v>88.8</v>
      </c>
    </row>
    <row r="200" spans="1:10" ht="45">
      <c r="A200" s="23"/>
      <c r="B200" s="1" t="s">
        <v>129</v>
      </c>
      <c r="C200" s="2" t="s">
        <v>75</v>
      </c>
      <c r="D200" s="2" t="s">
        <v>59</v>
      </c>
      <c r="E200" s="2" t="s">
        <v>261</v>
      </c>
      <c r="F200" s="5" t="s">
        <v>130</v>
      </c>
      <c r="G200" s="3"/>
      <c r="H200" s="3">
        <v>20.2</v>
      </c>
      <c r="I200" s="3">
        <f>G200+H200</f>
        <v>20.2</v>
      </c>
      <c r="J200" s="3">
        <v>20.2</v>
      </c>
    </row>
    <row r="201" spans="1:10" ht="30">
      <c r="A201" s="23"/>
      <c r="B201" s="1" t="s">
        <v>135</v>
      </c>
      <c r="C201" s="2" t="s">
        <v>75</v>
      </c>
      <c r="D201" s="2" t="s">
        <v>59</v>
      </c>
      <c r="E201" s="2" t="s">
        <v>261</v>
      </c>
      <c r="F201" s="5">
        <v>244</v>
      </c>
      <c r="G201" s="3"/>
      <c r="H201" s="3">
        <f>66.8-22</f>
        <v>44.8</v>
      </c>
      <c r="I201" s="3">
        <f>G201+H201</f>
        <v>44.8</v>
      </c>
      <c r="J201" s="3">
        <f>66.8-22</f>
        <v>44.8</v>
      </c>
    </row>
    <row r="202" spans="1:10" ht="45">
      <c r="A202" s="23"/>
      <c r="B202" s="1" t="s">
        <v>262</v>
      </c>
      <c r="C202" s="2" t="s">
        <v>75</v>
      </c>
      <c r="D202" s="2" t="s">
        <v>59</v>
      </c>
      <c r="E202" s="2" t="s">
        <v>263</v>
      </c>
      <c r="F202" s="2"/>
      <c r="G202" s="3">
        <f t="shared" ref="G202" si="63">G203+G206</f>
        <v>0</v>
      </c>
      <c r="H202" s="3">
        <f t="shared" ref="H202" si="64">H203+H206</f>
        <v>6475.2</v>
      </c>
      <c r="I202" s="3">
        <f>I203+I206</f>
        <v>6475.2</v>
      </c>
      <c r="J202" s="3">
        <f t="shared" ref="J202" si="65">J203+J206</f>
        <v>6475.2</v>
      </c>
    </row>
    <row r="203" spans="1:10" ht="45">
      <c r="A203" s="23"/>
      <c r="B203" s="1" t="s">
        <v>264</v>
      </c>
      <c r="C203" s="2" t="s">
        <v>75</v>
      </c>
      <c r="D203" s="2" t="s">
        <v>59</v>
      </c>
      <c r="E203" s="2" t="s">
        <v>265</v>
      </c>
      <c r="F203" s="2"/>
      <c r="G203" s="3">
        <f t="shared" ref="G203" si="66">G204+G205</f>
        <v>0</v>
      </c>
      <c r="H203" s="3">
        <f t="shared" ref="H203:I203" si="67">H204+H205</f>
        <v>4918.8999999999996</v>
      </c>
      <c r="I203" s="3">
        <f t="shared" si="67"/>
        <v>4918.8999999999996</v>
      </c>
      <c r="J203" s="3">
        <f t="shared" ref="J203" si="68">J204+J205</f>
        <v>4918.8999999999996</v>
      </c>
    </row>
    <row r="204" spans="1:10" ht="15">
      <c r="A204" s="23"/>
      <c r="B204" s="29" t="s">
        <v>322</v>
      </c>
      <c r="C204" s="2" t="s">
        <v>75</v>
      </c>
      <c r="D204" s="2" t="s">
        <v>59</v>
      </c>
      <c r="E204" s="2" t="s">
        <v>265</v>
      </c>
      <c r="F204" s="2" t="s">
        <v>42</v>
      </c>
      <c r="G204" s="3"/>
      <c r="H204" s="3">
        <f>3935.4-157.4</f>
        <v>3778</v>
      </c>
      <c r="I204" s="3">
        <f>G204+H204</f>
        <v>3778</v>
      </c>
      <c r="J204" s="3">
        <f>3935.4-157.4</f>
        <v>3778</v>
      </c>
    </row>
    <row r="205" spans="1:10" ht="45">
      <c r="A205" s="23"/>
      <c r="B205" s="29" t="s">
        <v>325</v>
      </c>
      <c r="C205" s="2" t="s">
        <v>75</v>
      </c>
      <c r="D205" s="2" t="s">
        <v>59</v>
      </c>
      <c r="E205" s="2" t="s">
        <v>265</v>
      </c>
      <c r="F205" s="2" t="s">
        <v>182</v>
      </c>
      <c r="G205" s="3"/>
      <c r="H205" s="3">
        <f>1188.5-47.6</f>
        <v>1140.9000000000001</v>
      </c>
      <c r="I205" s="3">
        <f>G205+H205</f>
        <v>1140.9000000000001</v>
      </c>
      <c r="J205" s="3">
        <f>1188.5-47.6</f>
        <v>1140.9000000000001</v>
      </c>
    </row>
    <row r="206" spans="1:10" ht="45">
      <c r="A206" s="23"/>
      <c r="B206" s="1" t="s">
        <v>266</v>
      </c>
      <c r="C206" s="2" t="s">
        <v>75</v>
      </c>
      <c r="D206" s="2" t="s">
        <v>59</v>
      </c>
      <c r="E206" s="2" t="s">
        <v>267</v>
      </c>
      <c r="F206" s="2"/>
      <c r="G206" s="3">
        <f t="shared" ref="G206:J206" si="69">G207+G208+G209+G210+G211</f>
        <v>0</v>
      </c>
      <c r="H206" s="3">
        <f t="shared" si="69"/>
        <v>1556.3000000000002</v>
      </c>
      <c r="I206" s="3">
        <f t="shared" si="69"/>
        <v>1556.3000000000002</v>
      </c>
      <c r="J206" s="3">
        <f t="shared" si="69"/>
        <v>1556.3000000000002</v>
      </c>
    </row>
    <row r="207" spans="1:10" ht="30">
      <c r="A207" s="23"/>
      <c r="B207" s="1" t="s">
        <v>323</v>
      </c>
      <c r="C207" s="2" t="s">
        <v>75</v>
      </c>
      <c r="D207" s="2" t="s">
        <v>59</v>
      </c>
      <c r="E207" s="2" t="s">
        <v>267</v>
      </c>
      <c r="F207" s="5">
        <v>112</v>
      </c>
      <c r="G207" s="3"/>
      <c r="H207" s="3">
        <v>20</v>
      </c>
      <c r="I207" s="3">
        <f t="shared" ref="I207:I211" si="70">G207+H207</f>
        <v>20</v>
      </c>
      <c r="J207" s="3">
        <v>20</v>
      </c>
    </row>
    <row r="208" spans="1:10" ht="30">
      <c r="A208" s="23"/>
      <c r="B208" s="1" t="s">
        <v>25</v>
      </c>
      <c r="C208" s="2" t="s">
        <v>75</v>
      </c>
      <c r="D208" s="2" t="s">
        <v>59</v>
      </c>
      <c r="E208" s="2" t="s">
        <v>267</v>
      </c>
      <c r="F208" s="5">
        <v>242</v>
      </c>
      <c r="G208" s="3"/>
      <c r="H208" s="3">
        <v>364.1</v>
      </c>
      <c r="I208" s="3">
        <f t="shared" si="70"/>
        <v>364.1</v>
      </c>
      <c r="J208" s="3">
        <v>364.1</v>
      </c>
    </row>
    <row r="209" spans="1:10" ht="30">
      <c r="A209" s="23"/>
      <c r="B209" s="1" t="s">
        <v>135</v>
      </c>
      <c r="C209" s="2" t="s">
        <v>75</v>
      </c>
      <c r="D209" s="2" t="s">
        <v>59</v>
      </c>
      <c r="E209" s="2" t="s">
        <v>267</v>
      </c>
      <c r="F209" s="5">
        <v>244</v>
      </c>
      <c r="G209" s="3"/>
      <c r="H209" s="3">
        <v>1137.2</v>
      </c>
      <c r="I209" s="3">
        <f t="shared" si="70"/>
        <v>1137.2</v>
      </c>
      <c r="J209" s="3">
        <v>1137.2</v>
      </c>
    </row>
    <row r="210" spans="1:10" ht="30">
      <c r="A210" s="23"/>
      <c r="B210" s="1" t="s">
        <v>28</v>
      </c>
      <c r="C210" s="2" t="s">
        <v>75</v>
      </c>
      <c r="D210" s="2" t="s">
        <v>59</v>
      </c>
      <c r="E210" s="2" t="s">
        <v>267</v>
      </c>
      <c r="F210" s="5">
        <v>851</v>
      </c>
      <c r="G210" s="3"/>
      <c r="H210" s="3">
        <v>20</v>
      </c>
      <c r="I210" s="3">
        <f t="shared" si="70"/>
        <v>20</v>
      </c>
      <c r="J210" s="3">
        <v>20</v>
      </c>
    </row>
    <row r="211" spans="1:10" ht="15">
      <c r="A211" s="23"/>
      <c r="B211" s="1" t="s">
        <v>153</v>
      </c>
      <c r="C211" s="2" t="s">
        <v>75</v>
      </c>
      <c r="D211" s="2" t="s">
        <v>59</v>
      </c>
      <c r="E211" s="2" t="s">
        <v>267</v>
      </c>
      <c r="F211" s="5" t="s">
        <v>44</v>
      </c>
      <c r="G211" s="3"/>
      <c r="H211" s="3">
        <v>15</v>
      </c>
      <c r="I211" s="3">
        <f t="shared" si="70"/>
        <v>15</v>
      </c>
      <c r="J211" s="3">
        <v>15</v>
      </c>
    </row>
    <row r="212" spans="1:10" ht="14.25">
      <c r="A212" s="20">
        <v>7</v>
      </c>
      <c r="B212" s="26" t="s">
        <v>89</v>
      </c>
      <c r="C212" s="36" t="s">
        <v>90</v>
      </c>
      <c r="D212" s="36" t="s">
        <v>76</v>
      </c>
      <c r="E212" s="36"/>
      <c r="F212" s="36"/>
      <c r="G212" s="4">
        <f t="shared" ref="G212:J212" si="71">G213</f>
        <v>0</v>
      </c>
      <c r="H212" s="4">
        <f t="shared" si="71"/>
        <v>18125.599999999999</v>
      </c>
      <c r="I212" s="4">
        <f t="shared" si="71"/>
        <v>18125.599999999999</v>
      </c>
      <c r="J212" s="4">
        <f t="shared" si="71"/>
        <v>18125.599999999999</v>
      </c>
    </row>
    <row r="213" spans="1:10" ht="15">
      <c r="A213" s="23" t="s">
        <v>91</v>
      </c>
      <c r="B213" s="29" t="s">
        <v>92</v>
      </c>
      <c r="C213" s="2" t="s">
        <v>90</v>
      </c>
      <c r="D213" s="2" t="s">
        <v>9</v>
      </c>
      <c r="E213" s="2"/>
      <c r="F213" s="2"/>
      <c r="G213" s="3">
        <f>G214+G216+G218+G220</f>
        <v>0</v>
      </c>
      <c r="H213" s="3">
        <f>H214+H216+H218+H220</f>
        <v>18125.599999999999</v>
      </c>
      <c r="I213" s="3">
        <f>I214+I216+I218+I220</f>
        <v>18125.599999999999</v>
      </c>
      <c r="J213" s="3">
        <f>J214+J216+J218+J220</f>
        <v>18125.599999999999</v>
      </c>
    </row>
    <row r="214" spans="1:10" ht="45">
      <c r="A214" s="23"/>
      <c r="B214" s="29" t="s">
        <v>268</v>
      </c>
      <c r="C214" s="2" t="s">
        <v>90</v>
      </c>
      <c r="D214" s="2" t="s">
        <v>9</v>
      </c>
      <c r="E214" s="2" t="s">
        <v>269</v>
      </c>
      <c r="F214" s="2"/>
      <c r="G214" s="42">
        <f>SUM(G215:G215)</f>
        <v>0</v>
      </c>
      <c r="H214" s="42">
        <f>SUM(H215:H215)</f>
        <v>7277.7</v>
      </c>
      <c r="I214" s="42">
        <f>SUM(I215:I215)</f>
        <v>7277.7</v>
      </c>
      <c r="J214" s="42">
        <f>SUM(J215:J215)</f>
        <v>7277.7</v>
      </c>
    </row>
    <row r="215" spans="1:10" ht="60">
      <c r="A215" s="23"/>
      <c r="B215" s="29" t="s">
        <v>81</v>
      </c>
      <c r="C215" s="2" t="s">
        <v>90</v>
      </c>
      <c r="D215" s="2" t="s">
        <v>9</v>
      </c>
      <c r="E215" s="2" t="s">
        <v>270</v>
      </c>
      <c r="F215" s="43" t="s">
        <v>93</v>
      </c>
      <c r="G215" s="8"/>
      <c r="H215" s="9">
        <f>5950.2-395.3+20+48+23+3+9+21.8+12+1586</f>
        <v>7277.7</v>
      </c>
      <c r="I215" s="3">
        <f>G215+H215</f>
        <v>7277.7</v>
      </c>
      <c r="J215" s="9">
        <f>5950.2-395.3+20+48+23+3+9+21.8+12+1586</f>
        <v>7277.7</v>
      </c>
    </row>
    <row r="216" spans="1:10" ht="90">
      <c r="A216" s="23"/>
      <c r="B216" s="44" t="s">
        <v>271</v>
      </c>
      <c r="C216" s="2" t="s">
        <v>90</v>
      </c>
      <c r="D216" s="2" t="s">
        <v>9</v>
      </c>
      <c r="E216" s="2" t="s">
        <v>272</v>
      </c>
      <c r="F216" s="2"/>
      <c r="G216" s="3">
        <f>SUM(G217:G217)</f>
        <v>0</v>
      </c>
      <c r="H216" s="3">
        <f>SUM(H217:H217)</f>
        <v>4761.2</v>
      </c>
      <c r="I216" s="3">
        <f>SUM(I217:I217)</f>
        <v>4761.2</v>
      </c>
      <c r="J216" s="3">
        <f>SUM(J217:J217)</f>
        <v>4761.2</v>
      </c>
    </row>
    <row r="217" spans="1:10" ht="60">
      <c r="A217" s="23"/>
      <c r="B217" s="29" t="s">
        <v>81</v>
      </c>
      <c r="C217" s="2" t="s">
        <v>90</v>
      </c>
      <c r="D217" s="2" t="s">
        <v>9</v>
      </c>
      <c r="E217" s="2" t="s">
        <v>272</v>
      </c>
      <c r="F217" s="43" t="s">
        <v>93</v>
      </c>
      <c r="G217" s="3"/>
      <c r="H217" s="3">
        <f>5344.4-583.2</f>
        <v>4761.2</v>
      </c>
      <c r="I217" s="3">
        <f>G217+H217</f>
        <v>4761.2</v>
      </c>
      <c r="J217" s="3">
        <f>5344.4-583.2</f>
        <v>4761.2</v>
      </c>
    </row>
    <row r="218" spans="1:10" ht="30">
      <c r="A218" s="23"/>
      <c r="B218" s="29" t="s">
        <v>273</v>
      </c>
      <c r="C218" s="2" t="s">
        <v>90</v>
      </c>
      <c r="D218" s="2" t="s">
        <v>9</v>
      </c>
      <c r="E218" s="2" t="s">
        <v>274</v>
      </c>
      <c r="F218" s="2"/>
      <c r="G218" s="3">
        <f>SUM(G219:G219)</f>
        <v>0</v>
      </c>
      <c r="H218" s="3">
        <f>SUM(H219:H219)</f>
        <v>6086.7</v>
      </c>
      <c r="I218" s="3">
        <f>SUM(I219:I219)</f>
        <v>6086.7</v>
      </c>
      <c r="J218" s="3">
        <f>SUM(J219:J219)</f>
        <v>6086.7</v>
      </c>
    </row>
    <row r="219" spans="1:10" ht="60">
      <c r="A219" s="23"/>
      <c r="B219" s="29" t="s">
        <v>81</v>
      </c>
      <c r="C219" s="2" t="s">
        <v>90</v>
      </c>
      <c r="D219" s="2" t="s">
        <v>9</v>
      </c>
      <c r="E219" s="2" t="s">
        <v>274</v>
      </c>
      <c r="F219" s="43" t="s">
        <v>93</v>
      </c>
      <c r="G219" s="3"/>
      <c r="H219" s="3">
        <f>5286.7+800</f>
        <v>6086.7</v>
      </c>
      <c r="I219" s="3">
        <f>G219+H219</f>
        <v>6086.7</v>
      </c>
      <c r="J219" s="3">
        <f>5286.7+800</f>
        <v>6086.7</v>
      </c>
    </row>
    <row r="220" spans="1:10" ht="45">
      <c r="A220" s="23"/>
      <c r="B220" s="29" t="s">
        <v>275</v>
      </c>
      <c r="C220" s="2" t="s">
        <v>90</v>
      </c>
      <c r="D220" s="2" t="s">
        <v>9</v>
      </c>
      <c r="E220" s="2" t="s">
        <v>276</v>
      </c>
      <c r="F220" s="2"/>
      <c r="G220" s="3">
        <f>SUM(G221:G221)</f>
        <v>0</v>
      </c>
      <c r="H220" s="3">
        <f>SUM(H221:H221)</f>
        <v>0</v>
      </c>
      <c r="I220" s="3">
        <f>SUM(I221:I221)</f>
        <v>0</v>
      </c>
      <c r="J220" s="3">
        <f>SUM(J221:J221)</f>
        <v>0</v>
      </c>
    </row>
    <row r="221" spans="1:10" ht="15">
      <c r="A221" s="23"/>
      <c r="B221" s="29" t="s">
        <v>83</v>
      </c>
      <c r="C221" s="2" t="s">
        <v>90</v>
      </c>
      <c r="D221" s="2" t="s">
        <v>9</v>
      </c>
      <c r="E221" s="2" t="s">
        <v>276</v>
      </c>
      <c r="F221" s="43">
        <v>612</v>
      </c>
      <c r="G221" s="3"/>
      <c r="H221" s="3">
        <f>2.9-2.9</f>
        <v>0</v>
      </c>
      <c r="I221" s="3">
        <f>G221+H221</f>
        <v>0</v>
      </c>
      <c r="J221" s="3">
        <f>2.9-2.9</f>
        <v>0</v>
      </c>
    </row>
    <row r="222" spans="1:10" ht="14.25">
      <c r="A222" s="20">
        <v>8</v>
      </c>
      <c r="B222" s="26" t="s">
        <v>95</v>
      </c>
      <c r="C222" s="36" t="s">
        <v>96</v>
      </c>
      <c r="D222" s="36" t="s">
        <v>76</v>
      </c>
      <c r="E222" s="36"/>
      <c r="F222" s="38"/>
      <c r="G222" s="4">
        <f t="shared" ref="G222:J222" si="72">G226+G237+G223</f>
        <v>0</v>
      </c>
      <c r="H222" s="4">
        <f t="shared" si="72"/>
        <v>3925.4000000000005</v>
      </c>
      <c r="I222" s="4">
        <f t="shared" si="72"/>
        <v>3925.4000000000005</v>
      </c>
      <c r="J222" s="4">
        <f t="shared" si="72"/>
        <v>3925.4000000000005</v>
      </c>
    </row>
    <row r="223" spans="1:10" ht="15">
      <c r="A223" s="23" t="s">
        <v>97</v>
      </c>
      <c r="B223" s="1" t="s">
        <v>277</v>
      </c>
      <c r="C223" s="2" t="s">
        <v>96</v>
      </c>
      <c r="D223" s="2" t="s">
        <v>9</v>
      </c>
      <c r="E223" s="2"/>
      <c r="F223" s="2"/>
      <c r="G223" s="3">
        <f t="shared" ref="G223:J224" si="73">G224</f>
        <v>0</v>
      </c>
      <c r="H223" s="3">
        <f t="shared" si="73"/>
        <v>144</v>
      </c>
      <c r="I223" s="3">
        <f t="shared" si="73"/>
        <v>144</v>
      </c>
      <c r="J223" s="3">
        <f t="shared" si="73"/>
        <v>144</v>
      </c>
    </row>
    <row r="224" spans="1:10" ht="15">
      <c r="A224" s="20"/>
      <c r="B224" s="1" t="s">
        <v>100</v>
      </c>
      <c r="C224" s="2" t="s">
        <v>96</v>
      </c>
      <c r="D224" s="2" t="s">
        <v>9</v>
      </c>
      <c r="E224" s="2" t="s">
        <v>278</v>
      </c>
      <c r="F224" s="2"/>
      <c r="G224" s="3">
        <f t="shared" si="73"/>
        <v>0</v>
      </c>
      <c r="H224" s="3">
        <f t="shared" si="73"/>
        <v>144</v>
      </c>
      <c r="I224" s="3">
        <f t="shared" si="73"/>
        <v>144</v>
      </c>
      <c r="J224" s="3">
        <f t="shared" si="73"/>
        <v>144</v>
      </c>
    </row>
    <row r="225" spans="1:10" ht="15">
      <c r="A225" s="20"/>
      <c r="B225" s="1" t="s">
        <v>320</v>
      </c>
      <c r="C225" s="2" t="s">
        <v>96</v>
      </c>
      <c r="D225" s="2" t="s">
        <v>9</v>
      </c>
      <c r="E225" s="2" t="s">
        <v>278</v>
      </c>
      <c r="F225" s="2" t="s">
        <v>279</v>
      </c>
      <c r="G225" s="3"/>
      <c r="H225" s="3">
        <v>144</v>
      </c>
      <c r="I225" s="3">
        <f>G225+H225</f>
        <v>144</v>
      </c>
      <c r="J225" s="3">
        <v>144</v>
      </c>
    </row>
    <row r="226" spans="1:10" ht="15">
      <c r="A226" s="23" t="s">
        <v>101</v>
      </c>
      <c r="B226" s="1" t="s">
        <v>98</v>
      </c>
      <c r="C226" s="2" t="s">
        <v>96</v>
      </c>
      <c r="D226" s="2" t="s">
        <v>18</v>
      </c>
      <c r="E226" s="2"/>
      <c r="F226" s="2"/>
      <c r="G226" s="3">
        <f>G233+G231+G227+G229+G235</f>
        <v>0</v>
      </c>
      <c r="H226" s="3">
        <f t="shared" ref="H226:J226" si="74">H233+H231+H227+H229+H235</f>
        <v>1743.4000000000003</v>
      </c>
      <c r="I226" s="3">
        <f t="shared" si="74"/>
        <v>1743.4000000000003</v>
      </c>
      <c r="J226" s="3">
        <f t="shared" si="74"/>
        <v>1743.4000000000003</v>
      </c>
    </row>
    <row r="227" spans="1:10" ht="90">
      <c r="A227" s="23"/>
      <c r="B227" s="45" t="s">
        <v>344</v>
      </c>
      <c r="C227" s="2" t="s">
        <v>96</v>
      </c>
      <c r="D227" s="2" t="s">
        <v>18</v>
      </c>
      <c r="E227" s="2" t="s">
        <v>346</v>
      </c>
      <c r="F227" s="2"/>
      <c r="G227" s="48">
        <f>G228</f>
        <v>0</v>
      </c>
      <c r="H227" s="48">
        <f>H228</f>
        <v>393.6</v>
      </c>
      <c r="I227" s="48">
        <f>I228</f>
        <v>393.6</v>
      </c>
      <c r="J227" s="48">
        <f>J228</f>
        <v>393.6</v>
      </c>
    </row>
    <row r="228" spans="1:10" ht="15">
      <c r="A228" s="23"/>
      <c r="B228" s="1" t="s">
        <v>99</v>
      </c>
      <c r="C228" s="2" t="s">
        <v>96</v>
      </c>
      <c r="D228" s="2" t="s">
        <v>18</v>
      </c>
      <c r="E228" s="2" t="s">
        <v>346</v>
      </c>
      <c r="F228" s="2">
        <v>322</v>
      </c>
      <c r="G228" s="48"/>
      <c r="H228" s="48">
        <v>393.6</v>
      </c>
      <c r="I228" s="48">
        <f>SUM(G228:H228)</f>
        <v>393.6</v>
      </c>
      <c r="J228" s="48">
        <v>393.6</v>
      </c>
    </row>
    <row r="229" spans="1:10" ht="60">
      <c r="A229" s="23"/>
      <c r="B229" s="46" t="s">
        <v>345</v>
      </c>
      <c r="C229" s="2" t="s">
        <v>96</v>
      </c>
      <c r="D229" s="2" t="s">
        <v>18</v>
      </c>
      <c r="E229" s="2" t="s">
        <v>347</v>
      </c>
      <c r="F229" s="2"/>
      <c r="G229" s="48">
        <f>G230</f>
        <v>0</v>
      </c>
      <c r="H229" s="48">
        <f>H230</f>
        <v>73.900000000000006</v>
      </c>
      <c r="I229" s="48">
        <f>I230</f>
        <v>73.900000000000006</v>
      </c>
      <c r="J229" s="48">
        <f>J230</f>
        <v>73.900000000000006</v>
      </c>
    </row>
    <row r="230" spans="1:10" ht="15">
      <c r="A230" s="23"/>
      <c r="B230" s="1" t="s">
        <v>99</v>
      </c>
      <c r="C230" s="2" t="s">
        <v>96</v>
      </c>
      <c r="D230" s="2" t="s">
        <v>18</v>
      </c>
      <c r="E230" s="2" t="s">
        <v>347</v>
      </c>
      <c r="F230" s="2" t="s">
        <v>348</v>
      </c>
      <c r="G230" s="48"/>
      <c r="H230" s="48">
        <v>73.900000000000006</v>
      </c>
      <c r="I230" s="48">
        <f>SUM(G230:H230)</f>
        <v>73.900000000000006</v>
      </c>
      <c r="J230" s="48">
        <v>73.900000000000006</v>
      </c>
    </row>
    <row r="231" spans="1:10" ht="60">
      <c r="A231" s="23"/>
      <c r="B231" s="7" t="s">
        <v>280</v>
      </c>
      <c r="C231" s="2" t="s">
        <v>96</v>
      </c>
      <c r="D231" s="2" t="s">
        <v>18</v>
      </c>
      <c r="E231" s="2" t="s">
        <v>281</v>
      </c>
      <c r="F231" s="2"/>
      <c r="G231" s="48">
        <f>G232</f>
        <v>0</v>
      </c>
      <c r="H231" s="48">
        <f>H232</f>
        <v>150</v>
      </c>
      <c r="I231" s="48">
        <f>I232</f>
        <v>150</v>
      </c>
      <c r="J231" s="48">
        <f>J232</f>
        <v>150</v>
      </c>
    </row>
    <row r="232" spans="1:10" ht="15">
      <c r="A232" s="23"/>
      <c r="B232" s="1" t="s">
        <v>99</v>
      </c>
      <c r="C232" s="2" t="s">
        <v>96</v>
      </c>
      <c r="D232" s="2" t="s">
        <v>18</v>
      </c>
      <c r="E232" s="2" t="s">
        <v>281</v>
      </c>
      <c r="F232" s="2">
        <v>322</v>
      </c>
      <c r="G232" s="48"/>
      <c r="H232" s="48">
        <v>150</v>
      </c>
      <c r="I232" s="48">
        <f>SUM(G232:H232)</f>
        <v>150</v>
      </c>
      <c r="J232" s="48">
        <v>150</v>
      </c>
    </row>
    <row r="233" spans="1:10" ht="30">
      <c r="A233" s="23"/>
      <c r="B233" s="29" t="s">
        <v>282</v>
      </c>
      <c r="C233" s="2" t="s">
        <v>96</v>
      </c>
      <c r="D233" s="2" t="s">
        <v>18</v>
      </c>
      <c r="E233" s="2" t="s">
        <v>283</v>
      </c>
      <c r="F233" s="2"/>
      <c r="G233" s="3">
        <f>G234</f>
        <v>0</v>
      </c>
      <c r="H233" s="3">
        <f>H234</f>
        <v>516.70000000000005</v>
      </c>
      <c r="I233" s="3">
        <f>I234</f>
        <v>516.70000000000005</v>
      </c>
      <c r="J233" s="3">
        <f>J234</f>
        <v>516.70000000000005</v>
      </c>
    </row>
    <row r="234" spans="1:10" ht="60">
      <c r="A234" s="23"/>
      <c r="B234" s="29" t="s">
        <v>205</v>
      </c>
      <c r="C234" s="2" t="s">
        <v>96</v>
      </c>
      <c r="D234" s="2" t="s">
        <v>18</v>
      </c>
      <c r="E234" s="2" t="s">
        <v>283</v>
      </c>
      <c r="F234" s="2" t="s">
        <v>71</v>
      </c>
      <c r="G234" s="3"/>
      <c r="H234" s="3">
        <v>516.70000000000005</v>
      </c>
      <c r="I234" s="3">
        <f>G234+H234</f>
        <v>516.70000000000005</v>
      </c>
      <c r="J234" s="3">
        <v>516.70000000000005</v>
      </c>
    </row>
    <row r="235" spans="1:10" ht="75">
      <c r="A235" s="23"/>
      <c r="B235" s="1" t="s">
        <v>351</v>
      </c>
      <c r="C235" s="2" t="s">
        <v>96</v>
      </c>
      <c r="D235" s="2" t="s">
        <v>18</v>
      </c>
      <c r="E235" s="2" t="s">
        <v>354</v>
      </c>
      <c r="F235" s="2"/>
      <c r="G235" s="3">
        <f>G236</f>
        <v>0</v>
      </c>
      <c r="H235" s="3">
        <f>H236</f>
        <v>609.20000000000005</v>
      </c>
      <c r="I235" s="3">
        <f>I236</f>
        <v>609.20000000000005</v>
      </c>
      <c r="J235" s="3">
        <f>J236</f>
        <v>609.20000000000005</v>
      </c>
    </row>
    <row r="236" spans="1:10" ht="30">
      <c r="A236" s="23"/>
      <c r="B236" s="1" t="s">
        <v>350</v>
      </c>
      <c r="C236" s="2" t="s">
        <v>96</v>
      </c>
      <c r="D236" s="2" t="s">
        <v>18</v>
      </c>
      <c r="E236" s="2" t="s">
        <v>354</v>
      </c>
      <c r="F236" s="2" t="s">
        <v>353</v>
      </c>
      <c r="G236" s="3"/>
      <c r="H236" s="3">
        <v>609.20000000000005</v>
      </c>
      <c r="I236" s="3">
        <f>G236+H236</f>
        <v>609.20000000000005</v>
      </c>
      <c r="J236" s="3">
        <v>609.20000000000005</v>
      </c>
    </row>
    <row r="237" spans="1:10" ht="15">
      <c r="A237" s="23" t="s">
        <v>122</v>
      </c>
      <c r="B237" s="29" t="s">
        <v>102</v>
      </c>
      <c r="C237" s="2" t="s">
        <v>96</v>
      </c>
      <c r="D237" s="2" t="s">
        <v>23</v>
      </c>
      <c r="E237" s="2"/>
      <c r="F237" s="2"/>
      <c r="G237" s="3">
        <f t="shared" ref="G237:J238" si="75">G238</f>
        <v>0</v>
      </c>
      <c r="H237" s="3">
        <f t="shared" si="75"/>
        <v>2038</v>
      </c>
      <c r="I237" s="3">
        <f t="shared" si="75"/>
        <v>2038</v>
      </c>
      <c r="J237" s="3">
        <f t="shared" si="75"/>
        <v>2038</v>
      </c>
    </row>
    <row r="238" spans="1:10" ht="90">
      <c r="A238" s="23"/>
      <c r="B238" s="44" t="s">
        <v>284</v>
      </c>
      <c r="C238" s="2" t="s">
        <v>96</v>
      </c>
      <c r="D238" s="2" t="s">
        <v>23</v>
      </c>
      <c r="E238" s="2" t="s">
        <v>285</v>
      </c>
      <c r="F238" s="2"/>
      <c r="G238" s="3">
        <f t="shared" si="75"/>
        <v>0</v>
      </c>
      <c r="H238" s="3">
        <f t="shared" si="75"/>
        <v>2038</v>
      </c>
      <c r="I238" s="3">
        <f t="shared" si="75"/>
        <v>2038</v>
      </c>
      <c r="J238" s="3">
        <f t="shared" si="75"/>
        <v>2038</v>
      </c>
    </row>
    <row r="239" spans="1:10" ht="45">
      <c r="A239" s="23"/>
      <c r="B239" s="29" t="s">
        <v>286</v>
      </c>
      <c r="C239" s="2" t="s">
        <v>96</v>
      </c>
      <c r="D239" s="2" t="s">
        <v>23</v>
      </c>
      <c r="E239" s="2" t="s">
        <v>285</v>
      </c>
      <c r="F239" s="2" t="s">
        <v>103</v>
      </c>
      <c r="G239" s="3"/>
      <c r="H239" s="3">
        <f>2082.9-44.9</f>
        <v>2038</v>
      </c>
      <c r="I239" s="3">
        <f>G239+H239</f>
        <v>2038</v>
      </c>
      <c r="J239" s="3">
        <f>2082.9-44.9</f>
        <v>2038</v>
      </c>
    </row>
    <row r="240" spans="1:10" ht="14.25">
      <c r="A240" s="20">
        <v>9</v>
      </c>
      <c r="B240" s="26" t="s">
        <v>104</v>
      </c>
      <c r="C240" s="36" t="s">
        <v>36</v>
      </c>
      <c r="D240" s="36"/>
      <c r="E240" s="36"/>
      <c r="F240" s="36"/>
      <c r="G240" s="39">
        <f t="shared" ref="G240:J241" si="76">G241</f>
        <v>0</v>
      </c>
      <c r="H240" s="39">
        <f t="shared" si="76"/>
        <v>3997.8</v>
      </c>
      <c r="I240" s="39">
        <f t="shared" si="76"/>
        <v>3997.8</v>
      </c>
      <c r="J240" s="39">
        <f t="shared" si="76"/>
        <v>3997.8</v>
      </c>
    </row>
    <row r="241" spans="1:10" ht="15">
      <c r="A241" s="23" t="s">
        <v>121</v>
      </c>
      <c r="B241" s="1" t="s">
        <v>105</v>
      </c>
      <c r="C241" s="2" t="s">
        <v>36</v>
      </c>
      <c r="D241" s="2" t="s">
        <v>12</v>
      </c>
      <c r="E241" s="2"/>
      <c r="F241" s="5"/>
      <c r="G241" s="42">
        <f t="shared" si="76"/>
        <v>0</v>
      </c>
      <c r="H241" s="42">
        <f t="shared" si="76"/>
        <v>3997.8</v>
      </c>
      <c r="I241" s="42">
        <f t="shared" si="76"/>
        <v>3997.8</v>
      </c>
      <c r="J241" s="42">
        <f t="shared" si="76"/>
        <v>3997.8</v>
      </c>
    </row>
    <row r="242" spans="1:10" ht="15">
      <c r="A242" s="23"/>
      <c r="B242" s="29" t="s">
        <v>290</v>
      </c>
      <c r="C242" s="2" t="s">
        <v>36</v>
      </c>
      <c r="D242" s="2" t="s">
        <v>12</v>
      </c>
      <c r="E242" s="2" t="s">
        <v>291</v>
      </c>
      <c r="F242" s="5"/>
      <c r="G242" s="3">
        <f>SUM(G243:G243)</f>
        <v>0</v>
      </c>
      <c r="H242" s="3">
        <f>SUM(H243:H243)</f>
        <v>3997.8</v>
      </c>
      <c r="I242" s="3">
        <f>SUM(I243:I243)</f>
        <v>3997.8</v>
      </c>
      <c r="J242" s="3">
        <f>SUM(J243:J243)</f>
        <v>3997.8</v>
      </c>
    </row>
    <row r="243" spans="1:10" ht="60">
      <c r="A243" s="23"/>
      <c r="B243" s="29" t="s">
        <v>106</v>
      </c>
      <c r="C243" s="2" t="s">
        <v>36</v>
      </c>
      <c r="D243" s="2" t="s">
        <v>12</v>
      </c>
      <c r="E243" s="2" t="s">
        <v>291</v>
      </c>
      <c r="F243" s="5" t="s">
        <v>107</v>
      </c>
      <c r="G243" s="3"/>
      <c r="H243" s="3">
        <v>3997.8</v>
      </c>
      <c r="I243" s="3">
        <f>G243+H243</f>
        <v>3997.8</v>
      </c>
      <c r="J243" s="3">
        <v>3997.8</v>
      </c>
    </row>
    <row r="244" spans="1:10" ht="15">
      <c r="A244" s="20">
        <v>10</v>
      </c>
      <c r="B244" s="26" t="s">
        <v>108</v>
      </c>
      <c r="C244" s="36" t="s">
        <v>64</v>
      </c>
      <c r="D244" s="36"/>
      <c r="E244" s="2"/>
      <c r="F244" s="5"/>
      <c r="G244" s="4">
        <f t="shared" ref="G244:J246" si="77">G245</f>
        <v>0</v>
      </c>
      <c r="H244" s="4">
        <f t="shared" si="77"/>
        <v>1300</v>
      </c>
      <c r="I244" s="4">
        <f t="shared" si="77"/>
        <v>1300</v>
      </c>
      <c r="J244" s="4">
        <f t="shared" si="77"/>
        <v>1300</v>
      </c>
    </row>
    <row r="245" spans="1:10" ht="15">
      <c r="A245" s="23" t="s">
        <v>109</v>
      </c>
      <c r="B245" s="1" t="s">
        <v>110</v>
      </c>
      <c r="C245" s="2" t="s">
        <v>64</v>
      </c>
      <c r="D245" s="2" t="s">
        <v>12</v>
      </c>
      <c r="E245" s="2"/>
      <c r="F245" s="5"/>
      <c r="G245" s="3">
        <f t="shared" si="77"/>
        <v>0</v>
      </c>
      <c r="H245" s="3">
        <f t="shared" si="77"/>
        <v>1300</v>
      </c>
      <c r="I245" s="3">
        <f t="shared" si="77"/>
        <v>1300</v>
      </c>
      <c r="J245" s="3">
        <f t="shared" si="77"/>
        <v>1300</v>
      </c>
    </row>
    <row r="246" spans="1:10" ht="30">
      <c r="A246" s="23"/>
      <c r="B246" s="29" t="s">
        <v>111</v>
      </c>
      <c r="C246" s="2" t="s">
        <v>64</v>
      </c>
      <c r="D246" s="2" t="s">
        <v>12</v>
      </c>
      <c r="E246" s="2" t="s">
        <v>292</v>
      </c>
      <c r="F246" s="2"/>
      <c r="G246" s="3">
        <f t="shared" si="77"/>
        <v>0</v>
      </c>
      <c r="H246" s="3">
        <f t="shared" si="77"/>
        <v>1300</v>
      </c>
      <c r="I246" s="3">
        <f t="shared" si="77"/>
        <v>1300</v>
      </c>
      <c r="J246" s="3">
        <f t="shared" si="77"/>
        <v>1300</v>
      </c>
    </row>
    <row r="247" spans="1:10" ht="60">
      <c r="A247" s="23"/>
      <c r="B247" s="29" t="s">
        <v>106</v>
      </c>
      <c r="C247" s="2" t="s">
        <v>64</v>
      </c>
      <c r="D247" s="2" t="s">
        <v>12</v>
      </c>
      <c r="E247" s="2" t="s">
        <v>292</v>
      </c>
      <c r="F247" s="5">
        <v>621</v>
      </c>
      <c r="G247" s="3"/>
      <c r="H247" s="3">
        <v>1300</v>
      </c>
      <c r="I247" s="3">
        <f>G247+H247</f>
        <v>1300</v>
      </c>
      <c r="J247" s="3">
        <v>1300</v>
      </c>
    </row>
    <row r="248" spans="1:10" ht="42.75">
      <c r="A248" s="20">
        <v>11</v>
      </c>
      <c r="B248" s="26" t="s">
        <v>318</v>
      </c>
      <c r="C248" s="36" t="s">
        <v>56</v>
      </c>
      <c r="D248" s="36" t="s">
        <v>76</v>
      </c>
      <c r="E248" s="36"/>
      <c r="F248" s="38"/>
      <c r="G248" s="4">
        <f t="shared" ref="G248:J249" si="78">G249</f>
        <v>0</v>
      </c>
      <c r="H248" s="4">
        <f t="shared" si="78"/>
        <v>12453.8</v>
      </c>
      <c r="I248" s="4">
        <f t="shared" si="78"/>
        <v>12453.8</v>
      </c>
      <c r="J248" s="4">
        <f t="shared" si="78"/>
        <v>12453.8</v>
      </c>
    </row>
    <row r="249" spans="1:10" ht="45">
      <c r="A249" s="62" t="s">
        <v>113</v>
      </c>
      <c r="B249" s="7" t="s">
        <v>319</v>
      </c>
      <c r="C249" s="2" t="s">
        <v>56</v>
      </c>
      <c r="D249" s="2" t="s">
        <v>9</v>
      </c>
      <c r="E249" s="2"/>
      <c r="F249" s="5"/>
      <c r="G249" s="3">
        <f t="shared" si="78"/>
        <v>0</v>
      </c>
      <c r="H249" s="3">
        <f t="shared" si="78"/>
        <v>12453.8</v>
      </c>
      <c r="I249" s="3">
        <f t="shared" si="78"/>
        <v>12453.8</v>
      </c>
      <c r="J249" s="3">
        <f t="shared" si="78"/>
        <v>12453.8</v>
      </c>
    </row>
    <row r="250" spans="1:10" ht="45">
      <c r="A250" s="23"/>
      <c r="B250" s="29" t="s">
        <v>295</v>
      </c>
      <c r="C250" s="2" t="s">
        <v>56</v>
      </c>
      <c r="D250" s="2" t="s">
        <v>9</v>
      </c>
      <c r="E250" s="2" t="s">
        <v>296</v>
      </c>
      <c r="F250" s="2"/>
      <c r="G250" s="3">
        <f>G253+G251</f>
        <v>0</v>
      </c>
      <c r="H250" s="3">
        <f>H253+H251</f>
        <v>12453.8</v>
      </c>
      <c r="I250" s="3">
        <f>I253+I251</f>
        <v>12453.8</v>
      </c>
      <c r="J250" s="3">
        <f>J253+J251</f>
        <v>12453.8</v>
      </c>
    </row>
    <row r="251" spans="1:10" ht="75">
      <c r="A251" s="23"/>
      <c r="B251" s="44" t="s">
        <v>297</v>
      </c>
      <c r="C251" s="2" t="s">
        <v>56</v>
      </c>
      <c r="D251" s="2" t="s">
        <v>9</v>
      </c>
      <c r="E251" s="2" t="s">
        <v>298</v>
      </c>
      <c r="F251" s="2"/>
      <c r="G251" s="3">
        <f>G252</f>
        <v>0</v>
      </c>
      <c r="H251" s="3">
        <f>H252</f>
        <v>4135.8</v>
      </c>
      <c r="I251" s="3">
        <f>I252</f>
        <v>4135.8</v>
      </c>
      <c r="J251" s="3">
        <f>J252</f>
        <v>4135.8</v>
      </c>
    </row>
    <row r="252" spans="1:10" ht="15">
      <c r="A252" s="23"/>
      <c r="B252" s="29" t="s">
        <v>118</v>
      </c>
      <c r="C252" s="2" t="s">
        <v>56</v>
      </c>
      <c r="D252" s="2" t="s">
        <v>9</v>
      </c>
      <c r="E252" s="2" t="s">
        <v>298</v>
      </c>
      <c r="F252" s="2" t="s">
        <v>119</v>
      </c>
      <c r="G252" s="3"/>
      <c r="H252" s="3">
        <f>4103.2+32.6</f>
        <v>4135.8</v>
      </c>
      <c r="I252" s="3">
        <f>G252+H252</f>
        <v>4135.8</v>
      </c>
      <c r="J252" s="3">
        <f>4103.2+32.6</f>
        <v>4135.8</v>
      </c>
    </row>
    <row r="253" spans="1:10" ht="30">
      <c r="A253" s="23"/>
      <c r="B253" s="44" t="s">
        <v>299</v>
      </c>
      <c r="C253" s="2" t="s">
        <v>56</v>
      </c>
      <c r="D253" s="2" t="s">
        <v>9</v>
      </c>
      <c r="E253" s="2" t="s">
        <v>300</v>
      </c>
      <c r="F253" s="2"/>
      <c r="G253" s="3">
        <f>G254</f>
        <v>0</v>
      </c>
      <c r="H253" s="3">
        <f>H254</f>
        <v>8318</v>
      </c>
      <c r="I253" s="3">
        <f>I254</f>
        <v>8318</v>
      </c>
      <c r="J253" s="3">
        <f>J254</f>
        <v>8318</v>
      </c>
    </row>
    <row r="254" spans="1:10" ht="15">
      <c r="A254" s="23"/>
      <c r="B254" s="29" t="s">
        <v>118</v>
      </c>
      <c r="C254" s="2" t="s">
        <v>56</v>
      </c>
      <c r="D254" s="2" t="s">
        <v>9</v>
      </c>
      <c r="E254" s="2" t="s">
        <v>300</v>
      </c>
      <c r="F254" s="2" t="s">
        <v>119</v>
      </c>
      <c r="G254" s="3"/>
      <c r="H254" s="3">
        <v>8318</v>
      </c>
      <c r="I254" s="3">
        <f>G254+H254</f>
        <v>8318</v>
      </c>
      <c r="J254" s="3">
        <v>8318</v>
      </c>
    </row>
    <row r="255" spans="1:10" ht="14.25">
      <c r="A255" s="20">
        <v>12</v>
      </c>
      <c r="B255" s="63" t="s">
        <v>313</v>
      </c>
      <c r="C255" s="64"/>
      <c r="D255" s="64"/>
      <c r="E255" s="64"/>
      <c r="F255" s="64"/>
      <c r="G255" s="4">
        <f>G256</f>
        <v>0</v>
      </c>
      <c r="H255" s="4">
        <f>H256</f>
        <v>5182.1000000000004</v>
      </c>
      <c r="I255" s="4">
        <f>I256</f>
        <v>5182.1000000000004</v>
      </c>
      <c r="J255" s="4">
        <f>J256</f>
        <v>8581.5</v>
      </c>
    </row>
    <row r="256" spans="1:10" ht="15">
      <c r="A256" s="23"/>
      <c r="B256" s="65" t="s">
        <v>314</v>
      </c>
      <c r="C256" s="2">
        <v>99</v>
      </c>
      <c r="D256" s="2">
        <v>99</v>
      </c>
      <c r="E256" s="2" t="s">
        <v>328</v>
      </c>
      <c r="F256" s="2" t="s">
        <v>308</v>
      </c>
      <c r="G256" s="47"/>
      <c r="H256" s="47">
        <f>3500+0.6+1681.5</f>
        <v>5182.1000000000004</v>
      </c>
      <c r="I256" s="3">
        <f>G256+H256</f>
        <v>5182.1000000000004</v>
      </c>
      <c r="J256" s="47">
        <f>6900+1681.5</f>
        <v>8581.5</v>
      </c>
    </row>
    <row r="257" spans="1:10" ht="14.25">
      <c r="A257" s="20"/>
      <c r="B257" s="66" t="s">
        <v>120</v>
      </c>
      <c r="C257" s="66"/>
      <c r="D257" s="66"/>
      <c r="E257" s="66"/>
      <c r="F257" s="66"/>
      <c r="G257" s="49">
        <f>G7+G96+G103+G113+G135+G152+G212+G222+G240+G244+G248+G255</f>
        <v>0</v>
      </c>
      <c r="H257" s="49">
        <f>H7+H96+H103+H113+H135+H152+H212+H222+H240+H244+H248+H255</f>
        <v>244325.79999999996</v>
      </c>
      <c r="I257" s="49">
        <f t="shared" ref="I257:J257" si="79">I7+I96+I103+I113+I135+I152+I212+I222+I240+I244+I248+I255</f>
        <v>244325.79999999996</v>
      </c>
      <c r="J257" s="49">
        <f t="shared" si="79"/>
        <v>244080.49999999997</v>
      </c>
    </row>
  </sheetData>
  <autoFilter ref="A5:J257"/>
  <mergeCells count="4">
    <mergeCell ref="E1:J1"/>
    <mergeCell ref="A3:J3"/>
    <mergeCell ref="F4:J4"/>
    <mergeCell ref="B257:F257"/>
  </mergeCells>
  <pageMargins left="0.59055118110236227" right="0.59055118110236227" top="0.55118110236220474" bottom="0.39370078740157483" header="0.31496062992125984" footer="0.39370078740157483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2017 год</vt:lpstr>
      <vt:lpstr>2018-2019гг</vt:lpstr>
      <vt:lpstr>'2017 год'!Область_печати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Zam_po_budgetu</cp:lastModifiedBy>
  <cp:lastPrinted>2016-11-14T04:58:41Z</cp:lastPrinted>
  <dcterms:created xsi:type="dcterms:W3CDTF">2014-10-07T08:03:00Z</dcterms:created>
  <dcterms:modified xsi:type="dcterms:W3CDTF">2016-11-14T04:58:43Z</dcterms:modified>
</cp:coreProperties>
</file>