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-135" windowWidth="13965" windowHeight="12720" tabRatio="306" activeTab="1"/>
  </bookViews>
  <sheets>
    <sheet name="2026" sheetId="4" r:id="rId1"/>
    <sheet name="2027-2028" sheetId="3" r:id="rId2"/>
  </sheets>
  <definedNames>
    <definedName name="_xlnm._FilterDatabase" localSheetId="0" hidden="1">'2026'!$A$7:$I$636</definedName>
    <definedName name="_xlnm._FilterDatabase" localSheetId="1" hidden="1">'2027-2028'!$B$8:$L$470</definedName>
    <definedName name="_xlnm.Print_Area" localSheetId="0">'2026'!$A$1:$I$637</definedName>
    <definedName name="_xlnm.Print_Area" localSheetId="1">'2027-2028'!$A$1:$L$470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L209" i="3"/>
  <c r="L208"/>
  <c r="L207" s="1"/>
  <c r="L206" s="1"/>
  <c r="K206"/>
  <c r="J207"/>
  <c r="J206" s="1"/>
  <c r="K207"/>
  <c r="L99" l="1"/>
  <c r="L98" s="1"/>
  <c r="J98"/>
  <c r="K98"/>
  <c r="G85"/>
  <c r="H98"/>
  <c r="I98"/>
  <c r="G98"/>
  <c r="I99"/>
  <c r="L170"/>
  <c r="L169" s="1"/>
  <c r="K169"/>
  <c r="J169"/>
  <c r="L168"/>
  <c r="L167" s="1"/>
  <c r="K167"/>
  <c r="J167"/>
  <c r="J166" s="1"/>
  <c r="I170"/>
  <c r="I169" s="1"/>
  <c r="H169"/>
  <c r="G169"/>
  <c r="I168"/>
  <c r="I167" s="1"/>
  <c r="H167"/>
  <c r="G167"/>
  <c r="G166"/>
  <c r="H627" i="4"/>
  <c r="H626" s="1"/>
  <c r="H631"/>
  <c r="H630" s="1"/>
  <c r="G630"/>
  <c r="H537"/>
  <c r="I538"/>
  <c r="I537" s="1"/>
  <c r="H137"/>
  <c r="H207" i="3"/>
  <c r="H206" s="1"/>
  <c r="G207"/>
  <c r="G206" s="1"/>
  <c r="I209"/>
  <c r="I208"/>
  <c r="H634" i="4"/>
  <c r="H633" s="1"/>
  <c r="H632" s="1"/>
  <c r="G634"/>
  <c r="G633" s="1"/>
  <c r="G632" s="1"/>
  <c r="H628"/>
  <c r="G628"/>
  <c r="G626"/>
  <c r="G625" s="1"/>
  <c r="G624" s="1"/>
  <c r="G619" s="1"/>
  <c r="H622"/>
  <c r="H621" s="1"/>
  <c r="H620" s="1"/>
  <c r="G622"/>
  <c r="G621" s="1"/>
  <c r="G620" s="1"/>
  <c r="I623"/>
  <c r="I622" s="1"/>
  <c r="I621" s="1"/>
  <c r="I620" s="1"/>
  <c r="I627"/>
  <c r="I626" s="1"/>
  <c r="I629"/>
  <c r="I628" s="1"/>
  <c r="I635"/>
  <c r="I634" s="1"/>
  <c r="I633" s="1"/>
  <c r="I632" s="1"/>
  <c r="H601"/>
  <c r="G601"/>
  <c r="I602"/>
  <c r="I601" s="1"/>
  <c r="H541"/>
  <c r="G541"/>
  <c r="I543"/>
  <c r="I542"/>
  <c r="H556"/>
  <c r="G556"/>
  <c r="I558"/>
  <c r="I557"/>
  <c r="H507"/>
  <c r="H506" s="1"/>
  <c r="G507"/>
  <c r="G506" s="1"/>
  <c r="I508"/>
  <c r="I507" s="1"/>
  <c r="I506" s="1"/>
  <c r="I500"/>
  <c r="G499"/>
  <c r="I502"/>
  <c r="H472"/>
  <c r="G472"/>
  <c r="I475"/>
  <c r="H479"/>
  <c r="G479"/>
  <c r="I482"/>
  <c r="I487"/>
  <c r="H496"/>
  <c r="G496"/>
  <c r="I497"/>
  <c r="H499"/>
  <c r="I461"/>
  <c r="I460" s="1"/>
  <c r="I459" s="1"/>
  <c r="I458" s="1"/>
  <c r="I457" s="1"/>
  <c r="H460"/>
  <c r="H459" s="1"/>
  <c r="H458" s="1"/>
  <c r="H457" s="1"/>
  <c r="G460"/>
  <c r="G458" s="1"/>
  <c r="G457" s="1"/>
  <c r="H398"/>
  <c r="G398"/>
  <c r="I399"/>
  <c r="I398" s="1"/>
  <c r="H423"/>
  <c r="G423"/>
  <c r="I425"/>
  <c r="I424"/>
  <c r="H354"/>
  <c r="G354"/>
  <c r="I356"/>
  <c r="H376"/>
  <c r="G376"/>
  <c r="I378"/>
  <c r="I377"/>
  <c r="I294"/>
  <c r="H293"/>
  <c r="G293"/>
  <c r="H303"/>
  <c r="H302" s="1"/>
  <c r="G303"/>
  <c r="G302" s="1"/>
  <c r="I305"/>
  <c r="I304"/>
  <c r="H311"/>
  <c r="G311"/>
  <c r="I317"/>
  <c r="H271"/>
  <c r="G271"/>
  <c r="I274"/>
  <c r="H257"/>
  <c r="H256" s="1"/>
  <c r="G257"/>
  <c r="G256" s="1"/>
  <c r="I259"/>
  <c r="I258"/>
  <c r="H250"/>
  <c r="G250"/>
  <c r="I251"/>
  <c r="I250" s="1"/>
  <c r="H201"/>
  <c r="G201"/>
  <c r="H203"/>
  <c r="G203"/>
  <c r="H206"/>
  <c r="H205" s="1"/>
  <c r="G206"/>
  <c r="G205" s="1"/>
  <c r="I202"/>
  <c r="I201" s="1"/>
  <c r="I204"/>
  <c r="I203" s="1"/>
  <c r="I207"/>
  <c r="I208"/>
  <c r="G177"/>
  <c r="I182"/>
  <c r="H183"/>
  <c r="I183" s="1"/>
  <c r="H181"/>
  <c r="I181" s="1"/>
  <c r="H180"/>
  <c r="I180" s="1"/>
  <c r="H179"/>
  <c r="I179" s="1"/>
  <c r="H178"/>
  <c r="I178" s="1"/>
  <c r="I168"/>
  <c r="H149"/>
  <c r="H148" s="1"/>
  <c r="G149"/>
  <c r="G148" s="1"/>
  <c r="I150"/>
  <c r="I149" s="1"/>
  <c r="I148" s="1"/>
  <c r="H83"/>
  <c r="I242"/>
  <c r="I241" s="1"/>
  <c r="I240" s="1"/>
  <c r="I239" s="1"/>
  <c r="G241"/>
  <c r="G240" s="1"/>
  <c r="G239" s="1"/>
  <c r="I61"/>
  <c r="I60"/>
  <c r="I618"/>
  <c r="I617" s="1"/>
  <c r="I616" s="1"/>
  <c r="I615" s="1"/>
  <c r="I614" s="1"/>
  <c r="I613" s="1"/>
  <c r="H617"/>
  <c r="H616" s="1"/>
  <c r="H615" s="1"/>
  <c r="H614" s="1"/>
  <c r="H613" s="1"/>
  <c r="G617"/>
  <c r="G616" s="1"/>
  <c r="G615" s="1"/>
  <c r="G614" s="1"/>
  <c r="G613" s="1"/>
  <c r="I611"/>
  <c r="I610"/>
  <c r="H609"/>
  <c r="G609"/>
  <c r="I608"/>
  <c r="I607" s="1"/>
  <c r="H607"/>
  <c r="G607"/>
  <c r="I600"/>
  <c r="I599" s="1"/>
  <c r="H599"/>
  <c r="G599"/>
  <c r="I598"/>
  <c r="I597" s="1"/>
  <c r="H597"/>
  <c r="G597"/>
  <c r="I596"/>
  <c r="I595" s="1"/>
  <c r="H595"/>
  <c r="G595"/>
  <c r="I594"/>
  <c r="I593" s="1"/>
  <c r="H593"/>
  <c r="G593"/>
  <c r="I592"/>
  <c r="I591" s="1"/>
  <c r="H591"/>
  <c r="G591"/>
  <c r="I589"/>
  <c r="I588" s="1"/>
  <c r="H588"/>
  <c r="G588"/>
  <c r="I587"/>
  <c r="I586" s="1"/>
  <c r="H586"/>
  <c r="G586"/>
  <c r="I585"/>
  <c r="I584"/>
  <c r="H583"/>
  <c r="G583"/>
  <c r="I578"/>
  <c r="I577" s="1"/>
  <c r="I576" s="1"/>
  <c r="I575" s="1"/>
  <c r="I574" s="1"/>
  <c r="H577"/>
  <c r="H576" s="1"/>
  <c r="H575" s="1"/>
  <c r="H574" s="1"/>
  <c r="G577"/>
  <c r="G576" s="1"/>
  <c r="G575" s="1"/>
  <c r="G574" s="1"/>
  <c r="I573"/>
  <c r="I572" s="1"/>
  <c r="I571" s="1"/>
  <c r="I570" s="1"/>
  <c r="I569" s="1"/>
  <c r="H572"/>
  <c r="H571" s="1"/>
  <c r="H570" s="1"/>
  <c r="H569" s="1"/>
  <c r="G572"/>
  <c r="G571" s="1"/>
  <c r="G570" s="1"/>
  <c r="G569" s="1"/>
  <c r="I568"/>
  <c r="I567" s="1"/>
  <c r="I566" s="1"/>
  <c r="I565" s="1"/>
  <c r="I564" s="1"/>
  <c r="H567"/>
  <c r="H566" s="1"/>
  <c r="H565" s="1"/>
  <c r="H564" s="1"/>
  <c r="G567"/>
  <c r="G566" s="1"/>
  <c r="G565" s="1"/>
  <c r="G564" s="1"/>
  <c r="I562"/>
  <c r="I561" s="1"/>
  <c r="I560" s="1"/>
  <c r="I559" s="1"/>
  <c r="H561"/>
  <c r="H560" s="1"/>
  <c r="H559" s="1"/>
  <c r="G561"/>
  <c r="G560" s="1"/>
  <c r="G559" s="1"/>
  <c r="I555"/>
  <c r="I554" s="1"/>
  <c r="H554"/>
  <c r="G554"/>
  <c r="I553"/>
  <c r="I552" s="1"/>
  <c r="H552"/>
  <c r="G552"/>
  <c r="I551"/>
  <c r="I550" s="1"/>
  <c r="H550"/>
  <c r="G550"/>
  <c r="I549"/>
  <c r="I548" s="1"/>
  <c r="H548"/>
  <c r="G548"/>
  <c r="I547"/>
  <c r="I546"/>
  <c r="H545"/>
  <c r="G545"/>
  <c r="I540"/>
  <c r="I539" s="1"/>
  <c r="H539"/>
  <c r="G539"/>
  <c r="I536"/>
  <c r="I535"/>
  <c r="H534"/>
  <c r="G534"/>
  <c r="I533"/>
  <c r="I532" s="1"/>
  <c r="H532"/>
  <c r="G532"/>
  <c r="I531"/>
  <c r="I530" s="1"/>
  <c r="H530"/>
  <c r="G530"/>
  <c r="I529"/>
  <c r="I528" s="1"/>
  <c r="H528"/>
  <c r="G528"/>
  <c r="I527"/>
  <c r="I526"/>
  <c r="H525"/>
  <c r="H524" s="1"/>
  <c r="G525"/>
  <c r="G524" s="1"/>
  <c r="I523"/>
  <c r="I522"/>
  <c r="H521"/>
  <c r="H520" s="1"/>
  <c r="G521"/>
  <c r="G520" s="1"/>
  <c r="I519"/>
  <c r="I518"/>
  <c r="H517"/>
  <c r="G517"/>
  <c r="G516"/>
  <c r="I516" s="1"/>
  <c r="G515"/>
  <c r="I515" s="1"/>
  <c r="H514"/>
  <c r="I511"/>
  <c r="I510" s="1"/>
  <c r="I509" s="1"/>
  <c r="I505" s="1"/>
  <c r="H510"/>
  <c r="H509" s="1"/>
  <c r="H505" s="1"/>
  <c r="G510"/>
  <c r="G509" s="1"/>
  <c r="I501"/>
  <c r="I498"/>
  <c r="I496" s="1"/>
  <c r="I495"/>
  <c r="I494" s="1"/>
  <c r="H494"/>
  <c r="G494"/>
  <c r="I492"/>
  <c r="I491" s="1"/>
  <c r="H491"/>
  <c r="G491"/>
  <c r="I490"/>
  <c r="I489"/>
  <c r="H488"/>
  <c r="G488"/>
  <c r="I486"/>
  <c r="I485"/>
  <c r="I484"/>
  <c r="I483"/>
  <c r="I481"/>
  <c r="I480"/>
  <c r="I478"/>
  <c r="I477"/>
  <c r="H476"/>
  <c r="G476"/>
  <c r="I474"/>
  <c r="I473"/>
  <c r="I468"/>
  <c r="I467" s="1"/>
  <c r="H467"/>
  <c r="G467"/>
  <c r="I466"/>
  <c r="I465" s="1"/>
  <c r="H465"/>
  <c r="G465"/>
  <c r="I456"/>
  <c r="I455"/>
  <c r="H454"/>
  <c r="G454"/>
  <c r="I453"/>
  <c r="I452" s="1"/>
  <c r="H452"/>
  <c r="G452"/>
  <c r="I451"/>
  <c r="I450" s="1"/>
  <c r="H450"/>
  <c r="G450"/>
  <c r="I449"/>
  <c r="I448" s="1"/>
  <c r="H448"/>
  <c r="G448"/>
  <c r="I447"/>
  <c r="I446"/>
  <c r="I445"/>
  <c r="H444"/>
  <c r="G444"/>
  <c r="I443"/>
  <c r="I442" s="1"/>
  <c r="H442"/>
  <c r="G442"/>
  <c r="I441"/>
  <c r="I440" s="1"/>
  <c r="H440"/>
  <c r="G440"/>
  <c r="I439"/>
  <c r="I438" s="1"/>
  <c r="H438"/>
  <c r="G438"/>
  <c r="I437"/>
  <c r="I436"/>
  <c r="I435"/>
  <c r="H434"/>
  <c r="G434"/>
  <c r="I433"/>
  <c r="I432" s="1"/>
  <c r="H432"/>
  <c r="G432"/>
  <c r="I428"/>
  <c r="G428"/>
  <c r="G427"/>
  <c r="H426"/>
  <c r="G422"/>
  <c r="I422" s="1"/>
  <c r="G421"/>
  <c r="I421" s="1"/>
  <c r="H420"/>
  <c r="I419"/>
  <c r="I418"/>
  <c r="H417"/>
  <c r="G417"/>
  <c r="G416"/>
  <c r="I416" s="1"/>
  <c r="G415"/>
  <c r="I415" s="1"/>
  <c r="H414"/>
  <c r="I413"/>
  <c r="I412" s="1"/>
  <c r="H412"/>
  <c r="G412"/>
  <c r="G411"/>
  <c r="G410" s="1"/>
  <c r="H410"/>
  <c r="G409"/>
  <c r="G408" s="1"/>
  <c r="H408"/>
  <c r="I407"/>
  <c r="I406" s="1"/>
  <c r="H406"/>
  <c r="G406"/>
  <c r="I405"/>
  <c r="I404" s="1"/>
  <c r="H404"/>
  <c r="G404"/>
  <c r="I403"/>
  <c r="I402" s="1"/>
  <c r="H402"/>
  <c r="G402"/>
  <c r="I401"/>
  <c r="I400" s="1"/>
  <c r="H400"/>
  <c r="G400"/>
  <c r="I397"/>
  <c r="I396" s="1"/>
  <c r="H396"/>
  <c r="G396"/>
  <c r="I395"/>
  <c r="I394"/>
  <c r="H393"/>
  <c r="G393"/>
  <c r="I391"/>
  <c r="I390" s="1"/>
  <c r="H390"/>
  <c r="G390"/>
  <c r="I389"/>
  <c r="I388" s="1"/>
  <c r="H388"/>
  <c r="G388"/>
  <c r="I387"/>
  <c r="I386" s="1"/>
  <c r="H386"/>
  <c r="G386"/>
  <c r="I383"/>
  <c r="I382" s="1"/>
  <c r="I381" s="1"/>
  <c r="I380" s="1"/>
  <c r="H382"/>
  <c r="H381" s="1"/>
  <c r="H380" s="1"/>
  <c r="G382"/>
  <c r="G381" s="1"/>
  <c r="G380" s="1"/>
  <c r="I375"/>
  <c r="I374"/>
  <c r="H373"/>
  <c r="G373"/>
  <c r="G372"/>
  <c r="I372" s="1"/>
  <c r="I371" s="1"/>
  <c r="H371"/>
  <c r="G370"/>
  <c r="I370" s="1"/>
  <c r="I369" s="1"/>
  <c r="H369"/>
  <c r="I368"/>
  <c r="I367" s="1"/>
  <c r="H367"/>
  <c r="G367"/>
  <c r="I366"/>
  <c r="I365" s="1"/>
  <c r="H365"/>
  <c r="G365"/>
  <c r="I364"/>
  <c r="I363" s="1"/>
  <c r="H363"/>
  <c r="G363"/>
  <c r="I362"/>
  <c r="I361" s="1"/>
  <c r="H361"/>
  <c r="G361"/>
  <c r="I360"/>
  <c r="I359" s="1"/>
  <c r="H359"/>
  <c r="G359"/>
  <c r="I358"/>
  <c r="I357" s="1"/>
  <c r="H357"/>
  <c r="G357"/>
  <c r="I355"/>
  <c r="I351"/>
  <c r="I350"/>
  <c r="H349"/>
  <c r="H348" s="1"/>
  <c r="H347" s="1"/>
  <c r="G349"/>
  <c r="G348" s="1"/>
  <c r="G347" s="1"/>
  <c r="I344"/>
  <c r="I343"/>
  <c r="I342"/>
  <c r="I341"/>
  <c r="I340"/>
  <c r="I339"/>
  <c r="H338"/>
  <c r="H337" s="1"/>
  <c r="H336" s="1"/>
  <c r="H335" s="1"/>
  <c r="G338"/>
  <c r="G337" s="1"/>
  <c r="G336" s="1"/>
  <c r="G335" s="1"/>
  <c r="I334"/>
  <c r="I333" s="1"/>
  <c r="I332" s="1"/>
  <c r="H333"/>
  <c r="H332" s="1"/>
  <c r="G333"/>
  <c r="G332" s="1"/>
  <c r="I331"/>
  <c r="I330" s="1"/>
  <c r="I329" s="1"/>
  <c r="H330"/>
  <c r="H329" s="1"/>
  <c r="G330"/>
  <c r="G329" s="1"/>
  <c r="I326"/>
  <c r="I325" s="1"/>
  <c r="I324" s="1"/>
  <c r="H325"/>
  <c r="H324" s="1"/>
  <c r="G325"/>
  <c r="G324" s="1"/>
  <c r="I323"/>
  <c r="I322" s="1"/>
  <c r="I321" s="1"/>
  <c r="I320" s="1"/>
  <c r="H322"/>
  <c r="H321" s="1"/>
  <c r="H320" s="1"/>
  <c r="G322"/>
  <c r="G321" s="1"/>
  <c r="G320" s="1"/>
  <c r="I319"/>
  <c r="I318" s="1"/>
  <c r="H318"/>
  <c r="G318"/>
  <c r="I316"/>
  <c r="I315"/>
  <c r="I314"/>
  <c r="I313"/>
  <c r="I312"/>
  <c r="I309"/>
  <c r="I308"/>
  <c r="H307"/>
  <c r="H306" s="1"/>
  <c r="G307"/>
  <c r="G306" s="1"/>
  <c r="I301"/>
  <c r="I300" s="1"/>
  <c r="H300"/>
  <c r="G300"/>
  <c r="I299"/>
  <c r="I298"/>
  <c r="H297"/>
  <c r="H296" s="1"/>
  <c r="G297"/>
  <c r="I295"/>
  <c r="I292"/>
  <c r="I291" s="1"/>
  <c r="H291"/>
  <c r="G291"/>
  <c r="G290"/>
  <c r="I290" s="1"/>
  <c r="G289"/>
  <c r="H288"/>
  <c r="I284"/>
  <c r="I283" s="1"/>
  <c r="I282" s="1"/>
  <c r="I281" s="1"/>
  <c r="H283"/>
  <c r="H282" s="1"/>
  <c r="H281" s="1"/>
  <c r="G283"/>
  <c r="G282" s="1"/>
  <c r="G281" s="1"/>
  <c r="I280"/>
  <c r="I279" s="1"/>
  <c r="I278" s="1"/>
  <c r="I277" s="1"/>
  <c r="H279"/>
  <c r="H278" s="1"/>
  <c r="H277" s="1"/>
  <c r="G279"/>
  <c r="G278" s="1"/>
  <c r="G277" s="1"/>
  <c r="I273"/>
  <c r="H270"/>
  <c r="H269" s="1"/>
  <c r="I272"/>
  <c r="G270"/>
  <c r="G269" s="1"/>
  <c r="I268"/>
  <c r="I267" s="1"/>
  <c r="I266" s="1"/>
  <c r="I265" s="1"/>
  <c r="H267"/>
  <c r="H266" s="1"/>
  <c r="H265" s="1"/>
  <c r="H264" s="1"/>
  <c r="G267"/>
  <c r="G266" s="1"/>
  <c r="G265" s="1"/>
  <c r="I263"/>
  <c r="I262"/>
  <c r="H261"/>
  <c r="H260" s="1"/>
  <c r="G261"/>
  <c r="G260" s="1"/>
  <c r="I253"/>
  <c r="I252" s="1"/>
  <c r="I249" s="1"/>
  <c r="H252"/>
  <c r="H249" s="1"/>
  <c r="G252"/>
  <c r="G249" s="1"/>
  <c r="I248"/>
  <c r="I247" s="1"/>
  <c r="H247"/>
  <c r="G247"/>
  <c r="I246"/>
  <c r="I245" s="1"/>
  <c r="H245"/>
  <c r="G245"/>
  <c r="H241"/>
  <c r="H240" s="1"/>
  <c r="H239" s="1"/>
  <c r="I236"/>
  <c r="I235" s="1"/>
  <c r="I234" s="1"/>
  <c r="H235"/>
  <c r="H234" s="1"/>
  <c r="G235"/>
  <c r="G234" s="1"/>
  <c r="I233"/>
  <c r="I232" s="1"/>
  <c r="H232"/>
  <c r="G232"/>
  <c r="H231"/>
  <c r="G231"/>
  <c r="I230"/>
  <c r="I229" s="1"/>
  <c r="I228" s="1"/>
  <c r="H229"/>
  <c r="H228" s="1"/>
  <c r="G229"/>
  <c r="G228" s="1"/>
  <c r="I227"/>
  <c r="I226" s="1"/>
  <c r="I225" s="1"/>
  <c r="H226"/>
  <c r="H225" s="1"/>
  <c r="G226"/>
  <c r="G225" s="1"/>
  <c r="I224"/>
  <c r="I223" s="1"/>
  <c r="I222" s="1"/>
  <c r="H223"/>
  <c r="H222" s="1"/>
  <c r="G223"/>
  <c r="G222" s="1"/>
  <c r="G221"/>
  <c r="G220" s="1"/>
  <c r="H220"/>
  <c r="G219"/>
  <c r="G218" s="1"/>
  <c r="H218"/>
  <c r="I216"/>
  <c r="I215"/>
  <c r="H214"/>
  <c r="G214"/>
  <c r="G213"/>
  <c r="I213" s="1"/>
  <c r="I212" s="1"/>
  <c r="H212"/>
  <c r="G211"/>
  <c r="G210" s="1"/>
  <c r="H210"/>
  <c r="I197"/>
  <c r="I196"/>
  <c r="H195"/>
  <c r="H194" s="1"/>
  <c r="H193" s="1"/>
  <c r="H192" s="1"/>
  <c r="G195"/>
  <c r="G194" s="1"/>
  <c r="G193" s="1"/>
  <c r="G192" s="1"/>
  <c r="I190"/>
  <c r="I189"/>
  <c r="H188"/>
  <c r="H187" s="1"/>
  <c r="H186" s="1"/>
  <c r="H185" s="1"/>
  <c r="H184" s="1"/>
  <c r="G188"/>
  <c r="G187" s="1"/>
  <c r="G186" s="1"/>
  <c r="G185" s="1"/>
  <c r="G184" s="1"/>
  <c r="I176"/>
  <c r="I175"/>
  <c r="H174"/>
  <c r="G174"/>
  <c r="I173"/>
  <c r="G172"/>
  <c r="G170" s="1"/>
  <c r="I171"/>
  <c r="H170"/>
  <c r="I169"/>
  <c r="I167"/>
  <c r="H166"/>
  <c r="G166"/>
  <c r="I165"/>
  <c r="I164"/>
  <c r="I163"/>
  <c r="I162"/>
  <c r="H161"/>
  <c r="G161"/>
  <c r="I160"/>
  <c r="I159"/>
  <c r="I158"/>
  <c r="I157"/>
  <c r="H156"/>
  <c r="G156"/>
  <c r="I153"/>
  <c r="I152" s="1"/>
  <c r="I151" s="1"/>
  <c r="I147" s="1"/>
  <c r="H152"/>
  <c r="H151" s="1"/>
  <c r="G152"/>
  <c r="G151" s="1"/>
  <c r="I146"/>
  <c r="I145" s="1"/>
  <c r="I144" s="1"/>
  <c r="H145"/>
  <c r="H144" s="1"/>
  <c r="G145"/>
  <c r="G144" s="1"/>
  <c r="I143"/>
  <c r="I142"/>
  <c r="H141"/>
  <c r="G141"/>
  <c r="I140"/>
  <c r="I139"/>
  <c r="I138"/>
  <c r="I137"/>
  <c r="I136"/>
  <c r="I135"/>
  <c r="I134"/>
  <c r="I133"/>
  <c r="H132"/>
  <c r="G132"/>
  <c r="I130"/>
  <c r="I129" s="1"/>
  <c r="I128" s="1"/>
  <c r="H129"/>
  <c r="H128" s="1"/>
  <c r="G129"/>
  <c r="G128" s="1"/>
  <c r="I126"/>
  <c r="I125" s="1"/>
  <c r="H125"/>
  <c r="G125"/>
  <c r="I124"/>
  <c r="I123"/>
  <c r="H122"/>
  <c r="G122"/>
  <c r="I121"/>
  <c r="I120" s="1"/>
  <c r="H120"/>
  <c r="G120"/>
  <c r="I116"/>
  <c r="I115" s="1"/>
  <c r="I114" s="1"/>
  <c r="I113" s="1"/>
  <c r="I112" s="1"/>
  <c r="H115"/>
  <c r="H114" s="1"/>
  <c r="H113" s="1"/>
  <c r="H112" s="1"/>
  <c r="G115"/>
  <c r="G114" s="1"/>
  <c r="G113" s="1"/>
  <c r="G112" s="1"/>
  <c r="I111"/>
  <c r="I110" s="1"/>
  <c r="H110"/>
  <c r="G110"/>
  <c r="G109"/>
  <c r="I109" s="1"/>
  <c r="G108"/>
  <c r="I108" s="1"/>
  <c r="H107"/>
  <c r="I106"/>
  <c r="I105"/>
  <c r="H104"/>
  <c r="G104"/>
  <c r="I103"/>
  <c r="G103"/>
  <c r="G102"/>
  <c r="H101"/>
  <c r="I100"/>
  <c r="I99"/>
  <c r="I98"/>
  <c r="H97"/>
  <c r="G97"/>
  <c r="I94"/>
  <c r="I93" s="1"/>
  <c r="H93"/>
  <c r="G93"/>
  <c r="I92"/>
  <c r="I91" s="1"/>
  <c r="H91"/>
  <c r="G91"/>
  <c r="I90"/>
  <c r="I89"/>
  <c r="H88"/>
  <c r="G88"/>
  <c r="I87"/>
  <c r="I86"/>
  <c r="I85"/>
  <c r="I84"/>
  <c r="G83"/>
  <c r="I80"/>
  <c r="I79" s="1"/>
  <c r="I78" s="1"/>
  <c r="I77" s="1"/>
  <c r="H79"/>
  <c r="H78" s="1"/>
  <c r="H77" s="1"/>
  <c r="G79"/>
  <c r="G78" s="1"/>
  <c r="G77" s="1"/>
  <c r="G75"/>
  <c r="G74" s="1"/>
  <c r="G73" s="1"/>
  <c r="G72" s="1"/>
  <c r="G71" s="1"/>
  <c r="H74"/>
  <c r="H73" s="1"/>
  <c r="H72" s="1"/>
  <c r="H71" s="1"/>
  <c r="I70"/>
  <c r="G69"/>
  <c r="G68" s="1"/>
  <c r="H68"/>
  <c r="I67"/>
  <c r="I66"/>
  <c r="I65"/>
  <c r="I64"/>
  <c r="I63"/>
  <c r="H62"/>
  <c r="G62"/>
  <c r="H59"/>
  <c r="G59"/>
  <c r="I58"/>
  <c r="I57" s="1"/>
  <c r="H57"/>
  <c r="G57"/>
  <c r="I54"/>
  <c r="I53"/>
  <c r="H52"/>
  <c r="H51" s="1"/>
  <c r="G52"/>
  <c r="G51" s="1"/>
  <c r="I50"/>
  <c r="I49" s="1"/>
  <c r="I48" s="1"/>
  <c r="H49"/>
  <c r="H48" s="1"/>
  <c r="G49"/>
  <c r="G48" s="1"/>
  <c r="I46"/>
  <c r="I45"/>
  <c r="I44"/>
  <c r="I43"/>
  <c r="I42"/>
  <c r="H41"/>
  <c r="H40" s="1"/>
  <c r="H39" s="1"/>
  <c r="G41"/>
  <c r="G40" s="1"/>
  <c r="G39" s="1"/>
  <c r="I37"/>
  <c r="I36" s="1"/>
  <c r="H36"/>
  <c r="G36"/>
  <c r="I35"/>
  <c r="I34"/>
  <c r="H33"/>
  <c r="G33"/>
  <c r="I32"/>
  <c r="I31"/>
  <c r="H30"/>
  <c r="G30"/>
  <c r="I29"/>
  <c r="I28"/>
  <c r="H27"/>
  <c r="G27"/>
  <c r="I26"/>
  <c r="I25"/>
  <c r="I24"/>
  <c r="I23"/>
  <c r="H22"/>
  <c r="G22"/>
  <c r="I18"/>
  <c r="I17"/>
  <c r="H16"/>
  <c r="G16"/>
  <c r="I15"/>
  <c r="I14"/>
  <c r="H13"/>
  <c r="G13"/>
  <c r="H166" i="3" l="1"/>
  <c r="K166"/>
  <c r="I590" i="4"/>
  <c r="H619"/>
  <c r="H625"/>
  <c r="H624" s="1"/>
  <c r="G426"/>
  <c r="H544"/>
  <c r="G544"/>
  <c r="G590"/>
  <c r="G212"/>
  <c r="G209" s="1"/>
  <c r="L166" i="3"/>
  <c r="I166"/>
  <c r="I631" i="4"/>
  <c r="I630" s="1"/>
  <c r="I625" s="1"/>
  <c r="I624" s="1"/>
  <c r="I619" s="1"/>
  <c r="I612" s="1"/>
  <c r="I427"/>
  <c r="I472"/>
  <c r="I207" i="3"/>
  <c r="I206" s="1"/>
  <c r="H612" i="4"/>
  <c r="G612"/>
  <c r="H177"/>
  <c r="H590"/>
  <c r="I556"/>
  <c r="I541"/>
  <c r="G505"/>
  <c r="I479"/>
  <c r="I219"/>
  <c r="I218" s="1"/>
  <c r="I499"/>
  <c r="I423"/>
  <c r="I376"/>
  <c r="I354"/>
  <c r="H392"/>
  <c r="H353"/>
  <c r="H352" s="1"/>
  <c r="H346" s="1"/>
  <c r="I293"/>
  <c r="I271"/>
  <c r="I270" s="1"/>
  <c r="I269" s="1"/>
  <c r="I264" s="1"/>
  <c r="G147"/>
  <c r="H155"/>
  <c r="H154" s="1"/>
  <c r="I311"/>
  <c r="I310" s="1"/>
  <c r="I303"/>
  <c r="I302" s="1"/>
  <c r="G200"/>
  <c r="I257"/>
  <c r="I256" s="1"/>
  <c r="H255"/>
  <c r="H254" s="1"/>
  <c r="G255"/>
  <c r="G254" s="1"/>
  <c r="H200"/>
  <c r="I206"/>
  <c r="I205" s="1"/>
  <c r="I177"/>
  <c r="I200"/>
  <c r="I214"/>
  <c r="H147"/>
  <c r="G131"/>
  <c r="G127" s="1"/>
  <c r="G56"/>
  <c r="G55" s="1"/>
  <c r="I174"/>
  <c r="I59"/>
  <c r="H56"/>
  <c r="H55" s="1"/>
  <c r="G328"/>
  <c r="G327" s="1"/>
  <c r="I69"/>
  <c r="I68" s="1"/>
  <c r="I75"/>
  <c r="I74" s="1"/>
  <c r="I73" s="1"/>
  <c r="I72" s="1"/>
  <c r="I71" s="1"/>
  <c r="G369"/>
  <c r="I417"/>
  <c r="I211"/>
  <c r="I210" s="1"/>
  <c r="H217"/>
  <c r="I261"/>
  <c r="I260" s="1"/>
  <c r="G288"/>
  <c r="G287" s="1"/>
  <c r="H310"/>
  <c r="G101"/>
  <c r="I172"/>
  <c r="I170" s="1"/>
  <c r="G371"/>
  <c r="I289"/>
  <c r="I288" s="1"/>
  <c r="I409"/>
  <c r="I408" s="1"/>
  <c r="I107"/>
  <c r="G514"/>
  <c r="G513" s="1"/>
  <c r="G107"/>
  <c r="I349"/>
  <c r="I348" s="1"/>
  <c r="I347" s="1"/>
  <c r="I414"/>
  <c r="I33"/>
  <c r="I102"/>
  <c r="I101" s="1"/>
  <c r="I166"/>
  <c r="I276"/>
  <c r="I307"/>
  <c r="I306" s="1"/>
  <c r="I373"/>
  <c r="I454"/>
  <c r="I521"/>
  <c r="I520" s="1"/>
  <c r="I545"/>
  <c r="G310"/>
  <c r="G155"/>
  <c r="G154" s="1"/>
  <c r="I231"/>
  <c r="I514"/>
  <c r="G582"/>
  <c r="I141"/>
  <c r="I476"/>
  <c r="I488"/>
  <c r="I517"/>
  <c r="H21"/>
  <c r="H20" s="1"/>
  <c r="H19" s="1"/>
  <c r="G493"/>
  <c r="G12"/>
  <c r="G11" s="1"/>
  <c r="G10" s="1"/>
  <c r="I16"/>
  <c r="I41"/>
  <c r="I40" s="1"/>
  <c r="I39" s="1"/>
  <c r="I434"/>
  <c r="G464"/>
  <c r="G463" s="1"/>
  <c r="G462" s="1"/>
  <c r="H493"/>
  <c r="I583"/>
  <c r="I582" s="1"/>
  <c r="I52"/>
  <c r="I51" s="1"/>
  <c r="I47" s="1"/>
  <c r="I88"/>
  <c r="I188"/>
  <c r="I187" s="1"/>
  <c r="I186" s="1"/>
  <c r="I185" s="1"/>
  <c r="I184" s="1"/>
  <c r="I297"/>
  <c r="I296" s="1"/>
  <c r="I13"/>
  <c r="H119"/>
  <c r="H118" s="1"/>
  <c r="H385"/>
  <c r="I444"/>
  <c r="H606"/>
  <c r="H605" s="1"/>
  <c r="H604" s="1"/>
  <c r="H603" s="1"/>
  <c r="H12"/>
  <c r="H11" s="1"/>
  <c r="H10" s="1"/>
  <c r="G82"/>
  <c r="G81" s="1"/>
  <c r="H96"/>
  <c r="H95" s="1"/>
  <c r="I156"/>
  <c r="G244"/>
  <c r="G243" s="1"/>
  <c r="G238" s="1"/>
  <c r="H287"/>
  <c r="G296"/>
  <c r="G431"/>
  <c r="G430" s="1"/>
  <c r="G429" s="1"/>
  <c r="H464"/>
  <c r="H463" s="1"/>
  <c r="H462" s="1"/>
  <c r="I464"/>
  <c r="I463" s="1"/>
  <c r="I462" s="1"/>
  <c r="H471"/>
  <c r="G606"/>
  <c r="G605" s="1"/>
  <c r="G604" s="1"/>
  <c r="G603" s="1"/>
  <c r="H244"/>
  <c r="H243" s="1"/>
  <c r="H238" s="1"/>
  <c r="I420"/>
  <c r="H513"/>
  <c r="I525"/>
  <c r="I338"/>
  <c r="I337" s="1"/>
  <c r="I336" s="1"/>
  <c r="I335" s="1"/>
  <c r="I563"/>
  <c r="I27"/>
  <c r="I244"/>
  <c r="I243" s="1"/>
  <c r="I238" s="1"/>
  <c r="I426"/>
  <c r="H582"/>
  <c r="I122"/>
  <c r="I119" s="1"/>
  <c r="I118" s="1"/>
  <c r="I132"/>
  <c r="G385"/>
  <c r="I393"/>
  <c r="G471"/>
  <c r="I30"/>
  <c r="G47"/>
  <c r="I104"/>
  <c r="H131"/>
  <c r="H127" s="1"/>
  <c r="H209"/>
  <c r="I328"/>
  <c r="I327" s="1"/>
  <c r="H431"/>
  <c r="H430" s="1"/>
  <c r="H429" s="1"/>
  <c r="I493"/>
  <c r="I534"/>
  <c r="I609"/>
  <c r="I606" s="1"/>
  <c r="I605" s="1"/>
  <c r="I604" s="1"/>
  <c r="I603" s="1"/>
  <c r="G264"/>
  <c r="I195"/>
  <c r="I194" s="1"/>
  <c r="I193" s="1"/>
  <c r="I192" s="1"/>
  <c r="I161"/>
  <c r="G119"/>
  <c r="G118" s="1"/>
  <c r="I97"/>
  <c r="H82"/>
  <c r="H81" s="1"/>
  <c r="I83"/>
  <c r="I62"/>
  <c r="H47"/>
  <c r="I22"/>
  <c r="G21"/>
  <c r="G20" s="1"/>
  <c r="G19" s="1"/>
  <c r="G276"/>
  <c r="G217"/>
  <c r="I385"/>
  <c r="H563"/>
  <c r="H276"/>
  <c r="H328"/>
  <c r="H327" s="1"/>
  <c r="G563"/>
  <c r="I221"/>
  <c r="I220" s="1"/>
  <c r="I411"/>
  <c r="I410" s="1"/>
  <c r="G414"/>
  <c r="G420"/>
  <c r="I524" l="1"/>
  <c r="I544"/>
  <c r="I217"/>
  <c r="H470"/>
  <c r="H469" s="1"/>
  <c r="G470"/>
  <c r="G469" s="1"/>
  <c r="G392"/>
  <c r="G384" s="1"/>
  <c r="G379" s="1"/>
  <c r="I392"/>
  <c r="I384" s="1"/>
  <c r="I379" s="1"/>
  <c r="G353"/>
  <c r="G352" s="1"/>
  <c r="G346" s="1"/>
  <c r="I353"/>
  <c r="I352" s="1"/>
  <c r="I346" s="1"/>
  <c r="H286"/>
  <c r="H285" s="1"/>
  <c r="H275" s="1"/>
  <c r="I287"/>
  <c r="I286" s="1"/>
  <c r="I285" s="1"/>
  <c r="I275" s="1"/>
  <c r="G286"/>
  <c r="G285" s="1"/>
  <c r="G275" s="1"/>
  <c r="H199"/>
  <c r="H198" s="1"/>
  <c r="H191" s="1"/>
  <c r="H237"/>
  <c r="I255"/>
  <c r="I254" s="1"/>
  <c r="I237" s="1"/>
  <c r="G199"/>
  <c r="G198" s="1"/>
  <c r="G191" s="1"/>
  <c r="I155"/>
  <c r="I154" s="1"/>
  <c r="I209"/>
  <c r="G38"/>
  <c r="I56"/>
  <c r="I55" s="1"/>
  <c r="I38" s="1"/>
  <c r="G96"/>
  <c r="G95" s="1"/>
  <c r="G76" s="1"/>
  <c r="I12"/>
  <c r="I11" s="1"/>
  <c r="I10" s="1"/>
  <c r="I431"/>
  <c r="I430" s="1"/>
  <c r="I429" s="1"/>
  <c r="I513"/>
  <c r="G581"/>
  <c r="G580" s="1"/>
  <c r="G579" s="1"/>
  <c r="I96"/>
  <c r="I95" s="1"/>
  <c r="I131"/>
  <c r="I127" s="1"/>
  <c r="H117"/>
  <c r="H76"/>
  <c r="H38"/>
  <c r="I471"/>
  <c r="G512"/>
  <c r="G504" s="1"/>
  <c r="G503" s="1"/>
  <c r="H384"/>
  <c r="H379" s="1"/>
  <c r="I581"/>
  <c r="I580" s="1"/>
  <c r="I579" s="1"/>
  <c r="I21"/>
  <c r="I20" s="1"/>
  <c r="I19" s="1"/>
  <c r="I82"/>
  <c r="I81" s="1"/>
  <c r="G117"/>
  <c r="H512"/>
  <c r="H504" s="1"/>
  <c r="H503" s="1"/>
  <c r="H581"/>
  <c r="H580" s="1"/>
  <c r="H579" s="1"/>
  <c r="G237"/>
  <c r="I470" l="1"/>
  <c r="I469" s="1"/>
  <c r="I345" s="1"/>
  <c r="H345"/>
  <c r="G345"/>
  <c r="I199"/>
  <c r="I198" s="1"/>
  <c r="I191" s="1"/>
  <c r="I76"/>
  <c r="I512"/>
  <c r="I504" s="1"/>
  <c r="I503" s="1"/>
  <c r="H9"/>
  <c r="G9"/>
  <c r="I117"/>
  <c r="J15" i="3"/>
  <c r="J12"/>
  <c r="G61"/>
  <c r="G56"/>
  <c r="G54"/>
  <c r="J405"/>
  <c r="H253"/>
  <c r="H252" s="1"/>
  <c r="H251" s="1"/>
  <c r="J253"/>
  <c r="J252" s="1"/>
  <c r="J251" s="1"/>
  <c r="K253"/>
  <c r="K252" s="1"/>
  <c r="K251" s="1"/>
  <c r="G253"/>
  <c r="G252" s="1"/>
  <c r="G251" s="1"/>
  <c r="H236"/>
  <c r="J236"/>
  <c r="K236"/>
  <c r="H243"/>
  <c r="H242" s="1"/>
  <c r="H241" s="1"/>
  <c r="J243"/>
  <c r="J242" s="1"/>
  <c r="J241" s="1"/>
  <c r="K243"/>
  <c r="K242" s="1"/>
  <c r="K241" s="1"/>
  <c r="H239"/>
  <c r="J239"/>
  <c r="K239"/>
  <c r="G239"/>
  <c r="G243"/>
  <c r="G242" s="1"/>
  <c r="G241" s="1"/>
  <c r="G236"/>
  <c r="L238"/>
  <c r="L237"/>
  <c r="L240"/>
  <c r="L239" s="1"/>
  <c r="I240"/>
  <c r="I239" s="1"/>
  <c r="I238"/>
  <c r="I237"/>
  <c r="H216"/>
  <c r="H215" s="1"/>
  <c r="H214" s="1"/>
  <c r="I216"/>
  <c r="I215" s="1"/>
  <c r="I214" s="1"/>
  <c r="J216"/>
  <c r="J215" s="1"/>
  <c r="J214" s="1"/>
  <c r="K216"/>
  <c r="K215" s="1"/>
  <c r="K214" s="1"/>
  <c r="L216"/>
  <c r="L215" s="1"/>
  <c r="L214" s="1"/>
  <c r="G216"/>
  <c r="G215" s="1"/>
  <c r="G214" s="1"/>
  <c r="J11" l="1"/>
  <c r="J10" s="1"/>
  <c r="I9" i="4"/>
  <c r="I636" s="1"/>
  <c r="H636"/>
  <c r="G636"/>
  <c r="J235" i="3"/>
  <c r="J234" s="1"/>
  <c r="J233" s="1"/>
  <c r="G235"/>
  <c r="G234" s="1"/>
  <c r="G233" s="1"/>
  <c r="K235"/>
  <c r="K234" s="1"/>
  <c r="K233" s="1"/>
  <c r="I236"/>
  <c r="I235" s="1"/>
  <c r="I234" s="1"/>
  <c r="H235"/>
  <c r="H234" s="1"/>
  <c r="H233" s="1"/>
  <c r="L236"/>
  <c r="L235" s="1"/>
  <c r="L234" s="1"/>
  <c r="G20"/>
  <c r="J20"/>
  <c r="K20"/>
  <c r="H20"/>
  <c r="G25"/>
  <c r="J25"/>
  <c r="K25"/>
  <c r="H25"/>
  <c r="G34"/>
  <c r="J34"/>
  <c r="K34"/>
  <c r="H34"/>
  <c r="G31"/>
  <c r="J31"/>
  <c r="K31"/>
  <c r="H31"/>
  <c r="G28"/>
  <c r="J28"/>
  <c r="K28"/>
  <c r="H28"/>
  <c r="I371"/>
  <c r="L469"/>
  <c r="L468" s="1"/>
  <c r="L467" s="1"/>
  <c r="I469"/>
  <c r="I468" s="1"/>
  <c r="I467" s="1"/>
  <c r="K468"/>
  <c r="K467" s="1"/>
  <c r="J468"/>
  <c r="J467" s="1"/>
  <c r="H468"/>
  <c r="H467" s="1"/>
  <c r="G468"/>
  <c r="G467" s="1"/>
  <c r="L466"/>
  <c r="L465" s="1"/>
  <c r="L464" s="1"/>
  <c r="L463" s="1"/>
  <c r="I466"/>
  <c r="I465" s="1"/>
  <c r="I464" s="1"/>
  <c r="I463" s="1"/>
  <c r="K465"/>
  <c r="K464" s="1"/>
  <c r="K463" s="1"/>
  <c r="J465"/>
  <c r="J464" s="1"/>
  <c r="J463" s="1"/>
  <c r="H465"/>
  <c r="H464" s="1"/>
  <c r="H463" s="1"/>
  <c r="G465"/>
  <c r="G464" s="1"/>
  <c r="G463" s="1"/>
  <c r="L460"/>
  <c r="I460"/>
  <c r="L459"/>
  <c r="I459"/>
  <c r="K458"/>
  <c r="J458"/>
  <c r="H458"/>
  <c r="G458"/>
  <c r="L457"/>
  <c r="L456" s="1"/>
  <c r="I457"/>
  <c r="I456" s="1"/>
  <c r="K456"/>
  <c r="J456"/>
  <c r="H456"/>
  <c r="G456"/>
  <c r="L451"/>
  <c r="L450" s="1"/>
  <c r="I451"/>
  <c r="I450" s="1"/>
  <c r="K450"/>
  <c r="J450"/>
  <c r="H450"/>
  <c r="G450"/>
  <c r="L449"/>
  <c r="L448" s="1"/>
  <c r="I449"/>
  <c r="I448" s="1"/>
  <c r="K448"/>
  <c r="J448"/>
  <c r="H448"/>
  <c r="G448"/>
  <c r="L447"/>
  <c r="L446" s="1"/>
  <c r="I447"/>
  <c r="I446" s="1"/>
  <c r="K446"/>
  <c r="J446"/>
  <c r="H446"/>
  <c r="G446"/>
  <c r="L445"/>
  <c r="L444" s="1"/>
  <c r="I445"/>
  <c r="I444" s="1"/>
  <c r="K444"/>
  <c r="J444"/>
  <c r="H444"/>
  <c r="G444"/>
  <c r="L443"/>
  <c r="I443"/>
  <c r="L442"/>
  <c r="I442"/>
  <c r="K441"/>
  <c r="J441"/>
  <c r="H441"/>
  <c r="G441"/>
  <c r="L436"/>
  <c r="L435" s="1"/>
  <c r="L434" s="1"/>
  <c r="L433" s="1"/>
  <c r="I436"/>
  <c r="I435" s="1"/>
  <c r="I434" s="1"/>
  <c r="I433" s="1"/>
  <c r="K435"/>
  <c r="K434" s="1"/>
  <c r="K433" s="1"/>
  <c r="J435"/>
  <c r="J434" s="1"/>
  <c r="J433" s="1"/>
  <c r="H435"/>
  <c r="H434" s="1"/>
  <c r="H433" s="1"/>
  <c r="G435"/>
  <c r="G434" s="1"/>
  <c r="G433" s="1"/>
  <c r="L431"/>
  <c r="L430" s="1"/>
  <c r="L429" s="1"/>
  <c r="L428" s="1"/>
  <c r="I431"/>
  <c r="I430" s="1"/>
  <c r="I429" s="1"/>
  <c r="I428" s="1"/>
  <c r="K430"/>
  <c r="K429" s="1"/>
  <c r="K428" s="1"/>
  <c r="J430"/>
  <c r="J429" s="1"/>
  <c r="J428" s="1"/>
  <c r="H430"/>
  <c r="H429" s="1"/>
  <c r="H428" s="1"/>
  <c r="G430"/>
  <c r="G429" s="1"/>
  <c r="G428" s="1"/>
  <c r="L426"/>
  <c r="L425" s="1"/>
  <c r="L424" s="1"/>
  <c r="L423" s="1"/>
  <c r="I426"/>
  <c r="I425" s="1"/>
  <c r="I424" s="1"/>
  <c r="I423" s="1"/>
  <c r="K425"/>
  <c r="K424" s="1"/>
  <c r="K423" s="1"/>
  <c r="J425"/>
  <c r="J424" s="1"/>
  <c r="J423" s="1"/>
  <c r="H425"/>
  <c r="H424" s="1"/>
  <c r="H423" s="1"/>
  <c r="G425"/>
  <c r="G424" s="1"/>
  <c r="G423" s="1"/>
  <c r="L420"/>
  <c r="L419" s="1"/>
  <c r="I420"/>
  <c r="I419" s="1"/>
  <c r="K419"/>
  <c r="J419"/>
  <c r="H419"/>
  <c r="G419"/>
  <c r="L418"/>
  <c r="L417" s="1"/>
  <c r="I418"/>
  <c r="I417" s="1"/>
  <c r="K417"/>
  <c r="J417"/>
  <c r="H417"/>
  <c r="G417"/>
  <c r="L416"/>
  <c r="L415" s="1"/>
  <c r="I416"/>
  <c r="I415" s="1"/>
  <c r="K415"/>
  <c r="J415"/>
  <c r="H415"/>
  <c r="G415"/>
  <c r="L414"/>
  <c r="L413" s="1"/>
  <c r="I414"/>
  <c r="I413" s="1"/>
  <c r="K413"/>
  <c r="J413"/>
  <c r="H413"/>
  <c r="G413"/>
  <c r="L412"/>
  <c r="I412"/>
  <c r="L411"/>
  <c r="I411"/>
  <c r="K410"/>
  <c r="J410"/>
  <c r="H410"/>
  <c r="G410"/>
  <c r="L408"/>
  <c r="L407" s="1"/>
  <c r="I408"/>
  <c r="I407" s="1"/>
  <c r="K407"/>
  <c r="J407"/>
  <c r="H407"/>
  <c r="G407"/>
  <c r="L406"/>
  <c r="I406"/>
  <c r="I405"/>
  <c r="J404"/>
  <c r="H404"/>
  <c r="G404"/>
  <c r="L403"/>
  <c r="L402" s="1"/>
  <c r="I403"/>
  <c r="I402" s="1"/>
  <c r="K402"/>
  <c r="J402"/>
  <c r="H402"/>
  <c r="G402"/>
  <c r="L401"/>
  <c r="L400" s="1"/>
  <c r="I401"/>
  <c r="I400" s="1"/>
  <c r="K400"/>
  <c r="J400"/>
  <c r="H400"/>
  <c r="G400"/>
  <c r="L399"/>
  <c r="L398" s="1"/>
  <c r="I399"/>
  <c r="I398" s="1"/>
  <c r="K398"/>
  <c r="J398"/>
  <c r="H398"/>
  <c r="G398"/>
  <c r="L397"/>
  <c r="I397"/>
  <c r="L396"/>
  <c r="I396"/>
  <c r="K395"/>
  <c r="J395"/>
  <c r="H395"/>
  <c r="G395"/>
  <c r="L393"/>
  <c r="I393"/>
  <c r="L392"/>
  <c r="I392"/>
  <c r="K391"/>
  <c r="K390" s="1"/>
  <c r="J391"/>
  <c r="J390" s="1"/>
  <c r="H391"/>
  <c r="H390" s="1"/>
  <c r="G391"/>
  <c r="G390" s="1"/>
  <c r="L389"/>
  <c r="I389"/>
  <c r="L388"/>
  <c r="I388"/>
  <c r="K387"/>
  <c r="J387"/>
  <c r="H387"/>
  <c r="G387"/>
  <c r="L383"/>
  <c r="L382" s="1"/>
  <c r="I383"/>
  <c r="I382" s="1"/>
  <c r="K382"/>
  <c r="J382"/>
  <c r="H382"/>
  <c r="G382"/>
  <c r="L381"/>
  <c r="L380" s="1"/>
  <c r="I381"/>
  <c r="I380" s="1"/>
  <c r="K380"/>
  <c r="J380"/>
  <c r="H380"/>
  <c r="G380"/>
  <c r="L379"/>
  <c r="I379"/>
  <c r="L378"/>
  <c r="I378"/>
  <c r="K377"/>
  <c r="J377"/>
  <c r="H377"/>
  <c r="G377"/>
  <c r="L376"/>
  <c r="I376"/>
  <c r="L375"/>
  <c r="I375"/>
  <c r="L374"/>
  <c r="I374"/>
  <c r="L373"/>
  <c r="I373"/>
  <c r="L372"/>
  <c r="I372"/>
  <c r="L371"/>
  <c r="K370"/>
  <c r="J370"/>
  <c r="G370"/>
  <c r="L369"/>
  <c r="I369"/>
  <c r="L368"/>
  <c r="I368"/>
  <c r="K367"/>
  <c r="J367"/>
  <c r="H367"/>
  <c r="G367"/>
  <c r="L366"/>
  <c r="I366"/>
  <c r="L365"/>
  <c r="I365"/>
  <c r="K364"/>
  <c r="J364"/>
  <c r="H364"/>
  <c r="G364"/>
  <c r="G363" s="1"/>
  <c r="L360"/>
  <c r="L359" s="1"/>
  <c r="I360"/>
  <c r="I359" s="1"/>
  <c r="K359"/>
  <c r="J359"/>
  <c r="H359"/>
  <c r="G359"/>
  <c r="L358"/>
  <c r="L357" s="1"/>
  <c r="I358"/>
  <c r="I357" s="1"/>
  <c r="K357"/>
  <c r="J357"/>
  <c r="H357"/>
  <c r="G357"/>
  <c r="L353"/>
  <c r="I353"/>
  <c r="L352"/>
  <c r="I352"/>
  <c r="K351"/>
  <c r="J351"/>
  <c r="H351"/>
  <c r="G351"/>
  <c r="L350"/>
  <c r="L349" s="1"/>
  <c r="I350"/>
  <c r="I349" s="1"/>
  <c r="K349"/>
  <c r="J349"/>
  <c r="H349"/>
  <c r="G349"/>
  <c r="L348"/>
  <c r="L347" s="1"/>
  <c r="I348"/>
  <c r="I347" s="1"/>
  <c r="K347"/>
  <c r="J347"/>
  <c r="H347"/>
  <c r="G347"/>
  <c r="L346"/>
  <c r="I346"/>
  <c r="L345"/>
  <c r="I345"/>
  <c r="K344"/>
  <c r="J344"/>
  <c r="H344"/>
  <c r="G344"/>
  <c r="L343"/>
  <c r="I343"/>
  <c r="L342"/>
  <c r="I342"/>
  <c r="L341"/>
  <c r="I341"/>
  <c r="K340"/>
  <c r="J340"/>
  <c r="H340"/>
  <c r="G340"/>
  <c r="L339"/>
  <c r="L338" s="1"/>
  <c r="I339"/>
  <c r="I338" s="1"/>
  <c r="K338"/>
  <c r="J338"/>
  <c r="H338"/>
  <c r="G338"/>
  <c r="L337"/>
  <c r="L336" s="1"/>
  <c r="I337"/>
  <c r="I336" s="1"/>
  <c r="K336"/>
  <c r="J336"/>
  <c r="H336"/>
  <c r="G336"/>
  <c r="L335"/>
  <c r="L334" s="1"/>
  <c r="I335"/>
  <c r="I334" s="1"/>
  <c r="K334"/>
  <c r="J334"/>
  <c r="H334"/>
  <c r="G334"/>
  <c r="L333"/>
  <c r="I333"/>
  <c r="L332"/>
  <c r="I332"/>
  <c r="L331"/>
  <c r="I331"/>
  <c r="K330"/>
  <c r="J330"/>
  <c r="H330"/>
  <c r="G330"/>
  <c r="L329"/>
  <c r="L328" s="1"/>
  <c r="I329"/>
  <c r="I328" s="1"/>
  <c r="K328"/>
  <c r="J328"/>
  <c r="H328"/>
  <c r="G328"/>
  <c r="L324"/>
  <c r="I324"/>
  <c r="L323"/>
  <c r="I323"/>
  <c r="K322"/>
  <c r="J322"/>
  <c r="H322"/>
  <c r="G322"/>
  <c r="L321"/>
  <c r="I321"/>
  <c r="L320"/>
  <c r="I320"/>
  <c r="K319"/>
  <c r="J319"/>
  <c r="H319"/>
  <c r="G319"/>
  <c r="L318"/>
  <c r="I318"/>
  <c r="L317"/>
  <c r="I317"/>
  <c r="K316"/>
  <c r="J316"/>
  <c r="H316"/>
  <c r="G316"/>
  <c r="L315"/>
  <c r="I315"/>
  <c r="L314"/>
  <c r="I314"/>
  <c r="K313"/>
  <c r="J313"/>
  <c r="H313"/>
  <c r="G313"/>
  <c r="L312"/>
  <c r="L311" s="1"/>
  <c r="I312"/>
  <c r="I311" s="1"/>
  <c r="K311"/>
  <c r="J311"/>
  <c r="H311"/>
  <c r="G311"/>
  <c r="L310"/>
  <c r="L309" s="1"/>
  <c r="I310"/>
  <c r="I309" s="1"/>
  <c r="K309"/>
  <c r="J309"/>
  <c r="H309"/>
  <c r="G309"/>
  <c r="L308"/>
  <c r="L307" s="1"/>
  <c r="I308"/>
  <c r="I307" s="1"/>
  <c r="K307"/>
  <c r="J307"/>
  <c r="H307"/>
  <c r="G307"/>
  <c r="L306"/>
  <c r="L305" s="1"/>
  <c r="I306"/>
  <c r="I305" s="1"/>
  <c r="K305"/>
  <c r="J305"/>
  <c r="H305"/>
  <c r="G305"/>
  <c r="L304"/>
  <c r="L303" s="1"/>
  <c r="I304"/>
  <c r="I303" s="1"/>
  <c r="K303"/>
  <c r="J303"/>
  <c r="H303"/>
  <c r="G303"/>
  <c r="L302"/>
  <c r="L301" s="1"/>
  <c r="I302"/>
  <c r="I301" s="1"/>
  <c r="K301"/>
  <c r="J301"/>
  <c r="H301"/>
  <c r="G301"/>
  <c r="L300"/>
  <c r="L299" s="1"/>
  <c r="I300"/>
  <c r="I299" s="1"/>
  <c r="K299"/>
  <c r="J299"/>
  <c r="H299"/>
  <c r="G299"/>
  <c r="L298"/>
  <c r="L297" s="1"/>
  <c r="I298"/>
  <c r="I297" s="1"/>
  <c r="K297"/>
  <c r="J297"/>
  <c r="H297"/>
  <c r="G297"/>
  <c r="L296"/>
  <c r="L295" s="1"/>
  <c r="I296"/>
  <c r="I295" s="1"/>
  <c r="K295"/>
  <c r="J295"/>
  <c r="H295"/>
  <c r="G295"/>
  <c r="L293"/>
  <c r="L292" s="1"/>
  <c r="I293"/>
  <c r="I292" s="1"/>
  <c r="K292"/>
  <c r="J292"/>
  <c r="H292"/>
  <c r="G292"/>
  <c r="L291"/>
  <c r="L290" s="1"/>
  <c r="I291"/>
  <c r="I290" s="1"/>
  <c r="K290"/>
  <c r="J290"/>
  <c r="H290"/>
  <c r="G290"/>
  <c r="L289"/>
  <c r="L288" s="1"/>
  <c r="I289"/>
  <c r="I288" s="1"/>
  <c r="K288"/>
  <c r="J288"/>
  <c r="H288"/>
  <c r="G288"/>
  <c r="L284"/>
  <c r="I284"/>
  <c r="L283"/>
  <c r="I283"/>
  <c r="K282"/>
  <c r="J282"/>
  <c r="H282"/>
  <c r="G282"/>
  <c r="L281"/>
  <c r="L280" s="1"/>
  <c r="I281"/>
  <c r="I280" s="1"/>
  <c r="K280"/>
  <c r="J280"/>
  <c r="H280"/>
  <c r="G280"/>
  <c r="L279"/>
  <c r="L278" s="1"/>
  <c r="I279"/>
  <c r="I278" s="1"/>
  <c r="K278"/>
  <c r="J278"/>
  <c r="H278"/>
  <c r="G278"/>
  <c r="L277"/>
  <c r="L276" s="1"/>
  <c r="I277"/>
  <c r="I276" s="1"/>
  <c r="K276"/>
  <c r="J276"/>
  <c r="H276"/>
  <c r="G276"/>
  <c r="L275"/>
  <c r="L274" s="1"/>
  <c r="I275"/>
  <c r="I274" s="1"/>
  <c r="K274"/>
  <c r="J274"/>
  <c r="H274"/>
  <c r="G274"/>
  <c r="L273"/>
  <c r="L272" s="1"/>
  <c r="I273"/>
  <c r="I272" s="1"/>
  <c r="K272"/>
  <c r="J272"/>
  <c r="H272"/>
  <c r="G272"/>
  <c r="L271"/>
  <c r="L270" s="1"/>
  <c r="I271"/>
  <c r="I270" s="1"/>
  <c r="K270"/>
  <c r="J270"/>
  <c r="H270"/>
  <c r="G270"/>
  <c r="L269"/>
  <c r="L268" s="1"/>
  <c r="I269"/>
  <c r="I268" s="1"/>
  <c r="K268"/>
  <c r="J268"/>
  <c r="H268"/>
  <c r="G268"/>
  <c r="L267"/>
  <c r="L266" s="1"/>
  <c r="I267"/>
  <c r="I266" s="1"/>
  <c r="K266"/>
  <c r="J266"/>
  <c r="H266"/>
  <c r="G266"/>
  <c r="L265"/>
  <c r="L264" s="1"/>
  <c r="I265"/>
  <c r="I264" s="1"/>
  <c r="K264"/>
  <c r="J264"/>
  <c r="H264"/>
  <c r="G264"/>
  <c r="L259"/>
  <c r="I259"/>
  <c r="L258"/>
  <c r="I258"/>
  <c r="L257"/>
  <c r="I257"/>
  <c r="L256"/>
  <c r="I256"/>
  <c r="L255"/>
  <c r="I255"/>
  <c r="L254"/>
  <c r="I254"/>
  <c r="L249"/>
  <c r="L248" s="1"/>
  <c r="L247" s="1"/>
  <c r="L246" s="1"/>
  <c r="I249"/>
  <c r="I248" s="1"/>
  <c r="I247" s="1"/>
  <c r="I246" s="1"/>
  <c r="K248"/>
  <c r="K247" s="1"/>
  <c r="K246" s="1"/>
  <c r="J248"/>
  <c r="J247" s="1"/>
  <c r="J246" s="1"/>
  <c r="H248"/>
  <c r="H247" s="1"/>
  <c r="H246" s="1"/>
  <c r="G248"/>
  <c r="G247" s="1"/>
  <c r="G246" s="1"/>
  <c r="L244"/>
  <c r="L243" s="1"/>
  <c r="L242" s="1"/>
  <c r="L241" s="1"/>
  <c r="I244"/>
  <c r="I243" s="1"/>
  <c r="I242" s="1"/>
  <c r="I241" s="1"/>
  <c r="L232"/>
  <c r="L231" s="1"/>
  <c r="L230" s="1"/>
  <c r="L229" s="1"/>
  <c r="I232"/>
  <c r="I231" s="1"/>
  <c r="I230" s="1"/>
  <c r="I229" s="1"/>
  <c r="K231"/>
  <c r="K230" s="1"/>
  <c r="K229" s="1"/>
  <c r="J231"/>
  <c r="J230" s="1"/>
  <c r="J229" s="1"/>
  <c r="H231"/>
  <c r="H230" s="1"/>
  <c r="H229" s="1"/>
  <c r="G231"/>
  <c r="G230" s="1"/>
  <c r="G229" s="1"/>
  <c r="L228"/>
  <c r="L227" s="1"/>
  <c r="L226" s="1"/>
  <c r="L225" s="1"/>
  <c r="I228"/>
  <c r="I227" s="1"/>
  <c r="I226" s="1"/>
  <c r="I225" s="1"/>
  <c r="K227"/>
  <c r="K226" s="1"/>
  <c r="K225" s="1"/>
  <c r="J227"/>
  <c r="J226" s="1"/>
  <c r="J225" s="1"/>
  <c r="H227"/>
  <c r="H226" s="1"/>
  <c r="H225" s="1"/>
  <c r="G227"/>
  <c r="G226" s="1"/>
  <c r="G225" s="1"/>
  <c r="L222"/>
  <c r="I222"/>
  <c r="L221"/>
  <c r="I221"/>
  <c r="K220"/>
  <c r="K219" s="1"/>
  <c r="K218" s="1"/>
  <c r="J220"/>
  <c r="J219" s="1"/>
  <c r="J218" s="1"/>
  <c r="H220"/>
  <c r="H219" s="1"/>
  <c r="H218" s="1"/>
  <c r="G220"/>
  <c r="G219" s="1"/>
  <c r="G218" s="1"/>
  <c r="L212"/>
  <c r="L211" s="1"/>
  <c r="L210" s="1"/>
  <c r="L205" s="1"/>
  <c r="L204" s="1"/>
  <c r="I212"/>
  <c r="I211" s="1"/>
  <c r="I210" s="1"/>
  <c r="K211"/>
  <c r="K210" s="1"/>
  <c r="K205" s="1"/>
  <c r="K204" s="1"/>
  <c r="J211"/>
  <c r="J210" s="1"/>
  <c r="J205" s="1"/>
  <c r="J204" s="1"/>
  <c r="H211"/>
  <c r="H210" s="1"/>
  <c r="G211"/>
  <c r="G210" s="1"/>
  <c r="G205" s="1"/>
  <c r="L203"/>
  <c r="L202" s="1"/>
  <c r="L201" s="1"/>
  <c r="I203"/>
  <c r="I202" s="1"/>
  <c r="I201" s="1"/>
  <c r="K202"/>
  <c r="K201" s="1"/>
  <c r="J202"/>
  <c r="J201" s="1"/>
  <c r="H202"/>
  <c r="H201" s="1"/>
  <c r="G202"/>
  <c r="G201" s="1"/>
  <c r="L200"/>
  <c r="L199" s="1"/>
  <c r="L198" s="1"/>
  <c r="I200"/>
  <c r="I199" s="1"/>
  <c r="I198" s="1"/>
  <c r="K199"/>
  <c r="K198" s="1"/>
  <c r="J199"/>
  <c r="J198" s="1"/>
  <c r="H199"/>
  <c r="H198" s="1"/>
  <c r="G199"/>
  <c r="G198" s="1"/>
  <c r="L194"/>
  <c r="L193" s="1"/>
  <c r="L192" s="1"/>
  <c r="I194"/>
  <c r="I193" s="1"/>
  <c r="I192" s="1"/>
  <c r="K193"/>
  <c r="K192" s="1"/>
  <c r="J193"/>
  <c r="J192" s="1"/>
  <c r="H193"/>
  <c r="H192" s="1"/>
  <c r="G193"/>
  <c r="G192" s="1"/>
  <c r="L191"/>
  <c r="L190" s="1"/>
  <c r="I191"/>
  <c r="I189" s="1"/>
  <c r="K190"/>
  <c r="J190"/>
  <c r="H190"/>
  <c r="G190"/>
  <c r="K189"/>
  <c r="J189"/>
  <c r="H189"/>
  <c r="G189"/>
  <c r="L188"/>
  <c r="L187" s="1"/>
  <c r="L186" s="1"/>
  <c r="I188"/>
  <c r="I187" s="1"/>
  <c r="I186" s="1"/>
  <c r="K187"/>
  <c r="K186" s="1"/>
  <c r="J187"/>
  <c r="J186" s="1"/>
  <c r="H187"/>
  <c r="H186" s="1"/>
  <c r="G187"/>
  <c r="G186" s="1"/>
  <c r="L185"/>
  <c r="L184" s="1"/>
  <c r="L183" s="1"/>
  <c r="I185"/>
  <c r="I184" s="1"/>
  <c r="I183" s="1"/>
  <c r="K184"/>
  <c r="K183" s="1"/>
  <c r="J184"/>
  <c r="J183" s="1"/>
  <c r="H184"/>
  <c r="H183" s="1"/>
  <c r="G184"/>
  <c r="G183" s="1"/>
  <c r="L182"/>
  <c r="I182"/>
  <c r="L181"/>
  <c r="I181"/>
  <c r="K180"/>
  <c r="K179" s="1"/>
  <c r="J180"/>
  <c r="J179" s="1"/>
  <c r="H180"/>
  <c r="H179" s="1"/>
  <c r="G180"/>
  <c r="G179" s="1"/>
  <c r="L178"/>
  <c r="L177" s="1"/>
  <c r="L176" s="1"/>
  <c r="I178"/>
  <c r="I177" s="1"/>
  <c r="I176" s="1"/>
  <c r="K177"/>
  <c r="K176" s="1"/>
  <c r="J177"/>
  <c r="J176" s="1"/>
  <c r="H177"/>
  <c r="H176" s="1"/>
  <c r="G177"/>
  <c r="G176" s="1"/>
  <c r="L175"/>
  <c r="L174" s="1"/>
  <c r="I175"/>
  <c r="I174" s="1"/>
  <c r="K174"/>
  <c r="J174"/>
  <c r="H174"/>
  <c r="G174"/>
  <c r="L173"/>
  <c r="L172" s="1"/>
  <c r="I173"/>
  <c r="I172" s="1"/>
  <c r="K172"/>
  <c r="J172"/>
  <c r="H172"/>
  <c r="G172"/>
  <c r="L162"/>
  <c r="I162"/>
  <c r="L161"/>
  <c r="I161"/>
  <c r="K160"/>
  <c r="K159" s="1"/>
  <c r="K158" s="1"/>
  <c r="J160"/>
  <c r="J159" s="1"/>
  <c r="J158" s="1"/>
  <c r="H160"/>
  <c r="H159" s="1"/>
  <c r="H158" s="1"/>
  <c r="G160"/>
  <c r="G159" s="1"/>
  <c r="G158" s="1"/>
  <c r="L155"/>
  <c r="I155"/>
  <c r="L154"/>
  <c r="I154"/>
  <c r="K153"/>
  <c r="J153"/>
  <c r="H153"/>
  <c r="G153"/>
  <c r="L152"/>
  <c r="I152"/>
  <c r="L151"/>
  <c r="I151"/>
  <c r="L150"/>
  <c r="I150"/>
  <c r="K149"/>
  <c r="J149"/>
  <c r="H149"/>
  <c r="G149"/>
  <c r="L148"/>
  <c r="I148"/>
  <c r="L147"/>
  <c r="I147"/>
  <c r="K146"/>
  <c r="J146"/>
  <c r="H146"/>
  <c r="G146"/>
  <c r="L145"/>
  <c r="I145"/>
  <c r="L144"/>
  <c r="I144"/>
  <c r="L143"/>
  <c r="I143"/>
  <c r="L142"/>
  <c r="I142"/>
  <c r="K141"/>
  <c r="J141"/>
  <c r="H141"/>
  <c r="G141"/>
  <c r="L140"/>
  <c r="I140"/>
  <c r="L139"/>
  <c r="I139"/>
  <c r="L138"/>
  <c r="I138"/>
  <c r="L137"/>
  <c r="I137"/>
  <c r="K136"/>
  <c r="J136"/>
  <c r="H136"/>
  <c r="G136"/>
  <c r="L134"/>
  <c r="L133" s="1"/>
  <c r="L132" s="1"/>
  <c r="L131" s="1"/>
  <c r="I134"/>
  <c r="I133" s="1"/>
  <c r="I132" s="1"/>
  <c r="I131" s="1"/>
  <c r="K133"/>
  <c r="K132" s="1"/>
  <c r="K131" s="1"/>
  <c r="J133"/>
  <c r="J132" s="1"/>
  <c r="J131" s="1"/>
  <c r="H133"/>
  <c r="H132" s="1"/>
  <c r="H131" s="1"/>
  <c r="G133"/>
  <c r="G132" s="1"/>
  <c r="G131" s="1"/>
  <c r="L130"/>
  <c r="L129" s="1"/>
  <c r="L128" s="1"/>
  <c r="I130"/>
  <c r="I129" s="1"/>
  <c r="I128" s="1"/>
  <c r="K129"/>
  <c r="K128" s="1"/>
  <c r="J129"/>
  <c r="J128" s="1"/>
  <c r="H129"/>
  <c r="H128" s="1"/>
  <c r="G129"/>
  <c r="G128" s="1"/>
  <c r="L127"/>
  <c r="I127"/>
  <c r="L126"/>
  <c r="I126"/>
  <c r="K125"/>
  <c r="J125"/>
  <c r="H125"/>
  <c r="G125"/>
  <c r="L124"/>
  <c r="I124"/>
  <c r="L123"/>
  <c r="I123"/>
  <c r="L122"/>
  <c r="I122"/>
  <c r="L121"/>
  <c r="I121"/>
  <c r="L120"/>
  <c r="I120"/>
  <c r="L119"/>
  <c r="I119"/>
  <c r="L118"/>
  <c r="I118"/>
  <c r="K117"/>
  <c r="J117"/>
  <c r="H117"/>
  <c r="G117"/>
  <c r="L115"/>
  <c r="L114" s="1"/>
  <c r="L113" s="1"/>
  <c r="I115"/>
  <c r="I114" s="1"/>
  <c r="I113" s="1"/>
  <c r="K114"/>
  <c r="K113" s="1"/>
  <c r="J114"/>
  <c r="J113" s="1"/>
  <c r="H114"/>
  <c r="H113" s="1"/>
  <c r="G114"/>
  <c r="G113" s="1"/>
  <c r="L111"/>
  <c r="I111"/>
  <c r="L110"/>
  <c r="I110"/>
  <c r="K109"/>
  <c r="J109"/>
  <c r="H109"/>
  <c r="G109"/>
  <c r="L108"/>
  <c r="L107" s="1"/>
  <c r="I108"/>
  <c r="I107" s="1"/>
  <c r="K107"/>
  <c r="J107"/>
  <c r="H107"/>
  <c r="G107"/>
  <c r="L103"/>
  <c r="L102" s="1"/>
  <c r="L101" s="1"/>
  <c r="L100" s="1"/>
  <c r="I103"/>
  <c r="I102" s="1"/>
  <c r="I101" s="1"/>
  <c r="I100" s="1"/>
  <c r="K102"/>
  <c r="K101" s="1"/>
  <c r="K100" s="1"/>
  <c r="J102"/>
  <c r="J101" s="1"/>
  <c r="J100" s="1"/>
  <c r="H102"/>
  <c r="H101" s="1"/>
  <c r="H100" s="1"/>
  <c r="G102"/>
  <c r="G101" s="1"/>
  <c r="G100" s="1"/>
  <c r="L97"/>
  <c r="I97"/>
  <c r="L96"/>
  <c r="I96"/>
  <c r="K95"/>
  <c r="J95"/>
  <c r="H95"/>
  <c r="G95"/>
  <c r="L94"/>
  <c r="I94"/>
  <c r="L93"/>
  <c r="I93"/>
  <c r="K92"/>
  <c r="J92"/>
  <c r="H92"/>
  <c r="G92"/>
  <c r="L91"/>
  <c r="I91"/>
  <c r="L90"/>
  <c r="I90"/>
  <c r="K89"/>
  <c r="J89"/>
  <c r="H89"/>
  <c r="G89"/>
  <c r="L88"/>
  <c r="I88"/>
  <c r="L87"/>
  <c r="I87"/>
  <c r="L86"/>
  <c r="I86"/>
  <c r="K85"/>
  <c r="J85"/>
  <c r="H85"/>
  <c r="L83"/>
  <c r="L82" s="1"/>
  <c r="I83"/>
  <c r="I82" s="1"/>
  <c r="K82"/>
  <c r="J82"/>
  <c r="H82"/>
  <c r="G82"/>
  <c r="L81"/>
  <c r="I81"/>
  <c r="L80"/>
  <c r="I80"/>
  <c r="K79"/>
  <c r="J79"/>
  <c r="H79"/>
  <c r="G79"/>
  <c r="L78"/>
  <c r="I78"/>
  <c r="L77"/>
  <c r="I77"/>
  <c r="L76"/>
  <c r="I76"/>
  <c r="K75"/>
  <c r="J75"/>
  <c r="H75"/>
  <c r="G75"/>
  <c r="L72"/>
  <c r="L71" s="1"/>
  <c r="L70" s="1"/>
  <c r="L69" s="1"/>
  <c r="I72"/>
  <c r="I71" s="1"/>
  <c r="I70" s="1"/>
  <c r="I69" s="1"/>
  <c r="K71"/>
  <c r="K70" s="1"/>
  <c r="K69" s="1"/>
  <c r="J71"/>
  <c r="J70" s="1"/>
  <c r="J69" s="1"/>
  <c r="H71"/>
  <c r="H70" s="1"/>
  <c r="H69" s="1"/>
  <c r="G71"/>
  <c r="G70" s="1"/>
  <c r="G69" s="1"/>
  <c r="L67"/>
  <c r="L66" s="1"/>
  <c r="L65" s="1"/>
  <c r="L64" s="1"/>
  <c r="I67"/>
  <c r="I66" s="1"/>
  <c r="I65" s="1"/>
  <c r="I64" s="1"/>
  <c r="K66"/>
  <c r="K65" s="1"/>
  <c r="K64" s="1"/>
  <c r="J66"/>
  <c r="J65" s="1"/>
  <c r="J64" s="1"/>
  <c r="H66"/>
  <c r="H65" s="1"/>
  <c r="H64" s="1"/>
  <c r="G66"/>
  <c r="G65" s="1"/>
  <c r="G64" s="1"/>
  <c r="L63"/>
  <c r="I63"/>
  <c r="L62"/>
  <c r="I62"/>
  <c r="K61"/>
  <c r="J61"/>
  <c r="H61"/>
  <c r="L60"/>
  <c r="I60"/>
  <c r="L59"/>
  <c r="I59"/>
  <c r="L58"/>
  <c r="I58"/>
  <c r="L57"/>
  <c r="I57"/>
  <c r="K56"/>
  <c r="J56"/>
  <c r="H56"/>
  <c r="L55"/>
  <c r="L54" s="1"/>
  <c r="I55"/>
  <c r="I54" s="1"/>
  <c r="K54"/>
  <c r="J54"/>
  <c r="H54"/>
  <c r="G53"/>
  <c r="L52"/>
  <c r="I52"/>
  <c r="L51"/>
  <c r="I51"/>
  <c r="K50"/>
  <c r="K49" s="1"/>
  <c r="J50"/>
  <c r="J49" s="1"/>
  <c r="H50"/>
  <c r="H49" s="1"/>
  <c r="G50"/>
  <c r="G49" s="1"/>
  <c r="L48"/>
  <c r="L47" s="1"/>
  <c r="L46" s="1"/>
  <c r="I48"/>
  <c r="I47" s="1"/>
  <c r="I46" s="1"/>
  <c r="K47"/>
  <c r="K46" s="1"/>
  <c r="J47"/>
  <c r="J46" s="1"/>
  <c r="H47"/>
  <c r="H46" s="1"/>
  <c r="G47"/>
  <c r="G46" s="1"/>
  <c r="L44"/>
  <c r="I44"/>
  <c r="L43"/>
  <c r="I43"/>
  <c r="L42"/>
  <c r="I42"/>
  <c r="L41"/>
  <c r="I41"/>
  <c r="L40"/>
  <c r="I40"/>
  <c r="K39"/>
  <c r="K38" s="1"/>
  <c r="K37" s="1"/>
  <c r="J39"/>
  <c r="J38" s="1"/>
  <c r="J37" s="1"/>
  <c r="H39"/>
  <c r="H38" s="1"/>
  <c r="H37" s="1"/>
  <c r="G39"/>
  <c r="G38" s="1"/>
  <c r="G37" s="1"/>
  <c r="L35"/>
  <c r="L34" s="1"/>
  <c r="I35"/>
  <c r="I34" s="1"/>
  <c r="L33"/>
  <c r="I33"/>
  <c r="L32"/>
  <c r="I32"/>
  <c r="L30"/>
  <c r="I30"/>
  <c r="L29"/>
  <c r="I29"/>
  <c r="L27"/>
  <c r="I27"/>
  <c r="L26"/>
  <c r="I26"/>
  <c r="L24"/>
  <c r="I24"/>
  <c r="L23"/>
  <c r="I23"/>
  <c r="L22"/>
  <c r="I22"/>
  <c r="L21"/>
  <c r="I21"/>
  <c r="L17"/>
  <c r="I17"/>
  <c r="L16"/>
  <c r="I16"/>
  <c r="K15"/>
  <c r="H15"/>
  <c r="G15"/>
  <c r="L14"/>
  <c r="I14"/>
  <c r="L13"/>
  <c r="I13"/>
  <c r="K12"/>
  <c r="H12"/>
  <c r="G12"/>
  <c r="G84" l="1"/>
  <c r="K84"/>
  <c r="J84"/>
  <c r="H84"/>
  <c r="H394"/>
  <c r="I205"/>
  <c r="I204" s="1"/>
  <c r="H205"/>
  <c r="H204" s="1"/>
  <c r="K74"/>
  <c r="K73" s="1"/>
  <c r="H197"/>
  <c r="H196" s="1"/>
  <c r="J197"/>
  <c r="J196" s="1"/>
  <c r="G74"/>
  <c r="G73" s="1"/>
  <c r="J74"/>
  <c r="J73" s="1"/>
  <c r="H74"/>
  <c r="H73" s="1"/>
  <c r="G197"/>
  <c r="G196" s="1"/>
  <c r="L233"/>
  <c r="I197"/>
  <c r="I196" s="1"/>
  <c r="K197"/>
  <c r="K196" s="1"/>
  <c r="I233"/>
  <c r="I253"/>
  <c r="I252" s="1"/>
  <c r="I251" s="1"/>
  <c r="L253"/>
  <c r="L252" s="1"/>
  <c r="L251" s="1"/>
  <c r="J224"/>
  <c r="L224"/>
  <c r="I224"/>
  <c r="L197"/>
  <c r="L196" s="1"/>
  <c r="K224"/>
  <c r="H224"/>
  <c r="H250"/>
  <c r="L20"/>
  <c r="L28"/>
  <c r="I25"/>
  <c r="I31"/>
  <c r="I20"/>
  <c r="I28"/>
  <c r="L25"/>
  <c r="L31"/>
  <c r="G19"/>
  <c r="G18" s="1"/>
  <c r="J19"/>
  <c r="J18" s="1"/>
  <c r="H19"/>
  <c r="H18" s="1"/>
  <c r="K19"/>
  <c r="K18" s="1"/>
  <c r="G171"/>
  <c r="I287"/>
  <c r="K287"/>
  <c r="G362"/>
  <c r="H370"/>
  <c r="H363" s="1"/>
  <c r="H362" s="1"/>
  <c r="H287"/>
  <c r="L287"/>
  <c r="G287"/>
  <c r="J287"/>
  <c r="H294"/>
  <c r="L313"/>
  <c r="I171"/>
  <c r="I356"/>
  <c r="I355" s="1"/>
  <c r="I367"/>
  <c r="I370"/>
  <c r="I377"/>
  <c r="L395"/>
  <c r="L15"/>
  <c r="L160"/>
  <c r="L159" s="1"/>
  <c r="L158" s="1"/>
  <c r="H356"/>
  <c r="J427"/>
  <c r="K53"/>
  <c r="I61"/>
  <c r="J116"/>
  <c r="J112" s="1"/>
  <c r="I117"/>
  <c r="L391"/>
  <c r="L390" s="1"/>
  <c r="J462"/>
  <c r="J461" s="1"/>
  <c r="J45"/>
  <c r="I50"/>
  <c r="I49" s="1"/>
  <c r="I45" s="1"/>
  <c r="L61"/>
  <c r="J245"/>
  <c r="J250"/>
  <c r="L367"/>
  <c r="L370"/>
  <c r="G440"/>
  <c r="G439" s="1"/>
  <c r="I422"/>
  <c r="G422"/>
  <c r="K427"/>
  <c r="H440"/>
  <c r="H439" s="1"/>
  <c r="K11"/>
  <c r="K10" s="1"/>
  <c r="H106"/>
  <c r="H105" s="1"/>
  <c r="I136"/>
  <c r="I146"/>
  <c r="L153"/>
  <c r="L180"/>
  <c r="L179" s="1"/>
  <c r="I220"/>
  <c r="I219" s="1"/>
  <c r="I218" s="1"/>
  <c r="J263"/>
  <c r="J262" s="1"/>
  <c r="I344"/>
  <c r="K455"/>
  <c r="K454" s="1"/>
  <c r="G462"/>
  <c r="G461" s="1"/>
  <c r="I39"/>
  <c r="I38" s="1"/>
  <c r="I37" s="1"/>
  <c r="H45"/>
  <c r="L149"/>
  <c r="J157"/>
  <c r="J156" s="1"/>
  <c r="I160"/>
  <c r="I159" s="1"/>
  <c r="I158" s="1"/>
  <c r="L189"/>
  <c r="I282"/>
  <c r="I263" s="1"/>
  <c r="I262" s="1"/>
  <c r="J356"/>
  <c r="H455"/>
  <c r="H454" s="1"/>
  <c r="I458"/>
  <c r="I455" s="1"/>
  <c r="I454" s="1"/>
  <c r="K462"/>
  <c r="K461" s="1"/>
  <c r="K422"/>
  <c r="J171"/>
  <c r="H245"/>
  <c r="G394"/>
  <c r="G11"/>
  <c r="G10" s="1"/>
  <c r="L12"/>
  <c r="H11"/>
  <c r="H10" s="1"/>
  <c r="L39"/>
  <c r="L38" s="1"/>
  <c r="L37" s="1"/>
  <c r="L136"/>
  <c r="H135"/>
  <c r="K171"/>
  <c r="J327"/>
  <c r="J326" s="1"/>
  <c r="L340"/>
  <c r="I391"/>
  <c r="I390" s="1"/>
  <c r="L410"/>
  <c r="L409" s="1"/>
  <c r="J455"/>
  <c r="J454" s="1"/>
  <c r="G455"/>
  <c r="G454" s="1"/>
  <c r="J394"/>
  <c r="L75"/>
  <c r="J106"/>
  <c r="J105" s="1"/>
  <c r="H116"/>
  <c r="H112" s="1"/>
  <c r="I190"/>
  <c r="K245"/>
  <c r="I313"/>
  <c r="I316"/>
  <c r="I319"/>
  <c r="L356"/>
  <c r="L355" s="1"/>
  <c r="L387"/>
  <c r="I395"/>
  <c r="I404"/>
  <c r="K440"/>
  <c r="K439" s="1"/>
  <c r="G45"/>
  <c r="G36" s="1"/>
  <c r="L50"/>
  <c r="L49" s="1"/>
  <c r="L45" s="1"/>
  <c r="L56"/>
  <c r="L79"/>
  <c r="L85"/>
  <c r="L92"/>
  <c r="G106"/>
  <c r="G105" s="1"/>
  <c r="K106"/>
  <c r="K105" s="1"/>
  <c r="L109"/>
  <c r="L106" s="1"/>
  <c r="L105" s="1"/>
  <c r="L125"/>
  <c r="G245"/>
  <c r="G263"/>
  <c r="G262" s="1"/>
  <c r="K263"/>
  <c r="K262" s="1"/>
  <c r="K327"/>
  <c r="K326" s="1"/>
  <c r="L330"/>
  <c r="I340"/>
  <c r="I364"/>
  <c r="I410"/>
  <c r="I409" s="1"/>
  <c r="L432"/>
  <c r="L441"/>
  <c r="L440" s="1"/>
  <c r="L439" s="1"/>
  <c r="H409"/>
  <c r="L427"/>
  <c r="I15"/>
  <c r="H53"/>
  <c r="J53"/>
  <c r="I56"/>
  <c r="I75"/>
  <c r="I85"/>
  <c r="I92"/>
  <c r="I109"/>
  <c r="I106" s="1"/>
  <c r="I105" s="1"/>
  <c r="I149"/>
  <c r="K250"/>
  <c r="L282"/>
  <c r="L263" s="1"/>
  <c r="L262" s="1"/>
  <c r="J294"/>
  <c r="I330"/>
  <c r="L344"/>
  <c r="J409"/>
  <c r="J422"/>
  <c r="K432"/>
  <c r="J440"/>
  <c r="J439" s="1"/>
  <c r="I441"/>
  <c r="I440" s="1"/>
  <c r="I439" s="1"/>
  <c r="L458"/>
  <c r="L455" s="1"/>
  <c r="L454" s="1"/>
  <c r="H462"/>
  <c r="H461" s="1"/>
  <c r="K409"/>
  <c r="H422"/>
  <c r="I12"/>
  <c r="L89"/>
  <c r="L95"/>
  <c r="I125"/>
  <c r="I141"/>
  <c r="L146"/>
  <c r="L220"/>
  <c r="L219" s="1"/>
  <c r="L218" s="1"/>
  <c r="I245"/>
  <c r="G250"/>
  <c r="H263"/>
  <c r="H262" s="1"/>
  <c r="G294"/>
  <c r="H327"/>
  <c r="H326" s="1"/>
  <c r="L351"/>
  <c r="L364"/>
  <c r="L377"/>
  <c r="I462"/>
  <c r="I461" s="1"/>
  <c r="L462"/>
  <c r="L461" s="1"/>
  <c r="K135"/>
  <c r="K363"/>
  <c r="K362" s="1"/>
  <c r="G409"/>
  <c r="L422"/>
  <c r="G427"/>
  <c r="K45"/>
  <c r="I79"/>
  <c r="I89"/>
  <c r="I95"/>
  <c r="L117"/>
  <c r="L141"/>
  <c r="I180"/>
  <c r="I179" s="1"/>
  <c r="L245"/>
  <c r="L316"/>
  <c r="G327"/>
  <c r="G326" s="1"/>
  <c r="I351"/>
  <c r="J363"/>
  <c r="J362" s="1"/>
  <c r="I427"/>
  <c r="G432"/>
  <c r="J432"/>
  <c r="I387"/>
  <c r="L171"/>
  <c r="H171"/>
  <c r="I322"/>
  <c r="L322"/>
  <c r="L319"/>
  <c r="K294"/>
  <c r="K116"/>
  <c r="K112" s="1"/>
  <c r="I153"/>
  <c r="G135"/>
  <c r="G116"/>
  <c r="G112" s="1"/>
  <c r="L405"/>
  <c r="L404" s="1"/>
  <c r="K404"/>
  <c r="K394" s="1"/>
  <c r="K157"/>
  <c r="K156" s="1"/>
  <c r="J135"/>
  <c r="G157"/>
  <c r="G156" s="1"/>
  <c r="G356"/>
  <c r="K356"/>
  <c r="H432"/>
  <c r="H157"/>
  <c r="H156" s="1"/>
  <c r="G204"/>
  <c r="H427"/>
  <c r="I432"/>
  <c r="I84" l="1"/>
  <c r="H165"/>
  <c r="H164" s="1"/>
  <c r="H163" s="1"/>
  <c r="I165"/>
  <c r="I164" s="1"/>
  <c r="I163" s="1"/>
  <c r="J165"/>
  <c r="J164" s="1"/>
  <c r="J163" s="1"/>
  <c r="K165"/>
  <c r="K164" s="1"/>
  <c r="K163" s="1"/>
  <c r="L165"/>
  <c r="L164" s="1"/>
  <c r="L163" s="1"/>
  <c r="G165"/>
  <c r="G164" s="1"/>
  <c r="L84"/>
  <c r="L74"/>
  <c r="L73" s="1"/>
  <c r="I74"/>
  <c r="I73" s="1"/>
  <c r="G386"/>
  <c r="G385" s="1"/>
  <c r="G384" s="1"/>
  <c r="J386"/>
  <c r="J385" s="1"/>
  <c r="J384" s="1"/>
  <c r="H386"/>
  <c r="H385" s="1"/>
  <c r="H384" s="1"/>
  <c r="K386"/>
  <c r="K385" s="1"/>
  <c r="K384" s="1"/>
  <c r="G286"/>
  <c r="G285" s="1"/>
  <c r="J355"/>
  <c r="J354" s="1"/>
  <c r="G355"/>
  <c r="G354" s="1"/>
  <c r="H355"/>
  <c r="H354" s="1"/>
  <c r="K286"/>
  <c r="K285" s="1"/>
  <c r="J286"/>
  <c r="J285" s="1"/>
  <c r="K355"/>
  <c r="K354" s="1"/>
  <c r="H286"/>
  <c r="H285" s="1"/>
  <c r="H223"/>
  <c r="J223"/>
  <c r="K223"/>
  <c r="K36"/>
  <c r="K104"/>
  <c r="J104"/>
  <c r="H104"/>
  <c r="G104"/>
  <c r="H36"/>
  <c r="J36"/>
  <c r="H68"/>
  <c r="J68"/>
  <c r="G68"/>
  <c r="J213"/>
  <c r="J195" s="1"/>
  <c r="K68"/>
  <c r="K261"/>
  <c r="I19"/>
  <c r="I18" s="1"/>
  <c r="L19"/>
  <c r="L18" s="1"/>
  <c r="G361"/>
  <c r="H453"/>
  <c r="H452" s="1"/>
  <c r="H438"/>
  <c r="H437" s="1"/>
  <c r="I354"/>
  <c r="I53"/>
  <c r="I36" s="1"/>
  <c r="L157"/>
  <c r="L156" s="1"/>
  <c r="G438"/>
  <c r="G437" s="1"/>
  <c r="L250"/>
  <c r="L223" s="1"/>
  <c r="I213"/>
  <c r="I195" s="1"/>
  <c r="I157"/>
  <c r="I156" s="1"/>
  <c r="H213"/>
  <c r="H195" s="1"/>
  <c r="L11"/>
  <c r="L10" s="1"/>
  <c r="I363"/>
  <c r="I362" s="1"/>
  <c r="J453"/>
  <c r="J452" s="1"/>
  <c r="L394"/>
  <c r="L386" s="1"/>
  <c r="L385" s="1"/>
  <c r="G224"/>
  <c r="G223" s="1"/>
  <c r="K453"/>
  <c r="K452" s="1"/>
  <c r="I394"/>
  <c r="I386" s="1"/>
  <c r="I385" s="1"/>
  <c r="L53"/>
  <c r="L36" s="1"/>
  <c r="L135"/>
  <c r="I116"/>
  <c r="I112" s="1"/>
  <c r="I327"/>
  <c r="I326" s="1"/>
  <c r="L116"/>
  <c r="L112" s="1"/>
  <c r="K421"/>
  <c r="G453"/>
  <c r="G452" s="1"/>
  <c r="K438"/>
  <c r="K437" s="1"/>
  <c r="L354"/>
  <c r="I453"/>
  <c r="I452" s="1"/>
  <c r="K213"/>
  <c r="K195" s="1"/>
  <c r="G421"/>
  <c r="L327"/>
  <c r="L326" s="1"/>
  <c r="I261"/>
  <c r="I135"/>
  <c r="H325"/>
  <c r="J261"/>
  <c r="G213"/>
  <c r="G195" s="1"/>
  <c r="K361"/>
  <c r="L294"/>
  <c r="L286" s="1"/>
  <c r="L421"/>
  <c r="H361"/>
  <c r="L363"/>
  <c r="L362" s="1"/>
  <c r="H261"/>
  <c r="J438"/>
  <c r="J437" s="1"/>
  <c r="J421"/>
  <c r="I250"/>
  <c r="I223" s="1"/>
  <c r="G325"/>
  <c r="I294"/>
  <c r="I286" s="1"/>
  <c r="L213"/>
  <c r="L195" s="1"/>
  <c r="I11"/>
  <c r="I10" s="1"/>
  <c r="I421"/>
  <c r="I438"/>
  <c r="I437" s="1"/>
  <c r="G261"/>
  <c r="L438"/>
  <c r="L437" s="1"/>
  <c r="L453"/>
  <c r="L452" s="1"/>
  <c r="K325"/>
  <c r="H421"/>
  <c r="J361"/>
  <c r="L261"/>
  <c r="J325"/>
  <c r="G260" l="1"/>
  <c r="L104"/>
  <c r="I104"/>
  <c r="I68"/>
  <c r="L68"/>
  <c r="I325"/>
  <c r="G9"/>
  <c r="I384"/>
  <c r="I361"/>
  <c r="K260"/>
  <c r="L384"/>
  <c r="L325"/>
  <c r="L361"/>
  <c r="L285"/>
  <c r="H260"/>
  <c r="I285"/>
  <c r="J260"/>
  <c r="K9" l="1"/>
  <c r="K470" s="1"/>
  <c r="H9"/>
  <c r="H470" s="1"/>
  <c r="I9"/>
  <c r="L9"/>
  <c r="J9"/>
  <c r="J470" s="1"/>
  <c r="I260"/>
  <c r="L260"/>
  <c r="I470" l="1"/>
  <c r="L470"/>
  <c r="G163" l="1"/>
  <c r="G470" s="1"/>
</calcChain>
</file>

<file path=xl/sharedStrings.xml><?xml version="1.0" encoding="utf-8"?>
<sst xmlns="http://schemas.openxmlformats.org/spreadsheetml/2006/main" count="4986" uniqueCount="599">
  <si>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</si>
  <si>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</si>
  <si>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</si>
  <si>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</si>
  <si>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</si>
  <si>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</si>
  <si>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</si>
  <si>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</si>
  <si>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</si>
  <si>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</si>
  <si>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</si>
  <si>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</si>
  <si>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</si>
  <si>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</si>
  <si>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</si>
  <si>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</si>
  <si>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</si>
  <si>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</si>
  <si>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</si>
  <si>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</si>
  <si>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</si>
  <si>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</si>
  <si>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</si>
  <si>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</si>
  <si>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</si>
  <si>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</si>
  <si>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</si>
  <si>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</si>
  <si>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</si>
  <si>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</si>
  <si>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</si>
  <si>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</si>
  <si>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</si>
  <si>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</si>
  <si>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</si>
  <si>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</si>
  <si>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</si>
  <si>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</si>
  <si>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</si>
  <si>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</si>
  <si>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</si>
  <si>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</si>
  <si>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</si>
  <si>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</si>
  <si>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</si>
  <si>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</si>
  <si>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</si>
  <si>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</si>
  <si>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</si>
  <si>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</si>
  <si>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</si>
  <si>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</si>
  <si>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</si>
  <si>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</si>
  <si>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</si>
  <si>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</si>
  <si>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</si>
  <si>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</si>
  <si>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</si>
  <si>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</si>
  <si>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</si>
  <si>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</si>
  <si>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</si>
  <si>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</si>
  <si>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</si>
  <si>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</si>
  <si>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</si>
  <si>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</si>
  <si>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</si>
  <si>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</si>
  <si>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</si>
  <si>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</si>
  <si>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</si>
  <si>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</si>
  <si>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</si>
  <si>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</si>
  <si>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</si>
  <si>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</si>
  <si>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</si>
  <si>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</si>
  <si>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</si>
  <si>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</si>
  <si>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</si>
  <si>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</si>
  <si>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</si>
  <si>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</si>
  <si>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</si>
  <si>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</si>
  <si>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</si>
  <si>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</si>
  <si>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</si>
  <si>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</si>
  <si>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</si>
  <si>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</si>
  <si>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</si>
  <si>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</si>
  <si>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119</t>
  </si>
  <si>
    <t>Дорожное хозяйство (дорожные фонды)</t>
  </si>
  <si>
    <t>02 2 02 00000</t>
  </si>
  <si>
    <t>03 2 03 00000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</si>
  <si>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</si>
  <si>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</si>
  <si>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</si>
  <si>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03 2 02 00000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</si>
  <si>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</si>
  <si>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</si>
  <si>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</si>
  <si>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</si>
  <si>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</si>
  <si>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</si>
  <si>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</si>
  <si>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</si>
  <si>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</si>
  <si>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</si>
  <si>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1.7.</t>
  </si>
  <si>
    <t>6.5.</t>
  </si>
  <si>
    <t>Непрограммные направления деятельности</t>
  </si>
  <si>
    <t>04 0 00 00000</t>
  </si>
  <si>
    <t>02 0 00 00000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</si>
  <si>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</si>
  <si>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</si>
  <si>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</si>
  <si>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</si>
  <si>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</si>
  <si>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</si>
  <si>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811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</si>
  <si>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</si>
  <si>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</si>
  <si>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</si>
  <si>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</si>
  <si>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</si>
  <si>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</si>
  <si>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</si>
  <si>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</si>
  <si>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</si>
  <si>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</si>
  <si>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</si>
  <si>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Субсидии бюджетным учреждениям на иные цели (м/б)</t>
  </si>
  <si>
    <t>Субсидии бюджетным учреждениям на иные цели (р/б)</t>
  </si>
  <si>
    <t>Пособия, компенсации, меры социальной поддержки по публичным нормативным обязательствам (р/б)</t>
  </si>
  <si>
    <t>Основное мероприятие "Развитие водоснабжения и теплоснабжения"</t>
  </si>
  <si>
    <t>Закупка энергетических ресурсов</t>
  </si>
  <si>
    <t>247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</si>
  <si>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</si>
  <si>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03 2 01 00000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</si>
  <si>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</si>
  <si>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8.3.</t>
  </si>
  <si>
    <t>01 0 00 00000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</si>
  <si>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</si>
  <si>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</si>
  <si>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Иные выплаты персоналу учреждений, за исключением фонда оплаты труда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</si>
  <si>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</si>
  <si>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</si>
  <si>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Другие вопросы в области национальной экономики</t>
  </si>
  <si>
    <t>Жилищное хозяйство</t>
  </si>
  <si>
    <t>Благоустройство</t>
  </si>
  <si>
    <t>Субсидии бюджетным учреждениям на иные цели</t>
  </si>
  <si>
    <t>350</t>
  </si>
  <si>
    <t>Премии и гранты</t>
  </si>
  <si>
    <t>Другие вопросы в области социальной политики</t>
  </si>
  <si>
    <t>633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</si>
  <si>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</si>
  <si>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</si>
  <si>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</si>
  <si>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Национальная оборона</t>
  </si>
  <si>
    <t>Мобилизационная подготовка экономики</t>
  </si>
  <si>
    <t>5.3.</t>
  </si>
  <si>
    <t>5.4.</t>
  </si>
  <si>
    <t>8.4.</t>
  </si>
  <si>
    <t>4.3.</t>
  </si>
  <si>
    <t>Физическая культура и спорт</t>
  </si>
  <si>
    <t>2.1.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</si>
  <si>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</si>
  <si>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</si>
  <si>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</si>
  <si>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</si>
  <si>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</si>
  <si>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</si>
  <si>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</si>
  <si>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112</t>
  </si>
  <si>
    <t>Иные выплаты населению (м/б)</t>
  </si>
  <si>
    <t>Иные выплаты населению (р/б)</t>
  </si>
  <si>
    <t>360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</si>
  <si>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</si>
  <si>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</si>
  <si>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</si>
  <si>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</si>
  <si>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</si>
  <si>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</si>
  <si>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</si>
  <si>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</si>
  <si>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</si>
  <si>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</si>
  <si>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</si>
  <si>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</si>
  <si>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</si>
  <si>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000</t>
  </si>
  <si>
    <t>Сумма на 2026г.</t>
  </si>
  <si>
    <t>Изменения (+;-)</t>
  </si>
  <si>
    <t>Сумма с учетом изменений на 2026г.</t>
  </si>
  <si>
    <t>Сумма на 2027г.</t>
  </si>
  <si>
    <t>3.1.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</si>
  <si>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</si>
  <si>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дошкольного образования)</t>
  </si>
  <si>
    <t>12.1.</t>
  </si>
  <si>
    <t>Прочие расходы</t>
  </si>
  <si>
    <t>Условно утверждаемые расходы</t>
  </si>
  <si>
    <t>99 9 00 00000</t>
  </si>
  <si>
    <t>Иные бюджетные ассигнования</t>
  </si>
  <si>
    <t>800</t>
  </si>
  <si>
    <t>Бюджетные инвестиции в объекты капитального строительства государственной (муниципальной) собственности  (м/б)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</si>
  <si>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</t>
  </si>
  <si>
    <t>Сумма на 2028г.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</si>
  <si>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</si>
  <si>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2027 и на 2028 годы</t>
  </si>
  <si>
    <t>Муниципальная программа муниципального образования "Чемальский район" на 2026-2031 годы "Управление муниципальными финансами и имуществом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</si>
  <si>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экономики и малого и среднего предпринимательства в муниципальном образовании "Чемальский район" на 2026-2031 годы"</t>
  </si>
  <si>
    <t>Муниципальная программа муниципального образования "Чемальский район" на 2026-2031 годы "Развитие систем жизнеобеспечения 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</si>
  <si>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социальной сферы и укрепление общественного здоровья населения муниципального образования  "Чемальский район" на 2026-2031 годы"</t>
  </si>
  <si>
    <t>99 0 99 00000</t>
  </si>
  <si>
    <t>Глава Чемальского района</t>
  </si>
  <si>
    <t>99 0 99 0У002</t>
  </si>
  <si>
    <t>Компенсация расходов на санаторно-курортное лечение  выборных должностей и муниципальных служащих Чемальского района</t>
  </si>
  <si>
    <t>99 0 99 0У0С2</t>
  </si>
  <si>
    <t>Финансовое обеспечение выполнение функций и полномочий орана местного самоуправления Чемальского района</t>
  </si>
  <si>
    <t>99 0 99 0У001</t>
  </si>
  <si>
    <t>99 0 99 0У0С1</t>
  </si>
  <si>
    <t xml:space="preserve">Председатель представительного органа </t>
  </si>
  <si>
    <t>99 0 99 0У003</t>
  </si>
  <si>
    <t>99 0 99 0У0С3</t>
  </si>
  <si>
    <t>Депутаты представительного органа</t>
  </si>
  <si>
    <t>99 0 99 0У005</t>
  </si>
  <si>
    <t>Комплекс  процессных   мероприятий  "Профилактика безнадзорности и правонарушений несовершеннолетних"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</si>
  <si>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</si>
  <si>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02 4 16 00000</t>
  </si>
  <si>
    <t>02 4 16 42040</t>
  </si>
  <si>
    <t>Развитие социальной сферы и укрепление общественного здоровья населения муниципального образования  "Чемальский район" на 2026-2031 годы</t>
  </si>
  <si>
    <t>Комплекс процессных мероприятий "Обеспечение гарантий"</t>
  </si>
  <si>
    <t>Выплата компенсации за наем жилья</t>
  </si>
  <si>
    <t>Комплекс процессных мероприятий "Создание условий для снижения рисков производственного травматизма и заболеваемости работников организаций на территории Чемальского района"</t>
  </si>
  <si>
    <t>03 4 10 00000</t>
  </si>
  <si>
    <t>03 4 10 22027</t>
  </si>
  <si>
    <t>03 4 11 00000</t>
  </si>
  <si>
    <t>03 4 11 42100</t>
  </si>
  <si>
    <t>99 0 99 42080</t>
  </si>
  <si>
    <t>99 0 99 51201</t>
  </si>
  <si>
    <t>Комплекс процессов мероприятий "Создание условий для реализации муниципальной программы муниципального образования "Чемальский район" Управление муниципальными финансами</t>
  </si>
  <si>
    <t>Создание условий для обеспечения выполнения функций и текущих задач</t>
  </si>
  <si>
    <t>04 4 02 00000</t>
  </si>
  <si>
    <t>04 4 02 0У001</t>
  </si>
  <si>
    <t>04 4 02 0У0С1</t>
  </si>
  <si>
    <t>04 4 02 22А05</t>
  </si>
  <si>
    <t>04 4 02 23002</t>
  </si>
  <si>
    <t xml:space="preserve">Председатель контрольно-счетной комиссии </t>
  </si>
  <si>
    <t>99 0 99 0У004</t>
  </si>
  <si>
    <t>99 0 99 0У0С4</t>
  </si>
  <si>
    <t>99 0 99 0Ш100</t>
  </si>
  <si>
    <t>Комплекс процессных мероприятий "Создание условий  для реализации муниципальной программы"</t>
  </si>
  <si>
    <t>Качественное и бесперебойное функционирование  информационно- коммуникационных технологий</t>
  </si>
  <si>
    <t>01 4 04 00000</t>
  </si>
  <si>
    <t>01 4 04 22003</t>
  </si>
  <si>
    <t>Обеспечение информационной открытости  деятельности ОМСУ</t>
  </si>
  <si>
    <t>01 4 04 22004</t>
  </si>
  <si>
    <t>Повышение квалификации</t>
  </si>
  <si>
    <t>01 4 04 22А05</t>
  </si>
  <si>
    <t>Комплекс процессных мероприятий «Развитие коммунальной инфраструктуры»</t>
  </si>
  <si>
    <t>Развитие водоснабжения и теплоснабжения</t>
  </si>
  <si>
    <t>02 4 04 00000</t>
  </si>
  <si>
    <t>02 4 04 22009</t>
  </si>
  <si>
    <t xml:space="preserve">Создание условий для обеспечения выполнения функций казенного учреждения муниципального образования "Чемальский район" "Единая диспетчерско-хозяйственная служба" </t>
  </si>
  <si>
    <t>02 4 11 0Ц001</t>
  </si>
  <si>
    <t>02 4 11 0ЦК01</t>
  </si>
  <si>
    <t>Комплекс  процессных   мероприятий  " Профилактика  правонарушений"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</si>
  <si>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</si>
  <si>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02 4 13 00000</t>
  </si>
  <si>
    <t>02 4 13 42140</t>
  </si>
  <si>
    <t>Создание условий для снижения рисков производственного травматизма и заболеваемости работников организаций на территории Чемальского района</t>
  </si>
  <si>
    <t>03 4 11 22028</t>
  </si>
  <si>
    <t>99 0 99 42110</t>
  </si>
  <si>
    <t>99 0 99 42150</t>
  </si>
  <si>
    <t>99 0 99 99000</t>
  </si>
  <si>
    <t>Комплекс процессных мероприятий «Создание условий для выполнения задач и функций казенного учреждения муниципального образования "Чемальский район" "Единая диспетчерско-хозяйственная служба" ”</t>
  </si>
  <si>
    <t>02 4 11 00000</t>
  </si>
  <si>
    <t>Комплекс  процессных   мероприятий  "Мобилизационная подготовка"</t>
  </si>
  <si>
    <t>Подготовка мобилизационнных органов к выполнению задач</t>
  </si>
  <si>
    <t>02 4 15 00000</t>
  </si>
  <si>
    <t>02 4 15 22018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</si>
  <si>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</si>
  <si>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</si>
  <si>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02 2 02 S0370</t>
  </si>
  <si>
    <t>02 2 02 S0710</t>
  </si>
  <si>
    <t>Региональный проект «Содействие в охране общественного порядка на территории Республики Алтай»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</si>
  <si>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</si>
  <si>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02 2 02 S0250</t>
  </si>
  <si>
    <t>Комплекс процессных мероприятий «Повышения уровня защиты населения от чрезвычайных ситуаций, пожаров и происшествий на водных объектах”</t>
  </si>
  <si>
    <t>Создание, содержание и пополнение резервов материальных ресурсов для предупреждения и ликвидации ЧС</t>
  </si>
  <si>
    <t>Устойчивое развитие системы предупреждения чрезвычайных ситуаций и ликвидации их последствий</t>
  </si>
  <si>
    <t>Комплекс процессных мероприятий «Развитие ЕДДС Чемальского района”</t>
  </si>
  <si>
    <t>Устойчивое развитие системы оповещения населения</t>
  </si>
  <si>
    <t>Комплекс  процессных   мероприятий  " Профилактика  терроризма"</t>
  </si>
  <si>
    <t xml:space="preserve"> Проведение мероприятий по предупреждению, выявлению  и пресечению  террористической деятельности </t>
  </si>
  <si>
    <t>Проведение мероприятий, направленных на снижение уровня преступности на территории района</t>
  </si>
  <si>
    <t>Комплекс  процессных   мероприятий  " Профилактика экстремизма, обеспечение межнационального и межконфессионального согласия, другие вопросы в области национальной безопасности "</t>
  </si>
  <si>
    <t>Проведение  информационно -пропагандистских мероприятий по разъяснению сущности экстремизма, его общественной опасности</t>
  </si>
  <si>
    <t>Комплекс процессных мероприятий "Комплекс мер по противодействию, злоупотреблению наркотических средств и их незаконному обороту"</t>
  </si>
  <si>
    <t>Обеспечение мер по противодействию незаконному обороту и потреблению наркотических средств, психоропных средств  и их прекурсоров</t>
  </si>
  <si>
    <t>02 4 09 00000</t>
  </si>
  <si>
    <t>02 4 09 22012</t>
  </si>
  <si>
    <t>02 4 09 22013</t>
  </si>
  <si>
    <t>02 4 10 00000</t>
  </si>
  <si>
    <t>02 4 10 22014</t>
  </si>
  <si>
    <t>02 4 12 00000</t>
  </si>
  <si>
    <t>02 4 12 22015</t>
  </si>
  <si>
    <t>02 4 13 22016</t>
  </si>
  <si>
    <t xml:space="preserve">02 4 14 00000 </t>
  </si>
  <si>
    <t>02 4 14 22017</t>
  </si>
  <si>
    <t>02 4 17 00000</t>
  </si>
  <si>
    <t>02 4 17 22019</t>
  </si>
  <si>
    <t>Комплекс процессных мероприятий «Осуществление полномочий по организации мероприятий в сфере обращения с отходами»</t>
  </si>
  <si>
    <t>Организация мероприятий в сфере обращения с отходами</t>
  </si>
  <si>
    <t xml:space="preserve">02 4 03 00000 </t>
  </si>
  <si>
    <t>02 4 03 22008</t>
  </si>
  <si>
    <t xml:space="preserve"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 </t>
  </si>
  <si>
    <t>02 4 03 42050</t>
  </si>
  <si>
    <t>Комплекс процессных мероприятий "Осуществление деятельности по обращению с животными без владельцев"</t>
  </si>
  <si>
    <t>02 4 18 00000</t>
  </si>
  <si>
    <t xml:space="preserve"> 02 4 18 42060</t>
  </si>
  <si>
    <t>Комплекс процессных мероприятий «Сохранение и развитие автомобильных дорог»</t>
  </si>
  <si>
    <t>Дорожный фонд Чемальского района</t>
  </si>
  <si>
    <t>02 4 07 00000</t>
  </si>
  <si>
    <t>02 4 07 220Д0</t>
  </si>
  <si>
    <t>Комплекс процессных мероприятий "Поддержка малого и среднего предпринимательства"</t>
  </si>
  <si>
    <t>Предоставление субсидий из бюджета муниципального образования «Чемальский район» на возмещение части затрат, связанных с приобретением оборудования в целях создания и (или) развития и (или) модернизации производства товаров (работ, услуг)</t>
  </si>
  <si>
    <t>01 4 01 00000</t>
  </si>
  <si>
    <t>01 4 01 60001</t>
  </si>
  <si>
    <t>Комплекс процессных мероприятий "Управление и распоряжение муниципальным имуществом Чемальского района"</t>
  </si>
  <si>
    <t>Повышение эффективности использования муниципальным имуществом и земельными ресурсами</t>
  </si>
  <si>
    <t>Комплекс процессных мероприятий "Управление и распоряжение земельными ресурсами Чемальского района"</t>
  </si>
  <si>
    <t>04 4 03 00000</t>
  </si>
  <si>
    <t>04 4 03 22029</t>
  </si>
  <si>
    <t>04 4 04 00000</t>
  </si>
  <si>
    <t>04 4 04 22029</t>
  </si>
  <si>
    <t>Муниципальная программа муниципального образования "Чемальский район" на 2026-2031 годы "Развитие систем жизнеобеспечения  муниципального образования "Чемальский район" на 2026-2031 годы</t>
  </si>
  <si>
    <t>Комплекс процессных мероприятий «Улучшение условий жизни населения Чемальского района, проживающего в многоквартирном жилом фонде»</t>
  </si>
  <si>
    <t>Проведение капитального ремонта общего имущества в многоквартирных домах</t>
  </si>
  <si>
    <t>02 4 02 00000</t>
  </si>
  <si>
    <t>02 4 02 22007</t>
  </si>
  <si>
    <t>Повышение эффективности использования муниципальным имуществом</t>
  </si>
  <si>
    <t>Региональный проект «Модернизация систем коммунальной инфраструктуры»</t>
  </si>
  <si>
    <t xml:space="preserve">02 1 И3 00000 </t>
  </si>
  <si>
    <t xml:space="preserve">02 1 И3 5154П </t>
  </si>
  <si>
    <t>02 4 04 42130</t>
  </si>
  <si>
    <t>Комплекс процессных мероприятий «Благоустройство территорий»</t>
  </si>
  <si>
    <t>Осуществление полномочий по организации деятельности в сфере похоронного дела</t>
  </si>
  <si>
    <t>02 4 01 00000</t>
  </si>
  <si>
    <t>02 4 01 23001</t>
  </si>
  <si>
    <t xml:space="preserve">Комплекс процессных мероприятий «Создание условий для реализации муниципальной программы муниципального образования "Чемальский район» </t>
  </si>
  <si>
    <t xml:space="preserve">02 4 08 00000 </t>
  </si>
  <si>
    <t>02 4 08 21001</t>
  </si>
  <si>
    <t>Комплекс процессных мероприятий "Развитие дошкольного и общего образования"</t>
  </si>
  <si>
    <t>Обеспечение деятельности организаций дошкольного и общего образования Чемальского района</t>
  </si>
  <si>
    <t>Расходы на коммунальные услуги муниципальных образовательных организаций дошкольного и общего образования Чемальского района</t>
  </si>
  <si>
    <t xml:space="preserve">Расходы на оплату налогов  муниципальных образовательных организаций дошкольного и общего образования Чемальского района </t>
  </si>
  <si>
    <t xml:space="preserve">Обеспечение питанием воспитаников дошкольного образования и обучающихся 5-11 классов общего образования образовательных организаций Чемальского района </t>
  </si>
  <si>
    <t xml:space="preserve">Расходы на оплату топлива муниципальных образовательных организаций дошкольного и общего образования Чемальского района </t>
  </si>
  <si>
    <t xml:space="preserve">Расходы на выплаты по оплате труда работников муниципальных образовательных организаций дошкольного и общего образования Чемальского района </t>
  </si>
  <si>
    <t>03 4 01 00000</t>
  </si>
  <si>
    <t>03 4 01 21002</t>
  </si>
  <si>
    <t>03 4 01 21К02</t>
  </si>
  <si>
    <t>03 4 01 21Н02</t>
  </si>
  <si>
    <t>03 4 01 21П02</t>
  </si>
  <si>
    <t>03 4 01 21Т02</t>
  </si>
  <si>
    <t>03 4 01 21Ф02</t>
  </si>
  <si>
    <t>03 4 01 42032</t>
  </si>
  <si>
    <t>03 4 01 42034</t>
  </si>
  <si>
    <t>03 4 01 42036</t>
  </si>
  <si>
    <t>03 4 01 S0080</t>
  </si>
  <si>
    <t>Комплекс процессных мероприятий «Развитие социальной инфраструктуры»</t>
  </si>
  <si>
    <t>Развитие сельских территорий</t>
  </si>
  <si>
    <t xml:space="preserve">02 4 06 00000 </t>
  </si>
  <si>
    <t>02 4 06 22011</t>
  </si>
  <si>
    <t>03 4 01 42031</t>
  </si>
  <si>
    <t>03 4 01 42033</t>
  </si>
  <si>
    <t>03 4 01 42035</t>
  </si>
  <si>
    <t>03 4 01 L3041</t>
  </si>
  <si>
    <t>03 4 01 S0090</t>
  </si>
  <si>
    <t>03 4 01 S00М0</t>
  </si>
  <si>
    <t>Комплекс процессных мероприятий "Развитие дополнительного образования"</t>
  </si>
  <si>
    <t>Развитие системы дополнительного образование детей творческого направления</t>
  </si>
  <si>
    <t>Расходы на выплаты по оплате труда работников муниципальных организаций дополнительного образования творческой направленности</t>
  </si>
  <si>
    <t>Развитие систем дополнительного образования детей физкультурно-спортивной направленности</t>
  </si>
  <si>
    <t>Расходы на коммунальные услуги муниципальных организаций дополнительного образования детей физкультурно-спортивной направленности</t>
  </si>
  <si>
    <t>Расходы на оплату налогов муниципальных организаций дополнительного образования детей физкультурно-спортивной направленности</t>
  </si>
  <si>
    <t>Расходы на выплаты по оплате труда работников муниципальных организаций дополнительного образования детей физкультурно-спортивной направленности</t>
  </si>
  <si>
    <t>03 4 02 00000</t>
  </si>
  <si>
    <t>03 4 02 21003</t>
  </si>
  <si>
    <t>03 4 02 21Ф03</t>
  </si>
  <si>
    <t>03 4 02 21004</t>
  </si>
  <si>
    <t>03 4 02 21К04</t>
  </si>
  <si>
    <t>03 4 02 21Н04</t>
  </si>
  <si>
    <t>03 4 02 21Ф04</t>
  </si>
  <si>
    <t>Развитие системы предоставления дополнительного образование детей в области искусства</t>
  </si>
  <si>
    <t>03 4 02 21005</t>
  </si>
  <si>
    <t>03 4 02 21К05</t>
  </si>
  <si>
    <t>03 4 02 21Н05</t>
  </si>
  <si>
    <t>03 4 02 21Ф05</t>
  </si>
  <si>
    <t>Комплекс процессных мероприятий "Реализация молодежной политики в Чемальском районе"</t>
  </si>
  <si>
    <t>Реализация системы работы с молодежью в соответствии с приоритетными направлениями муниципальной молодежной политики</t>
  </si>
  <si>
    <t>Грантовая поддержка одаренных детей</t>
  </si>
  <si>
    <t>03 4 04 00000</t>
  </si>
  <si>
    <t>03 4 04 22022</t>
  </si>
  <si>
    <t>03 4 04 60002</t>
  </si>
  <si>
    <t>Комплекс процессных мероприятий "Создание условий для реализации муниципальной программы"Развитие социальной сферы и укрепление общественного здоровья населения муниципального образования "Чемальский район" на 2026-2031 годы" в сфере образования"</t>
  </si>
  <si>
    <t>Финансовое обеспечение выполнение функций и полномочий Отдела образования администрации Чемальского района</t>
  </si>
  <si>
    <t xml:space="preserve">Обеспечение деятельности МКУ "Центр по обеспечению деятельности отделе образования Администрации Чемальского района" </t>
  </si>
  <si>
    <t xml:space="preserve">Расходы на коммунальные услуги МКУ "Центр по обеспечению деятельности отделе образования Администрации Чемальского района" </t>
  </si>
  <si>
    <t xml:space="preserve">Расходы на оплату топлива МКУ "Центр по обеспечению деятельности отделе образования Администрации Чемальского района" </t>
  </si>
  <si>
    <t>Обеспечение отдыха и оздоровления детей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</si>
  <si>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</si>
  <si>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03 4 03 00000</t>
  </si>
  <si>
    <t>03 4 03 0У001</t>
  </si>
  <si>
    <t>03 4 03 0У0С1</t>
  </si>
  <si>
    <t>03 4 03 0Ц001</t>
  </si>
  <si>
    <t>03 4 03 0ЦК01</t>
  </si>
  <si>
    <t>03 4 03 0ЦТ01</t>
  </si>
  <si>
    <t>03 4 04 22023</t>
  </si>
  <si>
    <t>03 4 04 42090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</si>
  <si>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</si>
  <si>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Государственная поддержка отрасли культуры (поддержка лучшим работникам сельских учреждениям культуры)</t>
  </si>
  <si>
    <t>03 2 01 L4671</t>
  </si>
  <si>
    <t>03 2 01 L5193</t>
  </si>
  <si>
    <t>Комплекс процессных мероприятий "Сохранение и развитие культуры"</t>
  </si>
  <si>
    <t>Организация деятельности клубных формирований самодеятельного народного творчества</t>
  </si>
  <si>
    <t xml:space="preserve">Субсидии бюджетным учреждениям на иные цели </t>
  </si>
  <si>
    <t>03 4 05 00000</t>
  </si>
  <si>
    <t>03 4 05 21006</t>
  </si>
  <si>
    <t>03 4 05 21К06</t>
  </si>
  <si>
    <t>03 4 05 21Н06</t>
  </si>
  <si>
    <t>03 4 05 21Т06</t>
  </si>
  <si>
    <t>03 4 05 21Ф06</t>
  </si>
  <si>
    <t>03 4 05 23003</t>
  </si>
  <si>
    <t>Комплекс процессных мероприятий "Развитие библиотечного дела"</t>
  </si>
  <si>
    <t>Обеспечение доступности библиотечных услуг разным категориям пользователей</t>
  </si>
  <si>
    <t>03 4 06 00000</t>
  </si>
  <si>
    <t>03 4 06 21007</t>
  </si>
  <si>
    <t>03 4 06 21К07</t>
  </si>
  <si>
    <t>03 4 06 21Н07</t>
  </si>
  <si>
    <t>03 4 06 21Т07</t>
  </si>
  <si>
    <t>03 4 06 21Ф07</t>
  </si>
  <si>
    <t>Региональный проект "Расширение спектра культурно-досуговых услуг в Республике Алтай"</t>
  </si>
  <si>
    <t>Региональный проект "Повышения уровня и качества предоставления библиотечных услуг в  Республике Алтай "</t>
  </si>
  <si>
    <t>Субсидии бюджетам муниципальных районов на поддержку отрасли культуры (комплектование книжных фондов библиотек муниципальных образований)</t>
  </si>
  <si>
    <t>03 2 02 L5192</t>
  </si>
  <si>
    <t>Обеспечение социальных гарантий (доплата к муниципальной пенсии)</t>
  </si>
  <si>
    <t>03 4 10 22026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</si>
  <si>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</si>
  <si>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03 4 01 42010</t>
  </si>
  <si>
    <t>Комплекс процессных мероприятий "Предоставление грантовой поддержки СОНКО"</t>
  </si>
  <si>
    <t>Реализация мер по поддержке социально ориентированных некоммерческих организаций</t>
  </si>
  <si>
    <t>03 4 09 00000</t>
  </si>
  <si>
    <t>03 4 09 60003</t>
  </si>
  <si>
    <t>Региональный проект "Бизнес-спринт"(Я выбираю спорт)</t>
  </si>
  <si>
    <t>Закупка и монтаж оборудования для создания «умных» спортивных площадок (количество созданных «умных» спортивных площадок)</t>
  </si>
  <si>
    <t>Комплекс процессных мероприятий "Организация, проведение и обеспечение участия в физкультурных (физкультурно - оздоровитильных) мероприятиях"</t>
  </si>
  <si>
    <t xml:space="preserve"> 03 2 03 L7531</t>
  </si>
  <si>
    <t>03 4 07 00000</t>
  </si>
  <si>
    <t>Создание условий для привлечения граждан к систематическим занятиям физической культурой и спортом, а также развитие массового спорта различных групп населения и участие в региональных, всероссийских и международных физкультурно-спортивных мероприятиях всеми возрастными группами</t>
  </si>
  <si>
    <t>03 4 07 21008</t>
  </si>
  <si>
    <t>03 4 07 21К08</t>
  </si>
  <si>
    <t>03 4 07 21Н08</t>
  </si>
  <si>
    <t>03 4 07 21Т08</t>
  </si>
  <si>
    <t>03 4 07 21Ф08</t>
  </si>
  <si>
    <t>01 4 04 22Ф04</t>
  </si>
  <si>
    <t>2000,0</t>
  </si>
  <si>
    <t>110</t>
  </si>
  <si>
    <t>02 2 03 22008</t>
  </si>
  <si>
    <t>Комплекс процессных мероприятий "Организация и управление бюджетным процессом"</t>
  </si>
  <si>
    <t>04 4 01 00000</t>
  </si>
  <si>
    <t>Региональный проект "Педагоги и наставники"</t>
  </si>
  <si>
    <t>03 1 Ю6 00000</t>
  </si>
  <si>
    <t>"Приложение № 11
к решению "О бюджете  МО "Чемальский район" Республики Алтай на 2026 год и на  плановый период 2027 и 2028 годов"</t>
  </si>
  <si>
    <t>"Приложение № 12
к решению "О бюджете  МО "Чемальский район" Республики Алтай на 2026 год и на  плановый период 2027 и 2028 годов"</t>
  </si>
  <si>
    <t>04 4 01 43010</t>
  </si>
  <si>
    <t>Компенсация расходов на санаторно-курортное лечение  Главе Чемальского района</t>
  </si>
  <si>
    <t>Компенсация расходов на санаторно-курортное лечение муниципальных служащих Чемальского района</t>
  </si>
  <si>
    <t xml:space="preserve">Компенсация расходов на санаторно-курортное лечение  Председателю представительного органа </t>
  </si>
  <si>
    <t>Компенсация расходов на санаторно-курортное лечение   муниципальных служащих Чемальского района</t>
  </si>
  <si>
    <t>Компенсация расходов на санаторно-курортное лечение  муниципальных служащих Чемальского района</t>
  </si>
  <si>
    <t xml:space="preserve">Повышение квалификации </t>
  </si>
  <si>
    <t>Компенсация расходов на санаторно-курортное лечение  Председателю контрольно-счетной комиссии муниципальных служащих Чемальского района</t>
  </si>
  <si>
    <t xml:space="preserve">Расходы по оплате коммунальных услуг казенного учреждения муниципального образования "Чемальский район" "Единая диспетчерско-хозяйственная служба" </t>
  </si>
  <si>
    <t>Расходы на обеспечение деятельности муниципального казенного учреждения "Управление строительства и коммунального хозяйства"</t>
  </si>
  <si>
    <t>Расходы на коммунальные услуги муниципальных учреждений дополнительного образования детей в области искусства</t>
  </si>
  <si>
    <t>Расходы по оплате налогов муниципальных учреждений дополнительного образования детей в области искусства</t>
  </si>
  <si>
    <t>Расходы на выплаты по оплате труда работников муниципальных учреждений дополнительного образования детей в области искусства</t>
  </si>
  <si>
    <t>Расходы на коммунальные услуги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</si>
  <si>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по оплате налогов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</si>
  <si>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по оплате топлива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</si>
  <si>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на выплаты по оплате труда работников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</si>
  <si>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на коммунальные услуги муниципальных учреждений Чемальского района по обеспечению доступности библиотечных услуг разным категориям пользователей</t>
  </si>
  <si>
    <t>Расходы по оплате налогов муниципальных учреждений Чемальского района по обеспечению доступности библиотечных услуг разным категориям пользователей</t>
  </si>
  <si>
    <t>Расходы по оплате топлива муниципальных учреждений Чемальского района по обеспечению доступности библиотечных услуг разным категориям пользователей</t>
  </si>
  <si>
    <t>Расходы на выплаты по оплате труда работников муниципальных учреждений Чемальского района по обеспечению доступности библиотечных услуг разным категориям пользователей</t>
  </si>
  <si>
    <t>Расходы на коммунальные услуги муниципальных учреждений Чемальского района в сфере физической культуры и спорта</t>
  </si>
  <si>
    <t>Расходы по оплате налогов муниципальных учреждений Чемальского районав сфере физической культуры и спорта</t>
  </si>
  <si>
    <t>Расходы по оплате топлива муниципальных учреждений Чемальского района в сфере физической культуры и спорта</t>
  </si>
  <si>
    <t>Расходы на выплаты по оплате труда работников муниципальных учреждений Чемальского район в сфере физической культуры и спорта</t>
  </si>
  <si>
    <t>Расходы на выплаты по оплате труда работников муниципальных учреждений Чемальского района в области обеспечения информационной открытости  деятельности ОМСУ</t>
  </si>
  <si>
    <t xml:space="preserve">Компенсация расходов на санаторно-курортное лечение Председателю контрольно-счетной комиссии </t>
  </si>
  <si>
    <t>Сумма с учетом изменений на 2027г.</t>
  </si>
  <si>
    <t>Сумма с учетом изменений на 2028г.</t>
  </si>
  <si>
    <t>99 0 00 00000</t>
  </si>
  <si>
    <t>На исполнение полномочий по осуществлению внешнего муниципального финансового контроля, установленных Федеральным законом от 07.02.2011г. № 6-ФЗ "Об общих принципах организации и деятельности контрольно-счетных органов субъектов Российской Федерации и муниципальных образований"</t>
  </si>
  <si>
    <t>99 0 99 23004</t>
  </si>
  <si>
    <t>Защита населения и территории от чрезвычайных ситуаций природного и техногенного характера, пожарная безопасность</t>
  </si>
  <si>
    <t>3.2.</t>
  </si>
  <si>
    <t>Реализация мероприятий по предупреждению и ликвидации чрезвычайных ситуаций и последствий стихийных бедствий из Резервного фонда Администрации Чемальского района</t>
  </si>
  <si>
    <t>02 4 09 0Ш100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</si>
  <si>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 за счет внебюджетных источников</t>
  </si>
  <si>
    <t>Бюджетные инвестиции в объекты капитального строительства государственной (муниципальной) собственности  (в/и)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</si>
  <si>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 за счет средств местного бюджета</t>
  </si>
  <si>
    <t>02 1 И3 А154П</t>
  </si>
  <si>
    <t>02 1 И3 А1541</t>
  </si>
  <si>
    <t>Комплекс процессных мероприятий «Реализация мероприятий по газификации объектов на территории Чемальского района»</t>
  </si>
  <si>
    <t>Газификация объектов на территории Чемальского района</t>
  </si>
  <si>
    <t>02 4 05 00000</t>
  </si>
  <si>
    <t>02 4 05 22010</t>
  </si>
  <si>
    <t>Софинансирование расходных обязательств, связанных с решением вопросов местного значения сельского поселения</t>
  </si>
  <si>
    <t>04 4 01 43030</t>
  </si>
  <si>
    <t>Закупка и монтаж оборудования для создания «умных» спортивных площадок (количество созданных «умных» спортивных площадок) за счет дополнительных средств местного бюджета</t>
  </si>
  <si>
    <t>Закупка и монтаж оборудования для создания «умных» спортивных площадок (количество созданных «умных» спортивных площадок) за счет внебюджетных источников</t>
  </si>
  <si>
    <t xml:space="preserve"> 03 2 03 А7532</t>
  </si>
  <si>
    <t xml:space="preserve"> 03 2 03 А7533</t>
  </si>
  <si>
    <t>Финансовое обеспечение выполнение функций и полномочий территориальных органов местного самоуправления Чемальского района</t>
  </si>
  <si>
    <t>99 0 99 0Т001</t>
  </si>
  <si>
    <t>Комплекс процессных мероприятий "Превентивные меры по сохранению поголовья скота"</t>
  </si>
  <si>
    <t>01 4 05 00000</t>
  </si>
  <si>
    <t>Реализация мероприятий, направленных на регулирование численности волков на территории муниципального образования "Чемальский район"</t>
  </si>
  <si>
    <t>01 4 05 22030</t>
  </si>
  <si>
    <t>Региональный проект "Современный облик сельских территорий"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</si>
  <si>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средств республиканского бюджета Республики Алтай</t>
  </si>
  <si>
    <t>02 2 02 А576П</t>
  </si>
  <si>
    <t xml:space="preserve"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внебюджетных средств </t>
  </si>
  <si>
    <t>02 2 02 А5761</t>
  </si>
  <si>
    <t>Комплекс процессных мероприятий "Профилактика экстремизма, обеспечение межнационального и межконфессионального согласия, другие вопросы в области национальной безопасности"</t>
  </si>
  <si>
    <t>Комплекс процессных мероприятий "Профилактика  правонарушений"</t>
  </si>
  <si>
    <t>Комплекс процессных мероприятий "Профилактика  терроризма"</t>
  </si>
  <si>
    <t>Комплекс процессных мероприятий "Мобилизационная подготовка"</t>
  </si>
  <si>
    <t>Исполнение судебных актов Российской Федерации и мировых соглашений по возмещению причиненного вреда</t>
  </si>
  <si>
    <t>831</t>
  </si>
  <si>
    <t>Обеспечение деятельности муниципальных учреждений Чемальского района, осуществляющих централизованное обслуживание</t>
  </si>
  <si>
    <t>99 0 99 0Ц001</t>
  </si>
  <si>
    <t>02 2 01 00000</t>
  </si>
  <si>
    <t>02 2 01 S0370</t>
  </si>
  <si>
    <t>02 2 01 S0710</t>
  </si>
  <si>
    <t>02 2 01 S0250</t>
  </si>
  <si>
    <t>Осуществление деятельности по обращению с животными без владельцев на территории муниципального образования "Чемальский район"</t>
  </si>
  <si>
    <t xml:space="preserve"> 02 4 18 22031</t>
  </si>
  <si>
    <t>Региональный проект "Финансирование дорожной деятельности в отношении автомобильных дорог общего пользования регионального или межмуниципального, местного значения"</t>
  </si>
  <si>
    <t>Капитальный ремонт и ремонт автомобильных дорог общего пользования местного значения за счет средств Дорожного фонда Республики Алтай</t>
  </si>
  <si>
    <t>Прочая закупка товаров, работ и услуг для обеспечения государственных (муниципальных) нужд (м/б)</t>
  </si>
  <si>
    <t>Прочая закупка товаров, работ и услуг для обеспечения государственных (муниципальных) нужд (р/б)</t>
  </si>
  <si>
    <t>02 2 03 00000</t>
  </si>
  <si>
    <t>02 2 03 SД902</t>
  </si>
  <si>
    <t>Региональный проект «Развитие энергосбережения, повышения энергетической эффективности и адаптация к изменениям климата в коммунальном хозяйстве и жилищной сфере Республики Алтай»</t>
  </si>
  <si>
    <t>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</si>
  <si>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</si>
  <si>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</si>
  <si>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02 2 04 00000</t>
  </si>
  <si>
    <t>02 2 04 S0210</t>
  </si>
  <si>
    <t>813</t>
  </si>
  <si>
    <t>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</si>
  <si>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03 4 01 S0200</t>
  </si>
  <si>
    <t>Обеспечение горячим питанием отдельных категорий учащихся 5-11 классов муниципальных общеобразовательных организаций из семей граждан, участвующих в проведении специальной военной операции за счет средств местного бюджета</t>
  </si>
  <si>
    <t>03 4 01 21М02</t>
  </si>
  <si>
    <t>Профессиональная подготовка, переподготовка и повышение квалификации</t>
  </si>
  <si>
    <t>00 0 00 00000</t>
  </si>
  <si>
    <t>Пособия, компенсации и иные социальные выплаты гражданам, кроме публичных нормативных обязательств</t>
  </si>
  <si>
    <t>Реализация мероприятий на софинансирование на повышение оплаты труда работников муниципальных учреждений культуры в Республике Алтай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</si>
  <si>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м/б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</si>
  <si>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р/б</t>
  </si>
  <si>
    <t>03 4 06 S0030</t>
  </si>
  <si>
    <t>03 4 05 S0030</t>
  </si>
  <si>
    <t>Реализация мероприятий за счет депутатских средств</t>
  </si>
  <si>
    <t>03 4 07 22032</t>
  </si>
  <si>
    <t>Прочие межбюджетные трансферты общего характера</t>
  </si>
  <si>
    <t>Иные межбюджетные трансферты, направленные на решение вопросов местного значения сельского поселения</t>
  </si>
  <si>
    <t>Иные межбюджетные трансферты, направленные на софинансирование расходов местных бюджетов на оплату труда и начисления на выплаты по оплате труда работников бюджетной сферы</t>
  </si>
  <si>
    <t>04 4 01 43031</t>
  </si>
  <si>
    <t>Прочая закупка товаров, работ и услуг для обеспечения государственных (муниципальных) нужд(р/б)</t>
  </si>
  <si>
    <t>Приложение № 8
к решению "О внесении изменений в бюджет  МО "Чемальский район" Республики Алтай на 2026 год и на  плановый период 2027 и 2028 годов"</t>
  </si>
  <si>
    <t>Приложение № 9
к решению "О внесении изменений в бюджет МО "Чемальский район" Республики Алтай на 2026 год и на  плановый период 2027 и 2028 годов"</t>
  </si>
  <si>
    <t>тыс. рублей</t>
  </si>
  <si>
    <t>03 4 05 22032</t>
  </si>
  <si>
    <t>Иные межбюджетные трансферты, направленные на решение вопросов местного значения сельского поселения за счет депутатских средств</t>
  </si>
  <si>
    <t>04 4 01 43032</t>
  </si>
  <si>
    <t>02 4 08 00000</t>
  </si>
  <si>
    <t>02 4 08 22А05</t>
  </si>
  <si>
    <t>(в редакции  решения "О внесении изменений в бюджет  МО "Чемальский район" Республики Алтай на 2026 год и на  плановый период 2027 и 2028 годов"от 23.12.2025г. № 5-108,от 26.03.2026г. № 5-145,от 23.09.2026г. № 5-203)</t>
  </si>
</sst>
</file>

<file path=xl/styles.xml><?xml version="1.0" encoding="utf-8"?>
<styleSheet xmlns="http://schemas.openxmlformats.org/spreadsheetml/2006/main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  <numFmt numFmtId="168" formatCode="_-* #,##0.0_р_._-;\-* #,##0.0_р_._-;_-* &quot;-&quot;??_р_._-;_-@_-"/>
    <numFmt numFmtId="169" formatCode="#,##0.0_ ;\-#,##0.0\ 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PT Astra Serif"/>
      <family val="1"/>
      <charset val="204"/>
    </font>
    <font>
      <b/>
      <sz val="8"/>
      <name val="PT Astra Serif"/>
      <family val="1"/>
      <charset val="204"/>
    </font>
    <font>
      <sz val="9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0"/>
      <name val="PT Astra Serif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4" fillId="0" borderId="0">
      <alignment vertical="top"/>
    </xf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88">
    <xf numFmtId="0" fontId="0" fillId="0" borderId="0" xfId="0"/>
    <xf numFmtId="0" fontId="6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/>
    <xf numFmtId="0" fontId="9" fillId="0" borderId="0" xfId="0" applyFont="1" applyFill="1" applyAlignment="1">
      <alignment vertical="top" wrapText="1"/>
    </xf>
    <xf numFmtId="49" fontId="9" fillId="0" borderId="0" xfId="0" applyNumberFormat="1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11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 wrapText="1"/>
    </xf>
    <xf numFmtId="169" fontId="7" fillId="0" borderId="1" xfId="9" applyNumberFormat="1" applyFont="1" applyFill="1" applyBorder="1" applyAlignment="1">
      <alignment horizontal="center" vertical="center" wrapText="1"/>
    </xf>
    <xf numFmtId="168" fontId="7" fillId="0" borderId="1" xfId="9" applyNumberFormat="1" applyFont="1" applyFill="1" applyBorder="1" applyAlignment="1">
      <alignment vertical="center" wrapText="1"/>
    </xf>
    <xf numFmtId="49" fontId="7" fillId="0" borderId="1" xfId="2" applyNumberFormat="1" applyFont="1" applyFill="1" applyBorder="1" applyAlignment="1">
      <alignment vertical="center" wrapText="1"/>
    </xf>
    <xf numFmtId="49" fontId="7" fillId="0" borderId="1" xfId="2" applyNumberFormat="1" applyFont="1" applyFill="1" applyBorder="1" applyAlignment="1">
      <alignment horizontal="center" wrapText="1"/>
    </xf>
    <xf numFmtId="166" fontId="7" fillId="0" borderId="1" xfId="0" applyNumberFormat="1" applyFont="1" applyFill="1" applyBorder="1" applyAlignment="1">
      <alignment horizontal="center" wrapText="1"/>
    </xf>
    <xf numFmtId="49" fontId="6" fillId="0" borderId="1" xfId="2" applyNumberFormat="1" applyFont="1" applyFill="1" applyBorder="1" applyAlignment="1">
      <alignment wrapText="1"/>
    </xf>
    <xf numFmtId="49" fontId="6" fillId="0" borderId="1" xfId="2" applyNumberFormat="1" applyFont="1" applyFill="1" applyBorder="1" applyAlignment="1">
      <alignment horizontal="center" wrapText="1"/>
    </xf>
    <xf numFmtId="166" fontId="6" fillId="0" borderId="1" xfId="2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wrapText="1"/>
    </xf>
    <xf numFmtId="166" fontId="6" fillId="0" borderId="1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 wrapText="1"/>
    </xf>
    <xf numFmtId="11" fontId="6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vertical="center" wrapText="1"/>
    </xf>
    <xf numFmtId="166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49" fontId="7" fillId="0" borderId="1" xfId="0" applyNumberFormat="1" applyFont="1" applyFill="1" applyBorder="1" applyAlignment="1">
      <alignment wrapText="1"/>
    </xf>
    <xf numFmtId="2" fontId="6" fillId="0" borderId="0" xfId="0" applyNumberFormat="1" applyFont="1" applyFill="1" applyAlignment="1">
      <alignment wrapText="1"/>
    </xf>
    <xf numFmtId="49" fontId="12" fillId="0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9" fillId="0" borderId="0" xfId="0" applyFont="1" applyFill="1" applyAlignment="1">
      <alignment horizontal="left"/>
    </xf>
    <xf numFmtId="16" fontId="6" fillId="0" borderId="1" xfId="0" applyNumberFormat="1" applyFont="1" applyFill="1" applyBorder="1" applyAlignment="1">
      <alignment horizontal="center" vertical="center" wrapText="1"/>
    </xf>
    <xf numFmtId="166" fontId="6" fillId="0" borderId="6" xfId="0" applyNumberFormat="1" applyFont="1" applyFill="1" applyBorder="1" applyAlignment="1">
      <alignment horizontal="center" wrapText="1"/>
    </xf>
    <xf numFmtId="0" fontId="6" fillId="0" borderId="0" xfId="0" applyNumberFormat="1" applyFont="1" applyFill="1" applyAlignment="1">
      <alignment wrapText="1"/>
    </xf>
    <xf numFmtId="0" fontId="7" fillId="0" borderId="1" xfId="0" applyNumberFormat="1" applyFont="1" applyFill="1" applyBorder="1" applyAlignment="1">
      <alignment horizontal="left" wrapText="1"/>
    </xf>
    <xf numFmtId="166" fontId="7" fillId="0" borderId="6" xfId="0" applyNumberFormat="1" applyFont="1" applyFill="1" applyBorder="1" applyAlignment="1">
      <alignment horizontal="center" wrapText="1"/>
    </xf>
    <xf numFmtId="49" fontId="6" fillId="0" borderId="1" xfId="2" applyNumberFormat="1" applyFont="1" applyFill="1" applyBorder="1" applyAlignment="1">
      <alignment horizontal="left" wrapText="1"/>
    </xf>
    <xf numFmtId="0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vertical="top" wrapText="1"/>
    </xf>
    <xf numFmtId="167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wrapText="1"/>
    </xf>
    <xf numFmtId="2" fontId="9" fillId="0" borderId="0" xfId="0" applyNumberFormat="1" applyFont="1" applyFill="1" applyAlignment="1">
      <alignment horizontal="center" vertical="top" wrapText="1"/>
    </xf>
    <xf numFmtId="166" fontId="7" fillId="0" borderId="1" xfId="9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166" fontId="6" fillId="0" borderId="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66" fontId="6" fillId="0" borderId="3" xfId="0" applyNumberFormat="1" applyFont="1" applyFill="1" applyBorder="1" applyAlignment="1">
      <alignment horizontal="center" wrapText="1"/>
    </xf>
    <xf numFmtId="167" fontId="6" fillId="0" borderId="1" xfId="0" applyNumberFormat="1" applyFont="1" applyFill="1" applyBorder="1" applyAlignment="1">
      <alignment horizontal="center" wrapText="1"/>
    </xf>
    <xf numFmtId="0" fontId="8" fillId="0" borderId="0" xfId="0" applyNumberFormat="1" applyFont="1" applyFill="1" applyAlignment="1">
      <alignment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6" fillId="0" borderId="2" xfId="0" applyFont="1" applyFill="1" applyBorder="1" applyAlignment="1">
      <alignment horizontal="right"/>
    </xf>
    <xf numFmtId="0" fontId="9" fillId="0" borderId="0" xfId="0" applyFont="1" applyFill="1" applyAlignment="1">
      <alignment horizontal="center" vertical="top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7"/>
  <sheetViews>
    <sheetView zoomScaleSheetLayoutView="100" workbookViewId="0">
      <selection activeCell="O7" sqref="O7"/>
    </sheetView>
  </sheetViews>
  <sheetFormatPr defaultRowHeight="12.75"/>
  <cols>
    <col min="1" max="1" width="5.140625" style="2" customWidth="1"/>
    <col min="2" max="2" width="54.28515625" style="4" customWidth="1"/>
    <col min="3" max="3" width="6.140625" style="5" customWidth="1"/>
    <col min="4" max="4" width="5.5703125" style="5" customWidth="1"/>
    <col min="5" max="5" width="12.28515625" style="5" customWidth="1"/>
    <col min="6" max="6" width="4.7109375" style="5" customWidth="1"/>
    <col min="7" max="7" width="11" style="5" hidden="1" customWidth="1"/>
    <col min="8" max="8" width="10.28515625" style="5" customWidth="1"/>
    <col min="9" max="9" width="14" style="5" customWidth="1"/>
    <col min="10" max="228" width="9.140625" style="3"/>
    <col min="229" max="229" width="3.5703125" style="3" customWidth="1"/>
    <col min="230" max="230" width="40.85546875" style="3" customWidth="1"/>
    <col min="231" max="231" width="5.140625" style="3" customWidth="1"/>
    <col min="232" max="233" width="4.28515625" style="3" customWidth="1"/>
    <col min="234" max="234" width="8.5703125" style="3" customWidth="1"/>
    <col min="235" max="235" width="6.7109375" style="3" customWidth="1"/>
    <col min="236" max="236" width="11.28515625" style="3" customWidth="1"/>
    <col min="237" max="237" width="12.28515625" style="3" customWidth="1"/>
    <col min="238" max="484" width="9.140625" style="3"/>
    <col min="485" max="485" width="3.5703125" style="3" customWidth="1"/>
    <col min="486" max="486" width="40.85546875" style="3" customWidth="1"/>
    <col min="487" max="487" width="5.140625" style="3" customWidth="1"/>
    <col min="488" max="489" width="4.28515625" style="3" customWidth="1"/>
    <col min="490" max="490" width="8.5703125" style="3" customWidth="1"/>
    <col min="491" max="491" width="6.7109375" style="3" customWidth="1"/>
    <col min="492" max="492" width="11.28515625" style="3" customWidth="1"/>
    <col min="493" max="493" width="12.28515625" style="3" customWidth="1"/>
    <col min="494" max="740" width="9.140625" style="3"/>
    <col min="741" max="741" width="3.5703125" style="3" customWidth="1"/>
    <col min="742" max="742" width="40.85546875" style="3" customWidth="1"/>
    <col min="743" max="743" width="5.140625" style="3" customWidth="1"/>
    <col min="744" max="745" width="4.28515625" style="3" customWidth="1"/>
    <col min="746" max="746" width="8.5703125" style="3" customWidth="1"/>
    <col min="747" max="747" width="6.7109375" style="3" customWidth="1"/>
    <col min="748" max="748" width="11.28515625" style="3" customWidth="1"/>
    <col min="749" max="749" width="12.28515625" style="3" customWidth="1"/>
    <col min="750" max="996" width="9.140625" style="3"/>
    <col min="997" max="997" width="3.5703125" style="3" customWidth="1"/>
    <col min="998" max="998" width="40.85546875" style="3" customWidth="1"/>
    <col min="999" max="999" width="5.140625" style="3" customWidth="1"/>
    <col min="1000" max="1001" width="4.28515625" style="3" customWidth="1"/>
    <col min="1002" max="1002" width="8.5703125" style="3" customWidth="1"/>
    <col min="1003" max="1003" width="6.7109375" style="3" customWidth="1"/>
    <col min="1004" max="1004" width="11.28515625" style="3" customWidth="1"/>
    <col min="1005" max="1005" width="12.28515625" style="3" customWidth="1"/>
    <col min="1006" max="1252" width="9.140625" style="3"/>
    <col min="1253" max="1253" width="3.5703125" style="3" customWidth="1"/>
    <col min="1254" max="1254" width="40.85546875" style="3" customWidth="1"/>
    <col min="1255" max="1255" width="5.140625" style="3" customWidth="1"/>
    <col min="1256" max="1257" width="4.28515625" style="3" customWidth="1"/>
    <col min="1258" max="1258" width="8.5703125" style="3" customWidth="1"/>
    <col min="1259" max="1259" width="6.7109375" style="3" customWidth="1"/>
    <col min="1260" max="1260" width="11.28515625" style="3" customWidth="1"/>
    <col min="1261" max="1261" width="12.28515625" style="3" customWidth="1"/>
    <col min="1262" max="1508" width="9.140625" style="3"/>
    <col min="1509" max="1509" width="3.5703125" style="3" customWidth="1"/>
    <col min="1510" max="1510" width="40.85546875" style="3" customWidth="1"/>
    <col min="1511" max="1511" width="5.140625" style="3" customWidth="1"/>
    <col min="1512" max="1513" width="4.28515625" style="3" customWidth="1"/>
    <col min="1514" max="1514" width="8.5703125" style="3" customWidth="1"/>
    <col min="1515" max="1515" width="6.7109375" style="3" customWidth="1"/>
    <col min="1516" max="1516" width="11.28515625" style="3" customWidth="1"/>
    <col min="1517" max="1517" width="12.28515625" style="3" customWidth="1"/>
    <col min="1518" max="1764" width="9.140625" style="3"/>
    <col min="1765" max="1765" width="3.5703125" style="3" customWidth="1"/>
    <col min="1766" max="1766" width="40.85546875" style="3" customWidth="1"/>
    <col min="1767" max="1767" width="5.140625" style="3" customWidth="1"/>
    <col min="1768" max="1769" width="4.28515625" style="3" customWidth="1"/>
    <col min="1770" max="1770" width="8.5703125" style="3" customWidth="1"/>
    <col min="1771" max="1771" width="6.7109375" style="3" customWidth="1"/>
    <col min="1772" max="1772" width="11.28515625" style="3" customWidth="1"/>
    <col min="1773" max="1773" width="12.28515625" style="3" customWidth="1"/>
    <col min="1774" max="2020" width="9.140625" style="3"/>
    <col min="2021" max="2021" width="3.5703125" style="3" customWidth="1"/>
    <col min="2022" max="2022" width="40.85546875" style="3" customWidth="1"/>
    <col min="2023" max="2023" width="5.140625" style="3" customWidth="1"/>
    <col min="2024" max="2025" width="4.28515625" style="3" customWidth="1"/>
    <col min="2026" max="2026" width="8.5703125" style="3" customWidth="1"/>
    <col min="2027" max="2027" width="6.7109375" style="3" customWidth="1"/>
    <col min="2028" max="2028" width="11.28515625" style="3" customWidth="1"/>
    <col min="2029" max="2029" width="12.28515625" style="3" customWidth="1"/>
    <col min="2030" max="2276" width="9.140625" style="3"/>
    <col min="2277" max="2277" width="3.5703125" style="3" customWidth="1"/>
    <col min="2278" max="2278" width="40.85546875" style="3" customWidth="1"/>
    <col min="2279" max="2279" width="5.140625" style="3" customWidth="1"/>
    <col min="2280" max="2281" width="4.28515625" style="3" customWidth="1"/>
    <col min="2282" max="2282" width="8.5703125" style="3" customWidth="1"/>
    <col min="2283" max="2283" width="6.7109375" style="3" customWidth="1"/>
    <col min="2284" max="2284" width="11.28515625" style="3" customWidth="1"/>
    <col min="2285" max="2285" width="12.28515625" style="3" customWidth="1"/>
    <col min="2286" max="2532" width="9.140625" style="3"/>
    <col min="2533" max="2533" width="3.5703125" style="3" customWidth="1"/>
    <col min="2534" max="2534" width="40.85546875" style="3" customWidth="1"/>
    <col min="2535" max="2535" width="5.140625" style="3" customWidth="1"/>
    <col min="2536" max="2537" width="4.28515625" style="3" customWidth="1"/>
    <col min="2538" max="2538" width="8.5703125" style="3" customWidth="1"/>
    <col min="2539" max="2539" width="6.7109375" style="3" customWidth="1"/>
    <col min="2540" max="2540" width="11.28515625" style="3" customWidth="1"/>
    <col min="2541" max="2541" width="12.28515625" style="3" customWidth="1"/>
    <col min="2542" max="2788" width="9.140625" style="3"/>
    <col min="2789" max="2789" width="3.5703125" style="3" customWidth="1"/>
    <col min="2790" max="2790" width="40.85546875" style="3" customWidth="1"/>
    <col min="2791" max="2791" width="5.140625" style="3" customWidth="1"/>
    <col min="2792" max="2793" width="4.28515625" style="3" customWidth="1"/>
    <col min="2794" max="2794" width="8.5703125" style="3" customWidth="1"/>
    <col min="2795" max="2795" width="6.7109375" style="3" customWidth="1"/>
    <col min="2796" max="2796" width="11.28515625" style="3" customWidth="1"/>
    <col min="2797" max="2797" width="12.28515625" style="3" customWidth="1"/>
    <col min="2798" max="3044" width="9.140625" style="3"/>
    <col min="3045" max="3045" width="3.5703125" style="3" customWidth="1"/>
    <col min="3046" max="3046" width="40.85546875" style="3" customWidth="1"/>
    <col min="3047" max="3047" width="5.140625" style="3" customWidth="1"/>
    <col min="3048" max="3049" width="4.28515625" style="3" customWidth="1"/>
    <col min="3050" max="3050" width="8.5703125" style="3" customWidth="1"/>
    <col min="3051" max="3051" width="6.7109375" style="3" customWidth="1"/>
    <col min="3052" max="3052" width="11.28515625" style="3" customWidth="1"/>
    <col min="3053" max="3053" width="12.28515625" style="3" customWidth="1"/>
    <col min="3054" max="3300" width="9.140625" style="3"/>
    <col min="3301" max="3301" width="3.5703125" style="3" customWidth="1"/>
    <col min="3302" max="3302" width="40.85546875" style="3" customWidth="1"/>
    <col min="3303" max="3303" width="5.140625" style="3" customWidth="1"/>
    <col min="3304" max="3305" width="4.28515625" style="3" customWidth="1"/>
    <col min="3306" max="3306" width="8.5703125" style="3" customWidth="1"/>
    <col min="3307" max="3307" width="6.7109375" style="3" customWidth="1"/>
    <col min="3308" max="3308" width="11.28515625" style="3" customWidth="1"/>
    <col min="3309" max="3309" width="12.28515625" style="3" customWidth="1"/>
    <col min="3310" max="3556" width="9.140625" style="3"/>
    <col min="3557" max="3557" width="3.5703125" style="3" customWidth="1"/>
    <col min="3558" max="3558" width="40.85546875" style="3" customWidth="1"/>
    <col min="3559" max="3559" width="5.140625" style="3" customWidth="1"/>
    <col min="3560" max="3561" width="4.28515625" style="3" customWidth="1"/>
    <col min="3562" max="3562" width="8.5703125" style="3" customWidth="1"/>
    <col min="3563" max="3563" width="6.7109375" style="3" customWidth="1"/>
    <col min="3564" max="3564" width="11.28515625" style="3" customWidth="1"/>
    <col min="3565" max="3565" width="12.28515625" style="3" customWidth="1"/>
    <col min="3566" max="3812" width="9.140625" style="3"/>
    <col min="3813" max="3813" width="3.5703125" style="3" customWidth="1"/>
    <col min="3814" max="3814" width="40.85546875" style="3" customWidth="1"/>
    <col min="3815" max="3815" width="5.140625" style="3" customWidth="1"/>
    <col min="3816" max="3817" width="4.28515625" style="3" customWidth="1"/>
    <col min="3818" max="3818" width="8.5703125" style="3" customWidth="1"/>
    <col min="3819" max="3819" width="6.7109375" style="3" customWidth="1"/>
    <col min="3820" max="3820" width="11.28515625" style="3" customWidth="1"/>
    <col min="3821" max="3821" width="12.28515625" style="3" customWidth="1"/>
    <col min="3822" max="4068" width="9.140625" style="3"/>
    <col min="4069" max="4069" width="3.5703125" style="3" customWidth="1"/>
    <col min="4070" max="4070" width="40.85546875" style="3" customWidth="1"/>
    <col min="4071" max="4071" width="5.140625" style="3" customWidth="1"/>
    <col min="4072" max="4073" width="4.28515625" style="3" customWidth="1"/>
    <col min="4074" max="4074" width="8.5703125" style="3" customWidth="1"/>
    <col min="4075" max="4075" width="6.7109375" style="3" customWidth="1"/>
    <col min="4076" max="4076" width="11.28515625" style="3" customWidth="1"/>
    <col min="4077" max="4077" width="12.28515625" style="3" customWidth="1"/>
    <col min="4078" max="4324" width="9.140625" style="3"/>
    <col min="4325" max="4325" width="3.5703125" style="3" customWidth="1"/>
    <col min="4326" max="4326" width="40.85546875" style="3" customWidth="1"/>
    <col min="4327" max="4327" width="5.140625" style="3" customWidth="1"/>
    <col min="4328" max="4329" width="4.28515625" style="3" customWidth="1"/>
    <col min="4330" max="4330" width="8.5703125" style="3" customWidth="1"/>
    <col min="4331" max="4331" width="6.7109375" style="3" customWidth="1"/>
    <col min="4332" max="4332" width="11.28515625" style="3" customWidth="1"/>
    <col min="4333" max="4333" width="12.28515625" style="3" customWidth="1"/>
    <col min="4334" max="4580" width="9.140625" style="3"/>
    <col min="4581" max="4581" width="3.5703125" style="3" customWidth="1"/>
    <col min="4582" max="4582" width="40.85546875" style="3" customWidth="1"/>
    <col min="4583" max="4583" width="5.140625" style="3" customWidth="1"/>
    <col min="4584" max="4585" width="4.28515625" style="3" customWidth="1"/>
    <col min="4586" max="4586" width="8.5703125" style="3" customWidth="1"/>
    <col min="4587" max="4587" width="6.7109375" style="3" customWidth="1"/>
    <col min="4588" max="4588" width="11.28515625" style="3" customWidth="1"/>
    <col min="4589" max="4589" width="12.28515625" style="3" customWidth="1"/>
    <col min="4590" max="4836" width="9.140625" style="3"/>
    <col min="4837" max="4837" width="3.5703125" style="3" customWidth="1"/>
    <col min="4838" max="4838" width="40.85546875" style="3" customWidth="1"/>
    <col min="4839" max="4839" width="5.140625" style="3" customWidth="1"/>
    <col min="4840" max="4841" width="4.28515625" style="3" customWidth="1"/>
    <col min="4842" max="4842" width="8.5703125" style="3" customWidth="1"/>
    <col min="4843" max="4843" width="6.7109375" style="3" customWidth="1"/>
    <col min="4844" max="4844" width="11.28515625" style="3" customWidth="1"/>
    <col min="4845" max="4845" width="12.28515625" style="3" customWidth="1"/>
    <col min="4846" max="5092" width="9.140625" style="3"/>
    <col min="5093" max="5093" width="3.5703125" style="3" customWidth="1"/>
    <col min="5094" max="5094" width="40.85546875" style="3" customWidth="1"/>
    <col min="5095" max="5095" width="5.140625" style="3" customWidth="1"/>
    <col min="5096" max="5097" width="4.28515625" style="3" customWidth="1"/>
    <col min="5098" max="5098" width="8.5703125" style="3" customWidth="1"/>
    <col min="5099" max="5099" width="6.7109375" style="3" customWidth="1"/>
    <col min="5100" max="5100" width="11.28515625" style="3" customWidth="1"/>
    <col min="5101" max="5101" width="12.28515625" style="3" customWidth="1"/>
    <col min="5102" max="5348" width="9.140625" style="3"/>
    <col min="5349" max="5349" width="3.5703125" style="3" customWidth="1"/>
    <col min="5350" max="5350" width="40.85546875" style="3" customWidth="1"/>
    <col min="5351" max="5351" width="5.140625" style="3" customWidth="1"/>
    <col min="5352" max="5353" width="4.28515625" style="3" customWidth="1"/>
    <col min="5354" max="5354" width="8.5703125" style="3" customWidth="1"/>
    <col min="5355" max="5355" width="6.7109375" style="3" customWidth="1"/>
    <col min="5356" max="5356" width="11.28515625" style="3" customWidth="1"/>
    <col min="5357" max="5357" width="12.28515625" style="3" customWidth="1"/>
    <col min="5358" max="5604" width="9.140625" style="3"/>
    <col min="5605" max="5605" width="3.5703125" style="3" customWidth="1"/>
    <col min="5606" max="5606" width="40.85546875" style="3" customWidth="1"/>
    <col min="5607" max="5607" width="5.140625" style="3" customWidth="1"/>
    <col min="5608" max="5609" width="4.28515625" style="3" customWidth="1"/>
    <col min="5610" max="5610" width="8.5703125" style="3" customWidth="1"/>
    <col min="5611" max="5611" width="6.7109375" style="3" customWidth="1"/>
    <col min="5612" max="5612" width="11.28515625" style="3" customWidth="1"/>
    <col min="5613" max="5613" width="12.28515625" style="3" customWidth="1"/>
    <col min="5614" max="5860" width="9.140625" style="3"/>
    <col min="5861" max="5861" width="3.5703125" style="3" customWidth="1"/>
    <col min="5862" max="5862" width="40.85546875" style="3" customWidth="1"/>
    <col min="5863" max="5863" width="5.140625" style="3" customWidth="1"/>
    <col min="5864" max="5865" width="4.28515625" style="3" customWidth="1"/>
    <col min="5866" max="5866" width="8.5703125" style="3" customWidth="1"/>
    <col min="5867" max="5867" width="6.7109375" style="3" customWidth="1"/>
    <col min="5868" max="5868" width="11.28515625" style="3" customWidth="1"/>
    <col min="5869" max="5869" width="12.28515625" style="3" customWidth="1"/>
    <col min="5870" max="6116" width="9.140625" style="3"/>
    <col min="6117" max="6117" width="3.5703125" style="3" customWidth="1"/>
    <col min="6118" max="6118" width="40.85546875" style="3" customWidth="1"/>
    <col min="6119" max="6119" width="5.140625" style="3" customWidth="1"/>
    <col min="6120" max="6121" width="4.28515625" style="3" customWidth="1"/>
    <col min="6122" max="6122" width="8.5703125" style="3" customWidth="1"/>
    <col min="6123" max="6123" width="6.7109375" style="3" customWidth="1"/>
    <col min="6124" max="6124" width="11.28515625" style="3" customWidth="1"/>
    <col min="6125" max="6125" width="12.28515625" style="3" customWidth="1"/>
    <col min="6126" max="6372" width="9.140625" style="3"/>
    <col min="6373" max="6373" width="3.5703125" style="3" customWidth="1"/>
    <col min="6374" max="6374" width="40.85546875" style="3" customWidth="1"/>
    <col min="6375" max="6375" width="5.140625" style="3" customWidth="1"/>
    <col min="6376" max="6377" width="4.28515625" style="3" customWidth="1"/>
    <col min="6378" max="6378" width="8.5703125" style="3" customWidth="1"/>
    <col min="6379" max="6379" width="6.7109375" style="3" customWidth="1"/>
    <col min="6380" max="6380" width="11.28515625" style="3" customWidth="1"/>
    <col min="6381" max="6381" width="12.28515625" style="3" customWidth="1"/>
    <col min="6382" max="6628" width="9.140625" style="3"/>
    <col min="6629" max="6629" width="3.5703125" style="3" customWidth="1"/>
    <col min="6630" max="6630" width="40.85546875" style="3" customWidth="1"/>
    <col min="6631" max="6631" width="5.140625" style="3" customWidth="1"/>
    <col min="6632" max="6633" width="4.28515625" style="3" customWidth="1"/>
    <col min="6634" max="6634" width="8.5703125" style="3" customWidth="1"/>
    <col min="6635" max="6635" width="6.7109375" style="3" customWidth="1"/>
    <col min="6636" max="6636" width="11.28515625" style="3" customWidth="1"/>
    <col min="6637" max="6637" width="12.28515625" style="3" customWidth="1"/>
    <col min="6638" max="6884" width="9.140625" style="3"/>
    <col min="6885" max="6885" width="3.5703125" style="3" customWidth="1"/>
    <col min="6886" max="6886" width="40.85546875" style="3" customWidth="1"/>
    <col min="6887" max="6887" width="5.140625" style="3" customWidth="1"/>
    <col min="6888" max="6889" width="4.28515625" style="3" customWidth="1"/>
    <col min="6890" max="6890" width="8.5703125" style="3" customWidth="1"/>
    <col min="6891" max="6891" width="6.7109375" style="3" customWidth="1"/>
    <col min="6892" max="6892" width="11.28515625" style="3" customWidth="1"/>
    <col min="6893" max="6893" width="12.28515625" style="3" customWidth="1"/>
    <col min="6894" max="7140" width="9.140625" style="3"/>
    <col min="7141" max="7141" width="3.5703125" style="3" customWidth="1"/>
    <col min="7142" max="7142" width="40.85546875" style="3" customWidth="1"/>
    <col min="7143" max="7143" width="5.140625" style="3" customWidth="1"/>
    <col min="7144" max="7145" width="4.28515625" style="3" customWidth="1"/>
    <col min="7146" max="7146" width="8.5703125" style="3" customWidth="1"/>
    <col min="7147" max="7147" width="6.7109375" style="3" customWidth="1"/>
    <col min="7148" max="7148" width="11.28515625" style="3" customWidth="1"/>
    <col min="7149" max="7149" width="12.28515625" style="3" customWidth="1"/>
    <col min="7150" max="7396" width="9.140625" style="3"/>
    <col min="7397" max="7397" width="3.5703125" style="3" customWidth="1"/>
    <col min="7398" max="7398" width="40.85546875" style="3" customWidth="1"/>
    <col min="7399" max="7399" width="5.140625" style="3" customWidth="1"/>
    <col min="7400" max="7401" width="4.28515625" style="3" customWidth="1"/>
    <col min="7402" max="7402" width="8.5703125" style="3" customWidth="1"/>
    <col min="7403" max="7403" width="6.7109375" style="3" customWidth="1"/>
    <col min="7404" max="7404" width="11.28515625" style="3" customWidth="1"/>
    <col min="7405" max="7405" width="12.28515625" style="3" customWidth="1"/>
    <col min="7406" max="7652" width="9.140625" style="3"/>
    <col min="7653" max="7653" width="3.5703125" style="3" customWidth="1"/>
    <col min="7654" max="7654" width="40.85546875" style="3" customWidth="1"/>
    <col min="7655" max="7655" width="5.140625" style="3" customWidth="1"/>
    <col min="7656" max="7657" width="4.28515625" style="3" customWidth="1"/>
    <col min="7658" max="7658" width="8.5703125" style="3" customWidth="1"/>
    <col min="7659" max="7659" width="6.7109375" style="3" customWidth="1"/>
    <col min="7660" max="7660" width="11.28515625" style="3" customWidth="1"/>
    <col min="7661" max="7661" width="12.28515625" style="3" customWidth="1"/>
    <col min="7662" max="7908" width="9.140625" style="3"/>
    <col min="7909" max="7909" width="3.5703125" style="3" customWidth="1"/>
    <col min="7910" max="7910" width="40.85546875" style="3" customWidth="1"/>
    <col min="7911" max="7911" width="5.140625" style="3" customWidth="1"/>
    <col min="7912" max="7913" width="4.28515625" style="3" customWidth="1"/>
    <col min="7914" max="7914" width="8.5703125" style="3" customWidth="1"/>
    <col min="7915" max="7915" width="6.7109375" style="3" customWidth="1"/>
    <col min="7916" max="7916" width="11.28515625" style="3" customWidth="1"/>
    <col min="7917" max="7917" width="12.28515625" style="3" customWidth="1"/>
    <col min="7918" max="8164" width="9.140625" style="3"/>
    <col min="8165" max="8165" width="3.5703125" style="3" customWidth="1"/>
    <col min="8166" max="8166" width="40.85546875" style="3" customWidth="1"/>
    <col min="8167" max="8167" width="5.140625" style="3" customWidth="1"/>
    <col min="8168" max="8169" width="4.28515625" style="3" customWidth="1"/>
    <col min="8170" max="8170" width="8.5703125" style="3" customWidth="1"/>
    <col min="8171" max="8171" width="6.7109375" style="3" customWidth="1"/>
    <col min="8172" max="8172" width="11.28515625" style="3" customWidth="1"/>
    <col min="8173" max="8173" width="12.28515625" style="3" customWidth="1"/>
    <col min="8174" max="8420" width="9.140625" style="3"/>
    <col min="8421" max="8421" width="3.5703125" style="3" customWidth="1"/>
    <col min="8422" max="8422" width="40.85546875" style="3" customWidth="1"/>
    <col min="8423" max="8423" width="5.140625" style="3" customWidth="1"/>
    <col min="8424" max="8425" width="4.28515625" style="3" customWidth="1"/>
    <col min="8426" max="8426" width="8.5703125" style="3" customWidth="1"/>
    <col min="8427" max="8427" width="6.7109375" style="3" customWidth="1"/>
    <col min="8428" max="8428" width="11.28515625" style="3" customWidth="1"/>
    <col min="8429" max="8429" width="12.28515625" style="3" customWidth="1"/>
    <col min="8430" max="8676" width="9.140625" style="3"/>
    <col min="8677" max="8677" width="3.5703125" style="3" customWidth="1"/>
    <col min="8678" max="8678" width="40.85546875" style="3" customWidth="1"/>
    <col min="8679" max="8679" width="5.140625" style="3" customWidth="1"/>
    <col min="8680" max="8681" width="4.28515625" style="3" customWidth="1"/>
    <col min="8682" max="8682" width="8.5703125" style="3" customWidth="1"/>
    <col min="8683" max="8683" width="6.7109375" style="3" customWidth="1"/>
    <col min="8684" max="8684" width="11.28515625" style="3" customWidth="1"/>
    <col min="8685" max="8685" width="12.28515625" style="3" customWidth="1"/>
    <col min="8686" max="8932" width="9.140625" style="3"/>
    <col min="8933" max="8933" width="3.5703125" style="3" customWidth="1"/>
    <col min="8934" max="8934" width="40.85546875" style="3" customWidth="1"/>
    <col min="8935" max="8935" width="5.140625" style="3" customWidth="1"/>
    <col min="8936" max="8937" width="4.28515625" style="3" customWidth="1"/>
    <col min="8938" max="8938" width="8.5703125" style="3" customWidth="1"/>
    <col min="8939" max="8939" width="6.7109375" style="3" customWidth="1"/>
    <col min="8940" max="8940" width="11.28515625" style="3" customWidth="1"/>
    <col min="8941" max="8941" width="12.28515625" style="3" customWidth="1"/>
    <col min="8942" max="9188" width="9.140625" style="3"/>
    <col min="9189" max="9189" width="3.5703125" style="3" customWidth="1"/>
    <col min="9190" max="9190" width="40.85546875" style="3" customWidth="1"/>
    <col min="9191" max="9191" width="5.140625" style="3" customWidth="1"/>
    <col min="9192" max="9193" width="4.28515625" style="3" customWidth="1"/>
    <col min="9194" max="9194" width="8.5703125" style="3" customWidth="1"/>
    <col min="9195" max="9195" width="6.7109375" style="3" customWidth="1"/>
    <col min="9196" max="9196" width="11.28515625" style="3" customWidth="1"/>
    <col min="9197" max="9197" width="12.28515625" style="3" customWidth="1"/>
    <col min="9198" max="9444" width="9.140625" style="3"/>
    <col min="9445" max="9445" width="3.5703125" style="3" customWidth="1"/>
    <col min="9446" max="9446" width="40.85546875" style="3" customWidth="1"/>
    <col min="9447" max="9447" width="5.140625" style="3" customWidth="1"/>
    <col min="9448" max="9449" width="4.28515625" style="3" customWidth="1"/>
    <col min="9450" max="9450" width="8.5703125" style="3" customWidth="1"/>
    <col min="9451" max="9451" width="6.7109375" style="3" customWidth="1"/>
    <col min="9452" max="9452" width="11.28515625" style="3" customWidth="1"/>
    <col min="9453" max="9453" width="12.28515625" style="3" customWidth="1"/>
    <col min="9454" max="9700" width="9.140625" style="3"/>
    <col min="9701" max="9701" width="3.5703125" style="3" customWidth="1"/>
    <col min="9702" max="9702" width="40.85546875" style="3" customWidth="1"/>
    <col min="9703" max="9703" width="5.140625" style="3" customWidth="1"/>
    <col min="9704" max="9705" width="4.28515625" style="3" customWidth="1"/>
    <col min="9706" max="9706" width="8.5703125" style="3" customWidth="1"/>
    <col min="9707" max="9707" width="6.7109375" style="3" customWidth="1"/>
    <col min="9708" max="9708" width="11.28515625" style="3" customWidth="1"/>
    <col min="9709" max="9709" width="12.28515625" style="3" customWidth="1"/>
    <col min="9710" max="9956" width="9.140625" style="3"/>
    <col min="9957" max="9957" width="3.5703125" style="3" customWidth="1"/>
    <col min="9958" max="9958" width="40.85546875" style="3" customWidth="1"/>
    <col min="9959" max="9959" width="5.140625" style="3" customWidth="1"/>
    <col min="9960" max="9961" width="4.28515625" style="3" customWidth="1"/>
    <col min="9962" max="9962" width="8.5703125" style="3" customWidth="1"/>
    <col min="9963" max="9963" width="6.7109375" style="3" customWidth="1"/>
    <col min="9964" max="9964" width="11.28515625" style="3" customWidth="1"/>
    <col min="9965" max="9965" width="12.28515625" style="3" customWidth="1"/>
    <col min="9966" max="10212" width="9.140625" style="3"/>
    <col min="10213" max="10213" width="3.5703125" style="3" customWidth="1"/>
    <col min="10214" max="10214" width="40.85546875" style="3" customWidth="1"/>
    <col min="10215" max="10215" width="5.140625" style="3" customWidth="1"/>
    <col min="10216" max="10217" width="4.28515625" style="3" customWidth="1"/>
    <col min="10218" max="10218" width="8.5703125" style="3" customWidth="1"/>
    <col min="10219" max="10219" width="6.7109375" style="3" customWidth="1"/>
    <col min="10220" max="10220" width="11.28515625" style="3" customWidth="1"/>
    <col min="10221" max="10221" width="12.28515625" style="3" customWidth="1"/>
    <col min="10222" max="10468" width="9.140625" style="3"/>
    <col min="10469" max="10469" width="3.5703125" style="3" customWidth="1"/>
    <col min="10470" max="10470" width="40.85546875" style="3" customWidth="1"/>
    <col min="10471" max="10471" width="5.140625" style="3" customWidth="1"/>
    <col min="10472" max="10473" width="4.28515625" style="3" customWidth="1"/>
    <col min="10474" max="10474" width="8.5703125" style="3" customWidth="1"/>
    <col min="10475" max="10475" width="6.7109375" style="3" customWidth="1"/>
    <col min="10476" max="10476" width="11.28515625" style="3" customWidth="1"/>
    <col min="10477" max="10477" width="12.28515625" style="3" customWidth="1"/>
    <col min="10478" max="10724" width="9.140625" style="3"/>
    <col min="10725" max="10725" width="3.5703125" style="3" customWidth="1"/>
    <col min="10726" max="10726" width="40.85546875" style="3" customWidth="1"/>
    <col min="10727" max="10727" width="5.140625" style="3" customWidth="1"/>
    <col min="10728" max="10729" width="4.28515625" style="3" customWidth="1"/>
    <col min="10730" max="10730" width="8.5703125" style="3" customWidth="1"/>
    <col min="10731" max="10731" width="6.7109375" style="3" customWidth="1"/>
    <col min="10732" max="10732" width="11.28515625" style="3" customWidth="1"/>
    <col min="10733" max="10733" width="12.28515625" style="3" customWidth="1"/>
    <col min="10734" max="10980" width="9.140625" style="3"/>
    <col min="10981" max="10981" width="3.5703125" style="3" customWidth="1"/>
    <col min="10982" max="10982" width="40.85546875" style="3" customWidth="1"/>
    <col min="10983" max="10983" width="5.140625" style="3" customWidth="1"/>
    <col min="10984" max="10985" width="4.28515625" style="3" customWidth="1"/>
    <col min="10986" max="10986" width="8.5703125" style="3" customWidth="1"/>
    <col min="10987" max="10987" width="6.7109375" style="3" customWidth="1"/>
    <col min="10988" max="10988" width="11.28515625" style="3" customWidth="1"/>
    <col min="10989" max="10989" width="12.28515625" style="3" customWidth="1"/>
    <col min="10990" max="11236" width="9.140625" style="3"/>
    <col min="11237" max="11237" width="3.5703125" style="3" customWidth="1"/>
    <col min="11238" max="11238" width="40.85546875" style="3" customWidth="1"/>
    <col min="11239" max="11239" width="5.140625" style="3" customWidth="1"/>
    <col min="11240" max="11241" width="4.28515625" style="3" customWidth="1"/>
    <col min="11242" max="11242" width="8.5703125" style="3" customWidth="1"/>
    <col min="11243" max="11243" width="6.7109375" style="3" customWidth="1"/>
    <col min="11244" max="11244" width="11.28515625" style="3" customWidth="1"/>
    <col min="11245" max="11245" width="12.28515625" style="3" customWidth="1"/>
    <col min="11246" max="11492" width="9.140625" style="3"/>
    <col min="11493" max="11493" width="3.5703125" style="3" customWidth="1"/>
    <col min="11494" max="11494" width="40.85546875" style="3" customWidth="1"/>
    <col min="11495" max="11495" width="5.140625" style="3" customWidth="1"/>
    <col min="11496" max="11497" width="4.28515625" style="3" customWidth="1"/>
    <col min="11498" max="11498" width="8.5703125" style="3" customWidth="1"/>
    <col min="11499" max="11499" width="6.7109375" style="3" customWidth="1"/>
    <col min="11500" max="11500" width="11.28515625" style="3" customWidth="1"/>
    <col min="11501" max="11501" width="12.28515625" style="3" customWidth="1"/>
    <col min="11502" max="11748" width="9.140625" style="3"/>
    <col min="11749" max="11749" width="3.5703125" style="3" customWidth="1"/>
    <col min="11750" max="11750" width="40.85546875" style="3" customWidth="1"/>
    <col min="11751" max="11751" width="5.140625" style="3" customWidth="1"/>
    <col min="11752" max="11753" width="4.28515625" style="3" customWidth="1"/>
    <col min="11754" max="11754" width="8.5703125" style="3" customWidth="1"/>
    <col min="11755" max="11755" width="6.7109375" style="3" customWidth="1"/>
    <col min="11756" max="11756" width="11.28515625" style="3" customWidth="1"/>
    <col min="11757" max="11757" width="12.28515625" style="3" customWidth="1"/>
    <col min="11758" max="12004" width="9.140625" style="3"/>
    <col min="12005" max="12005" width="3.5703125" style="3" customWidth="1"/>
    <col min="12006" max="12006" width="40.85546875" style="3" customWidth="1"/>
    <col min="12007" max="12007" width="5.140625" style="3" customWidth="1"/>
    <col min="12008" max="12009" width="4.28515625" style="3" customWidth="1"/>
    <col min="12010" max="12010" width="8.5703125" style="3" customWidth="1"/>
    <col min="12011" max="12011" width="6.7109375" style="3" customWidth="1"/>
    <col min="12012" max="12012" width="11.28515625" style="3" customWidth="1"/>
    <col min="12013" max="12013" width="12.28515625" style="3" customWidth="1"/>
    <col min="12014" max="12260" width="9.140625" style="3"/>
    <col min="12261" max="12261" width="3.5703125" style="3" customWidth="1"/>
    <col min="12262" max="12262" width="40.85546875" style="3" customWidth="1"/>
    <col min="12263" max="12263" width="5.140625" style="3" customWidth="1"/>
    <col min="12264" max="12265" width="4.28515625" style="3" customWidth="1"/>
    <col min="12266" max="12266" width="8.5703125" style="3" customWidth="1"/>
    <col min="12267" max="12267" width="6.7109375" style="3" customWidth="1"/>
    <col min="12268" max="12268" width="11.28515625" style="3" customWidth="1"/>
    <col min="12269" max="12269" width="12.28515625" style="3" customWidth="1"/>
    <col min="12270" max="12516" width="9.140625" style="3"/>
    <col min="12517" max="12517" width="3.5703125" style="3" customWidth="1"/>
    <col min="12518" max="12518" width="40.85546875" style="3" customWidth="1"/>
    <col min="12519" max="12519" width="5.140625" style="3" customWidth="1"/>
    <col min="12520" max="12521" width="4.28515625" style="3" customWidth="1"/>
    <col min="12522" max="12522" width="8.5703125" style="3" customWidth="1"/>
    <col min="12523" max="12523" width="6.7109375" style="3" customWidth="1"/>
    <col min="12524" max="12524" width="11.28515625" style="3" customWidth="1"/>
    <col min="12525" max="12525" width="12.28515625" style="3" customWidth="1"/>
    <col min="12526" max="12772" width="9.140625" style="3"/>
    <col min="12773" max="12773" width="3.5703125" style="3" customWidth="1"/>
    <col min="12774" max="12774" width="40.85546875" style="3" customWidth="1"/>
    <col min="12775" max="12775" width="5.140625" style="3" customWidth="1"/>
    <col min="12776" max="12777" width="4.28515625" style="3" customWidth="1"/>
    <col min="12778" max="12778" width="8.5703125" style="3" customWidth="1"/>
    <col min="12779" max="12779" width="6.7109375" style="3" customWidth="1"/>
    <col min="12780" max="12780" width="11.28515625" style="3" customWidth="1"/>
    <col min="12781" max="12781" width="12.28515625" style="3" customWidth="1"/>
    <col min="12782" max="13028" width="9.140625" style="3"/>
    <col min="13029" max="13029" width="3.5703125" style="3" customWidth="1"/>
    <col min="13030" max="13030" width="40.85546875" style="3" customWidth="1"/>
    <col min="13031" max="13031" width="5.140625" style="3" customWidth="1"/>
    <col min="13032" max="13033" width="4.28515625" style="3" customWidth="1"/>
    <col min="13034" max="13034" width="8.5703125" style="3" customWidth="1"/>
    <col min="13035" max="13035" width="6.7109375" style="3" customWidth="1"/>
    <col min="13036" max="13036" width="11.28515625" style="3" customWidth="1"/>
    <col min="13037" max="13037" width="12.28515625" style="3" customWidth="1"/>
    <col min="13038" max="13284" width="9.140625" style="3"/>
    <col min="13285" max="13285" width="3.5703125" style="3" customWidth="1"/>
    <col min="13286" max="13286" width="40.85546875" style="3" customWidth="1"/>
    <col min="13287" max="13287" width="5.140625" style="3" customWidth="1"/>
    <col min="13288" max="13289" width="4.28515625" style="3" customWidth="1"/>
    <col min="13290" max="13290" width="8.5703125" style="3" customWidth="1"/>
    <col min="13291" max="13291" width="6.7109375" style="3" customWidth="1"/>
    <col min="13292" max="13292" width="11.28515625" style="3" customWidth="1"/>
    <col min="13293" max="13293" width="12.28515625" style="3" customWidth="1"/>
    <col min="13294" max="13540" width="9.140625" style="3"/>
    <col min="13541" max="13541" width="3.5703125" style="3" customWidth="1"/>
    <col min="13542" max="13542" width="40.85546875" style="3" customWidth="1"/>
    <col min="13543" max="13543" width="5.140625" style="3" customWidth="1"/>
    <col min="13544" max="13545" width="4.28515625" style="3" customWidth="1"/>
    <col min="13546" max="13546" width="8.5703125" style="3" customWidth="1"/>
    <col min="13547" max="13547" width="6.7109375" style="3" customWidth="1"/>
    <col min="13548" max="13548" width="11.28515625" style="3" customWidth="1"/>
    <col min="13549" max="13549" width="12.28515625" style="3" customWidth="1"/>
    <col min="13550" max="13796" width="9.140625" style="3"/>
    <col min="13797" max="13797" width="3.5703125" style="3" customWidth="1"/>
    <col min="13798" max="13798" width="40.85546875" style="3" customWidth="1"/>
    <col min="13799" max="13799" width="5.140625" style="3" customWidth="1"/>
    <col min="13800" max="13801" width="4.28515625" style="3" customWidth="1"/>
    <col min="13802" max="13802" width="8.5703125" style="3" customWidth="1"/>
    <col min="13803" max="13803" width="6.7109375" style="3" customWidth="1"/>
    <col min="13804" max="13804" width="11.28515625" style="3" customWidth="1"/>
    <col min="13805" max="13805" width="12.28515625" style="3" customWidth="1"/>
    <col min="13806" max="14052" width="9.140625" style="3"/>
    <col min="14053" max="14053" width="3.5703125" style="3" customWidth="1"/>
    <col min="14054" max="14054" width="40.85546875" style="3" customWidth="1"/>
    <col min="14055" max="14055" width="5.140625" style="3" customWidth="1"/>
    <col min="14056" max="14057" width="4.28515625" style="3" customWidth="1"/>
    <col min="14058" max="14058" width="8.5703125" style="3" customWidth="1"/>
    <col min="14059" max="14059" width="6.7109375" style="3" customWidth="1"/>
    <col min="14060" max="14060" width="11.28515625" style="3" customWidth="1"/>
    <col min="14061" max="14061" width="12.28515625" style="3" customWidth="1"/>
    <col min="14062" max="14308" width="9.140625" style="3"/>
    <col min="14309" max="14309" width="3.5703125" style="3" customWidth="1"/>
    <col min="14310" max="14310" width="40.85546875" style="3" customWidth="1"/>
    <col min="14311" max="14311" width="5.140625" style="3" customWidth="1"/>
    <col min="14312" max="14313" width="4.28515625" style="3" customWidth="1"/>
    <col min="14314" max="14314" width="8.5703125" style="3" customWidth="1"/>
    <col min="14315" max="14315" width="6.7109375" style="3" customWidth="1"/>
    <col min="14316" max="14316" width="11.28515625" style="3" customWidth="1"/>
    <col min="14317" max="14317" width="12.28515625" style="3" customWidth="1"/>
    <col min="14318" max="14564" width="9.140625" style="3"/>
    <col min="14565" max="14565" width="3.5703125" style="3" customWidth="1"/>
    <col min="14566" max="14566" width="40.85546875" style="3" customWidth="1"/>
    <col min="14567" max="14567" width="5.140625" style="3" customWidth="1"/>
    <col min="14568" max="14569" width="4.28515625" style="3" customWidth="1"/>
    <col min="14570" max="14570" width="8.5703125" style="3" customWidth="1"/>
    <col min="14571" max="14571" width="6.7109375" style="3" customWidth="1"/>
    <col min="14572" max="14572" width="11.28515625" style="3" customWidth="1"/>
    <col min="14573" max="14573" width="12.28515625" style="3" customWidth="1"/>
    <col min="14574" max="14820" width="9.140625" style="3"/>
    <col min="14821" max="14821" width="3.5703125" style="3" customWidth="1"/>
    <col min="14822" max="14822" width="40.85546875" style="3" customWidth="1"/>
    <col min="14823" max="14823" width="5.140625" style="3" customWidth="1"/>
    <col min="14824" max="14825" width="4.28515625" style="3" customWidth="1"/>
    <col min="14826" max="14826" width="8.5703125" style="3" customWidth="1"/>
    <col min="14827" max="14827" width="6.7109375" style="3" customWidth="1"/>
    <col min="14828" max="14828" width="11.28515625" style="3" customWidth="1"/>
    <col min="14829" max="14829" width="12.28515625" style="3" customWidth="1"/>
    <col min="14830" max="15076" width="9.140625" style="3"/>
    <col min="15077" max="15077" width="3.5703125" style="3" customWidth="1"/>
    <col min="15078" max="15078" width="40.85546875" style="3" customWidth="1"/>
    <col min="15079" max="15079" width="5.140625" style="3" customWidth="1"/>
    <col min="15080" max="15081" width="4.28515625" style="3" customWidth="1"/>
    <col min="15082" max="15082" width="8.5703125" style="3" customWidth="1"/>
    <col min="15083" max="15083" width="6.7109375" style="3" customWidth="1"/>
    <col min="15084" max="15084" width="11.28515625" style="3" customWidth="1"/>
    <col min="15085" max="15085" width="12.28515625" style="3" customWidth="1"/>
    <col min="15086" max="15332" width="9.140625" style="3"/>
    <col min="15333" max="15333" width="3.5703125" style="3" customWidth="1"/>
    <col min="15334" max="15334" width="40.85546875" style="3" customWidth="1"/>
    <col min="15335" max="15335" width="5.140625" style="3" customWidth="1"/>
    <col min="15336" max="15337" width="4.28515625" style="3" customWidth="1"/>
    <col min="15338" max="15338" width="8.5703125" style="3" customWidth="1"/>
    <col min="15339" max="15339" width="6.7109375" style="3" customWidth="1"/>
    <col min="15340" max="15340" width="11.28515625" style="3" customWidth="1"/>
    <col min="15341" max="15341" width="12.28515625" style="3" customWidth="1"/>
    <col min="15342" max="15588" width="9.140625" style="3"/>
    <col min="15589" max="15589" width="3.5703125" style="3" customWidth="1"/>
    <col min="15590" max="15590" width="40.85546875" style="3" customWidth="1"/>
    <col min="15591" max="15591" width="5.140625" style="3" customWidth="1"/>
    <col min="15592" max="15593" width="4.28515625" style="3" customWidth="1"/>
    <col min="15594" max="15594" width="8.5703125" style="3" customWidth="1"/>
    <col min="15595" max="15595" width="6.7109375" style="3" customWidth="1"/>
    <col min="15596" max="15596" width="11.28515625" style="3" customWidth="1"/>
    <col min="15597" max="15597" width="12.28515625" style="3" customWidth="1"/>
    <col min="15598" max="15844" width="9.140625" style="3"/>
    <col min="15845" max="15845" width="3.5703125" style="3" customWidth="1"/>
    <col min="15846" max="15846" width="40.85546875" style="3" customWidth="1"/>
    <col min="15847" max="15847" width="5.140625" style="3" customWidth="1"/>
    <col min="15848" max="15849" width="4.28515625" style="3" customWidth="1"/>
    <col min="15850" max="15850" width="8.5703125" style="3" customWidth="1"/>
    <col min="15851" max="15851" width="6.7109375" style="3" customWidth="1"/>
    <col min="15852" max="15852" width="11.28515625" style="3" customWidth="1"/>
    <col min="15853" max="15853" width="12.28515625" style="3" customWidth="1"/>
    <col min="15854" max="16100" width="9.140625" style="3"/>
    <col min="16101" max="16101" width="3.5703125" style="3" customWidth="1"/>
    <col min="16102" max="16102" width="40.85546875" style="3" customWidth="1"/>
    <col min="16103" max="16103" width="5.140625" style="3" customWidth="1"/>
    <col min="16104" max="16105" width="4.28515625" style="3" customWidth="1"/>
    <col min="16106" max="16106" width="8.5703125" style="3" customWidth="1"/>
    <col min="16107" max="16107" width="6.7109375" style="3" customWidth="1"/>
    <col min="16108" max="16108" width="11.28515625" style="3" customWidth="1"/>
    <col min="16109" max="16109" width="12.28515625" style="3" customWidth="1"/>
    <col min="16110" max="16384" width="9.140625" style="3"/>
  </cols>
  <sheetData>
    <row r="1" spans="1:9" ht="38.25" customHeight="1">
      <c r="B1" s="84" t="s">
        <v>590</v>
      </c>
      <c r="C1" s="84"/>
      <c r="D1" s="84"/>
      <c r="E1" s="84"/>
      <c r="F1" s="84"/>
      <c r="G1" s="84"/>
      <c r="H1" s="84"/>
      <c r="I1" s="84"/>
    </row>
    <row r="2" spans="1:9" ht="24.75" customHeight="1">
      <c r="B2" s="84" t="s">
        <v>480</v>
      </c>
      <c r="C2" s="84"/>
      <c r="D2" s="84"/>
      <c r="E2" s="84"/>
      <c r="F2" s="84"/>
      <c r="G2" s="84"/>
      <c r="H2" s="84"/>
      <c r="I2" s="84"/>
    </row>
    <row r="3" spans="1:9">
      <c r="F3" s="6"/>
      <c r="G3" s="6"/>
      <c r="H3" s="6"/>
      <c r="I3" s="6"/>
    </row>
    <row r="4" spans="1:9" ht="35.25" customHeight="1">
      <c r="A4" s="87" t="s">
        <v>598</v>
      </c>
      <c r="B4" s="87"/>
      <c r="C4" s="87"/>
      <c r="D4" s="87"/>
      <c r="E4" s="87"/>
      <c r="F4" s="87"/>
      <c r="G4" s="87"/>
      <c r="H4" s="87"/>
      <c r="I4" s="87"/>
    </row>
    <row r="5" spans="1:9" ht="60" customHeight="1">
      <c r="A5" s="85" t="s">
        <v>213</v>
      </c>
      <c r="B5" s="85"/>
      <c r="C5" s="85"/>
      <c r="D5" s="85"/>
      <c r="E5" s="85"/>
      <c r="F5" s="85"/>
      <c r="G5" s="85"/>
      <c r="H5" s="85"/>
      <c r="I5" s="85"/>
    </row>
    <row r="6" spans="1:9" s="9" customFormat="1">
      <c r="A6" s="7"/>
      <c r="B6" s="7"/>
      <c r="C6" s="7"/>
      <c r="D6" s="7"/>
      <c r="E6" s="8"/>
      <c r="F6" s="86" t="s">
        <v>592</v>
      </c>
      <c r="G6" s="86"/>
      <c r="H6" s="86"/>
      <c r="I6" s="86"/>
    </row>
    <row r="7" spans="1:9" ht="33.75">
      <c r="A7" s="10" t="s">
        <v>0</v>
      </c>
      <c r="B7" s="10" t="s">
        <v>1</v>
      </c>
      <c r="C7" s="11" t="s">
        <v>2</v>
      </c>
      <c r="D7" s="11" t="s">
        <v>84</v>
      </c>
      <c r="E7" s="11" t="s">
        <v>83</v>
      </c>
      <c r="F7" s="11" t="s">
        <v>82</v>
      </c>
      <c r="G7" s="12" t="s">
        <v>197</v>
      </c>
      <c r="H7" s="13" t="s">
        <v>198</v>
      </c>
      <c r="I7" s="12" t="s">
        <v>199</v>
      </c>
    </row>
    <row r="8" spans="1:9">
      <c r="A8" s="14">
        <v>1</v>
      </c>
      <c r="B8" s="14">
        <v>2</v>
      </c>
      <c r="C8" s="15" t="s">
        <v>3</v>
      </c>
      <c r="D8" s="15" t="s">
        <v>4</v>
      </c>
      <c r="E8" s="15" t="s">
        <v>5</v>
      </c>
      <c r="F8" s="15" t="s">
        <v>6</v>
      </c>
      <c r="G8" s="16">
        <v>7</v>
      </c>
      <c r="H8" s="1">
        <v>7</v>
      </c>
      <c r="I8" s="1">
        <v>8</v>
      </c>
    </row>
    <row r="9" spans="1:9">
      <c r="A9" s="10">
        <v>1</v>
      </c>
      <c r="B9" s="17" t="s">
        <v>7</v>
      </c>
      <c r="C9" s="11" t="s">
        <v>8</v>
      </c>
      <c r="D9" s="11" t="s">
        <v>52</v>
      </c>
      <c r="E9" s="11"/>
      <c r="F9" s="11"/>
      <c r="G9" s="18">
        <f>G10+G19+G38+G71+G76+G112+G117</f>
        <v>97990.8</v>
      </c>
      <c r="H9" s="18">
        <f>H10+H19+H38+H71+H76+H112+H117</f>
        <v>13020.500000000002</v>
      </c>
      <c r="I9" s="19">
        <f>I10+I19+I38+I71+I76+I112+I117</f>
        <v>111011.3</v>
      </c>
    </row>
    <row r="10" spans="1:9" ht="21">
      <c r="A10" s="14" t="s">
        <v>9</v>
      </c>
      <c r="B10" s="20" t="s">
        <v>10</v>
      </c>
      <c r="C10" s="21" t="s">
        <v>8</v>
      </c>
      <c r="D10" s="21" t="s">
        <v>11</v>
      </c>
      <c r="E10" s="21"/>
      <c r="F10" s="21"/>
      <c r="G10" s="22">
        <f>G11</f>
        <v>3414.1</v>
      </c>
      <c r="H10" s="22">
        <f t="shared" ref="H10:I11" si="0">H11</f>
        <v>0</v>
      </c>
      <c r="I10" s="22">
        <f t="shared" si="0"/>
        <v>3414.1</v>
      </c>
    </row>
    <row r="11" spans="1:9">
      <c r="A11" s="14"/>
      <c r="B11" s="23" t="s">
        <v>116</v>
      </c>
      <c r="C11" s="24" t="s">
        <v>8</v>
      </c>
      <c r="D11" s="24" t="s">
        <v>11</v>
      </c>
      <c r="E11" s="24" t="s">
        <v>511</v>
      </c>
      <c r="F11" s="24"/>
      <c r="G11" s="22">
        <f>G12</f>
        <v>3414.1</v>
      </c>
      <c r="H11" s="22">
        <f t="shared" si="0"/>
        <v>0</v>
      </c>
      <c r="I11" s="22">
        <f t="shared" si="0"/>
        <v>3414.1</v>
      </c>
    </row>
    <row r="12" spans="1:9">
      <c r="A12" s="14"/>
      <c r="B12" s="23" t="s">
        <v>116</v>
      </c>
      <c r="C12" s="24" t="s">
        <v>8</v>
      </c>
      <c r="D12" s="24" t="s">
        <v>11</v>
      </c>
      <c r="E12" s="24" t="s">
        <v>219</v>
      </c>
      <c r="F12" s="24"/>
      <c r="G12" s="25">
        <f>G13+G16</f>
        <v>3414.1</v>
      </c>
      <c r="H12" s="25">
        <f>H13+H16</f>
        <v>0</v>
      </c>
      <c r="I12" s="25">
        <f>I13+I16</f>
        <v>3414.1</v>
      </c>
    </row>
    <row r="13" spans="1:9">
      <c r="A13" s="14"/>
      <c r="B13" s="26" t="s">
        <v>220</v>
      </c>
      <c r="C13" s="24" t="s">
        <v>8</v>
      </c>
      <c r="D13" s="24" t="s">
        <v>11</v>
      </c>
      <c r="E13" s="24" t="s">
        <v>221</v>
      </c>
      <c r="F13" s="24"/>
      <c r="G13" s="25">
        <f>SUM(G14:G15)</f>
        <v>3151.5</v>
      </c>
      <c r="H13" s="25">
        <f>SUM(H14:H15)</f>
        <v>0</v>
      </c>
      <c r="I13" s="25">
        <f>SUM(I14:I15)</f>
        <v>3151.5</v>
      </c>
    </row>
    <row r="14" spans="1:9">
      <c r="A14" s="14"/>
      <c r="B14" s="23" t="s">
        <v>85</v>
      </c>
      <c r="C14" s="24" t="s">
        <v>8</v>
      </c>
      <c r="D14" s="24" t="s">
        <v>11</v>
      </c>
      <c r="E14" s="24" t="s">
        <v>221</v>
      </c>
      <c r="F14" s="24" t="s">
        <v>12</v>
      </c>
      <c r="G14" s="25">
        <v>2420.5</v>
      </c>
      <c r="H14" s="25"/>
      <c r="I14" s="25">
        <f>SUM(G14:H14)</f>
        <v>2420.5</v>
      </c>
    </row>
    <row r="15" spans="1:9" ht="36.75" customHeight="1">
      <c r="A15" s="14"/>
      <c r="B15" s="26" t="s">
        <v>86</v>
      </c>
      <c r="C15" s="24" t="s">
        <v>8</v>
      </c>
      <c r="D15" s="24" t="s">
        <v>11</v>
      </c>
      <c r="E15" s="24" t="s">
        <v>221</v>
      </c>
      <c r="F15" s="24" t="s">
        <v>87</v>
      </c>
      <c r="G15" s="25">
        <v>731</v>
      </c>
      <c r="H15" s="25"/>
      <c r="I15" s="25">
        <f t="shared" ref="I15" si="1">SUM(G15:H15)</f>
        <v>731</v>
      </c>
    </row>
    <row r="16" spans="1:9" ht="22.5">
      <c r="A16" s="14"/>
      <c r="B16" s="26" t="s">
        <v>483</v>
      </c>
      <c r="C16" s="27" t="s">
        <v>8</v>
      </c>
      <c r="D16" s="24" t="s">
        <v>11</v>
      </c>
      <c r="E16" s="27" t="s">
        <v>223</v>
      </c>
      <c r="F16" s="27"/>
      <c r="G16" s="25">
        <f>SUM(G17:G18)</f>
        <v>262.59999999999997</v>
      </c>
      <c r="H16" s="25">
        <f>SUM(H17:H18)</f>
        <v>0</v>
      </c>
      <c r="I16" s="25">
        <f>SUM(I17:I18)</f>
        <v>262.59999999999997</v>
      </c>
    </row>
    <row r="17" spans="1:9" ht="22.5">
      <c r="A17" s="14"/>
      <c r="B17" s="28" t="s">
        <v>13</v>
      </c>
      <c r="C17" s="27" t="s">
        <v>8</v>
      </c>
      <c r="D17" s="24" t="s">
        <v>11</v>
      </c>
      <c r="E17" s="27" t="s">
        <v>223</v>
      </c>
      <c r="F17" s="27" t="s">
        <v>19</v>
      </c>
      <c r="G17" s="25">
        <v>201.7</v>
      </c>
      <c r="H17" s="25"/>
      <c r="I17" s="25">
        <f t="shared" ref="I17:I18" si="2">SUM(G17:H17)</f>
        <v>201.7</v>
      </c>
    </row>
    <row r="18" spans="1:9" ht="36" customHeight="1">
      <c r="A18" s="14"/>
      <c r="B18" s="26" t="s">
        <v>86</v>
      </c>
      <c r="C18" s="27" t="s">
        <v>8</v>
      </c>
      <c r="D18" s="24" t="s">
        <v>11</v>
      </c>
      <c r="E18" s="27" t="s">
        <v>223</v>
      </c>
      <c r="F18" s="27" t="s">
        <v>87</v>
      </c>
      <c r="G18" s="25">
        <v>60.9</v>
      </c>
      <c r="H18" s="25"/>
      <c r="I18" s="25">
        <f t="shared" si="2"/>
        <v>60.9</v>
      </c>
    </row>
    <row r="19" spans="1:9" ht="31.5">
      <c r="A19" s="14" t="s">
        <v>14</v>
      </c>
      <c r="B19" s="17" t="s">
        <v>15</v>
      </c>
      <c r="C19" s="29" t="s">
        <v>8</v>
      </c>
      <c r="D19" s="29" t="s">
        <v>16</v>
      </c>
      <c r="E19" s="29"/>
      <c r="F19" s="29"/>
      <c r="G19" s="30">
        <f>G20</f>
        <v>6466.2000000000007</v>
      </c>
      <c r="H19" s="30">
        <f t="shared" ref="H19:I20" si="3">H20</f>
        <v>-265.89999999999998</v>
      </c>
      <c r="I19" s="30">
        <f t="shared" si="3"/>
        <v>6200.2999999999993</v>
      </c>
    </row>
    <row r="20" spans="1:9">
      <c r="A20" s="14"/>
      <c r="B20" s="31" t="s">
        <v>116</v>
      </c>
      <c r="C20" s="27" t="s">
        <v>8</v>
      </c>
      <c r="D20" s="27" t="s">
        <v>16</v>
      </c>
      <c r="E20" s="27" t="s">
        <v>511</v>
      </c>
      <c r="F20" s="27"/>
      <c r="G20" s="30">
        <f>G21</f>
        <v>6466.2000000000007</v>
      </c>
      <c r="H20" s="30">
        <f t="shared" si="3"/>
        <v>-265.89999999999998</v>
      </c>
      <c r="I20" s="30">
        <f t="shared" si="3"/>
        <v>6200.2999999999993</v>
      </c>
    </row>
    <row r="21" spans="1:9">
      <c r="A21" s="14"/>
      <c r="B21" s="31" t="s">
        <v>116</v>
      </c>
      <c r="C21" s="27" t="s">
        <v>8</v>
      </c>
      <c r="D21" s="27" t="s">
        <v>16</v>
      </c>
      <c r="E21" s="27" t="s">
        <v>219</v>
      </c>
      <c r="F21" s="27"/>
      <c r="G21" s="32">
        <f>G22+G27+G30+G33+G36</f>
        <v>6466.2000000000007</v>
      </c>
      <c r="H21" s="32">
        <f t="shared" ref="H21:I21" si="4">H22+H27+H30+H33+H36</f>
        <v>-265.89999999999998</v>
      </c>
      <c r="I21" s="32">
        <f t="shared" si="4"/>
        <v>6200.2999999999993</v>
      </c>
    </row>
    <row r="22" spans="1:9" ht="22.5">
      <c r="A22" s="14"/>
      <c r="B22" s="26" t="s">
        <v>224</v>
      </c>
      <c r="C22" s="27" t="s">
        <v>8</v>
      </c>
      <c r="D22" s="27" t="s">
        <v>16</v>
      </c>
      <c r="E22" s="27" t="s">
        <v>225</v>
      </c>
      <c r="F22" s="27"/>
      <c r="G22" s="32">
        <f>SUM(G23:G26)</f>
        <v>3258.0000000000005</v>
      </c>
      <c r="H22" s="32">
        <f>SUM(H23:H26)</f>
        <v>-265.89999999999998</v>
      </c>
      <c r="I22" s="32">
        <f t="shared" ref="I22" si="5">SUM(I23:I26)</f>
        <v>2992.1</v>
      </c>
    </row>
    <row r="23" spans="1:9">
      <c r="A23" s="14"/>
      <c r="B23" s="31" t="s">
        <v>85</v>
      </c>
      <c r="C23" s="27" t="s">
        <v>8</v>
      </c>
      <c r="D23" s="27" t="s">
        <v>16</v>
      </c>
      <c r="E23" s="27" t="s">
        <v>225</v>
      </c>
      <c r="F23" s="27" t="s">
        <v>12</v>
      </c>
      <c r="G23" s="32">
        <v>2063.8000000000002</v>
      </c>
      <c r="H23" s="32">
        <v>-204.2</v>
      </c>
      <c r="I23" s="32">
        <f t="shared" ref="I23:I26" si="6">G23+H23</f>
        <v>1859.6000000000001</v>
      </c>
    </row>
    <row r="24" spans="1:9" ht="34.5" customHeight="1">
      <c r="A24" s="14"/>
      <c r="B24" s="26" t="s">
        <v>86</v>
      </c>
      <c r="C24" s="27" t="s">
        <v>8</v>
      </c>
      <c r="D24" s="27" t="s">
        <v>16</v>
      </c>
      <c r="E24" s="27" t="s">
        <v>225</v>
      </c>
      <c r="F24" s="27" t="s">
        <v>87</v>
      </c>
      <c r="G24" s="32">
        <v>623.29999999999995</v>
      </c>
      <c r="H24" s="32">
        <v>-61.7</v>
      </c>
      <c r="I24" s="32">
        <f t="shared" si="6"/>
        <v>561.59999999999991</v>
      </c>
    </row>
    <row r="25" spans="1:9" ht="21.75" customHeight="1">
      <c r="A25" s="14"/>
      <c r="B25" s="33" t="s">
        <v>89</v>
      </c>
      <c r="C25" s="27" t="s">
        <v>8</v>
      </c>
      <c r="D25" s="27" t="s">
        <v>16</v>
      </c>
      <c r="E25" s="27" t="s">
        <v>225</v>
      </c>
      <c r="F25" s="27" t="s">
        <v>21</v>
      </c>
      <c r="G25" s="32">
        <v>568.29999999999995</v>
      </c>
      <c r="H25" s="32"/>
      <c r="I25" s="32">
        <f t="shared" si="6"/>
        <v>568.29999999999995</v>
      </c>
    </row>
    <row r="26" spans="1:9">
      <c r="A26" s="14"/>
      <c r="B26" s="31" t="s">
        <v>92</v>
      </c>
      <c r="C26" s="27" t="s">
        <v>8</v>
      </c>
      <c r="D26" s="27" t="s">
        <v>16</v>
      </c>
      <c r="E26" s="27" t="s">
        <v>225</v>
      </c>
      <c r="F26" s="27" t="s">
        <v>35</v>
      </c>
      <c r="G26" s="32">
        <v>2.6</v>
      </c>
      <c r="H26" s="32"/>
      <c r="I26" s="32">
        <f t="shared" si="6"/>
        <v>2.6</v>
      </c>
    </row>
    <row r="27" spans="1:9" ht="24" customHeight="1">
      <c r="A27" s="14"/>
      <c r="B27" s="26" t="s">
        <v>484</v>
      </c>
      <c r="C27" s="27" t="s">
        <v>8</v>
      </c>
      <c r="D27" s="27" t="s">
        <v>16</v>
      </c>
      <c r="E27" s="27" t="s">
        <v>226</v>
      </c>
      <c r="F27" s="27"/>
      <c r="G27" s="32">
        <f>SUM(G28:G29)</f>
        <v>80.900000000000006</v>
      </c>
      <c r="H27" s="32">
        <f t="shared" ref="H27:I27" si="7">SUM(H28:H29)</f>
        <v>0</v>
      </c>
      <c r="I27" s="32">
        <f t="shared" si="7"/>
        <v>80.900000000000006</v>
      </c>
    </row>
    <row r="28" spans="1:9" ht="22.5">
      <c r="A28" s="14"/>
      <c r="B28" s="28" t="s">
        <v>13</v>
      </c>
      <c r="C28" s="27" t="s">
        <v>8</v>
      </c>
      <c r="D28" s="27" t="s">
        <v>16</v>
      </c>
      <c r="E28" s="27" t="s">
        <v>226</v>
      </c>
      <c r="F28" s="27" t="s">
        <v>19</v>
      </c>
      <c r="G28" s="32">
        <v>62.1</v>
      </c>
      <c r="H28" s="32"/>
      <c r="I28" s="32">
        <f t="shared" ref="I28:I29" si="8">G28+H28</f>
        <v>62.1</v>
      </c>
    </row>
    <row r="29" spans="1:9" ht="35.25" customHeight="1">
      <c r="A29" s="14"/>
      <c r="B29" s="28" t="s">
        <v>86</v>
      </c>
      <c r="C29" s="27" t="s">
        <v>8</v>
      </c>
      <c r="D29" s="27" t="s">
        <v>16</v>
      </c>
      <c r="E29" s="27" t="s">
        <v>226</v>
      </c>
      <c r="F29" s="27" t="s">
        <v>87</v>
      </c>
      <c r="G29" s="32">
        <v>18.8</v>
      </c>
      <c r="H29" s="32"/>
      <c r="I29" s="32">
        <f t="shared" si="8"/>
        <v>18.8</v>
      </c>
    </row>
    <row r="30" spans="1:9">
      <c r="A30" s="14"/>
      <c r="B30" s="31" t="s">
        <v>227</v>
      </c>
      <c r="C30" s="27" t="s">
        <v>8</v>
      </c>
      <c r="D30" s="27" t="s">
        <v>16</v>
      </c>
      <c r="E30" s="27" t="s">
        <v>228</v>
      </c>
      <c r="F30" s="27"/>
      <c r="G30" s="32">
        <f>SUM(G31:G32)</f>
        <v>2266.4</v>
      </c>
      <c r="H30" s="32">
        <f>SUM(H31:H32)</f>
        <v>0</v>
      </c>
      <c r="I30" s="32">
        <f t="shared" ref="I30" si="9">SUM(I31:I32)</f>
        <v>2266.4</v>
      </c>
    </row>
    <row r="31" spans="1:9">
      <c r="A31" s="14"/>
      <c r="B31" s="31" t="s">
        <v>85</v>
      </c>
      <c r="C31" s="27" t="s">
        <v>8</v>
      </c>
      <c r="D31" s="27" t="s">
        <v>16</v>
      </c>
      <c r="E31" s="27" t="s">
        <v>228</v>
      </c>
      <c r="F31" s="27" t="s">
        <v>12</v>
      </c>
      <c r="G31" s="32">
        <v>1740.7</v>
      </c>
      <c r="H31" s="32"/>
      <c r="I31" s="32">
        <f>SUM(G31:H31)</f>
        <v>1740.7</v>
      </c>
    </row>
    <row r="32" spans="1:9" ht="35.25" customHeight="1">
      <c r="A32" s="14"/>
      <c r="B32" s="31" t="s">
        <v>86</v>
      </c>
      <c r="C32" s="27" t="s">
        <v>8</v>
      </c>
      <c r="D32" s="27" t="s">
        <v>16</v>
      </c>
      <c r="E32" s="27" t="s">
        <v>228</v>
      </c>
      <c r="F32" s="27" t="s">
        <v>87</v>
      </c>
      <c r="G32" s="32">
        <v>525.70000000000005</v>
      </c>
      <c r="H32" s="32"/>
      <c r="I32" s="32">
        <f t="shared" ref="I32:I35" si="10">SUM(G32:H32)</f>
        <v>525.70000000000005</v>
      </c>
    </row>
    <row r="33" spans="1:9" ht="22.5">
      <c r="A33" s="14"/>
      <c r="B33" s="26" t="s">
        <v>485</v>
      </c>
      <c r="C33" s="27" t="s">
        <v>8</v>
      </c>
      <c r="D33" s="27" t="s">
        <v>16</v>
      </c>
      <c r="E33" s="27" t="s">
        <v>229</v>
      </c>
      <c r="F33" s="27"/>
      <c r="G33" s="32">
        <f>SUM(G34:G35)</f>
        <v>188.89999999999998</v>
      </c>
      <c r="H33" s="32">
        <f>SUM(H34:H35)</f>
        <v>0</v>
      </c>
      <c r="I33" s="32">
        <f>SUM(I34:I35)</f>
        <v>188.89999999999998</v>
      </c>
    </row>
    <row r="34" spans="1:9" ht="22.5">
      <c r="A34" s="14"/>
      <c r="B34" s="28" t="s">
        <v>13</v>
      </c>
      <c r="C34" s="27" t="s">
        <v>8</v>
      </c>
      <c r="D34" s="27" t="s">
        <v>16</v>
      </c>
      <c r="E34" s="27" t="s">
        <v>229</v>
      </c>
      <c r="F34" s="27" t="s">
        <v>19</v>
      </c>
      <c r="G34" s="32">
        <v>145.1</v>
      </c>
      <c r="H34" s="32"/>
      <c r="I34" s="32">
        <f t="shared" si="10"/>
        <v>145.1</v>
      </c>
    </row>
    <row r="35" spans="1:9" ht="35.25" customHeight="1">
      <c r="A35" s="14"/>
      <c r="B35" s="31" t="s">
        <v>86</v>
      </c>
      <c r="C35" s="27" t="s">
        <v>8</v>
      </c>
      <c r="D35" s="27" t="s">
        <v>16</v>
      </c>
      <c r="E35" s="27" t="s">
        <v>229</v>
      </c>
      <c r="F35" s="27" t="s">
        <v>87</v>
      </c>
      <c r="G35" s="32">
        <v>43.8</v>
      </c>
      <c r="H35" s="32"/>
      <c r="I35" s="32">
        <f t="shared" si="10"/>
        <v>43.8</v>
      </c>
    </row>
    <row r="36" spans="1:9">
      <c r="A36" s="14"/>
      <c r="B36" s="26" t="s">
        <v>230</v>
      </c>
      <c r="C36" s="27" t="s">
        <v>8</v>
      </c>
      <c r="D36" s="27" t="s">
        <v>16</v>
      </c>
      <c r="E36" s="27" t="s">
        <v>231</v>
      </c>
      <c r="F36" s="27"/>
      <c r="G36" s="32">
        <f>G37</f>
        <v>672</v>
      </c>
      <c r="H36" s="32">
        <f>H37</f>
        <v>0</v>
      </c>
      <c r="I36" s="32">
        <f>I37</f>
        <v>672</v>
      </c>
    </row>
    <row r="37" spans="1:9" ht="33.75">
      <c r="A37" s="14"/>
      <c r="B37" s="28" t="s">
        <v>148</v>
      </c>
      <c r="C37" s="27" t="s">
        <v>8</v>
      </c>
      <c r="D37" s="27" t="s">
        <v>16</v>
      </c>
      <c r="E37" s="27" t="s">
        <v>231</v>
      </c>
      <c r="F37" s="27" t="s">
        <v>149</v>
      </c>
      <c r="G37" s="32">
        <v>672</v>
      </c>
      <c r="H37" s="32"/>
      <c r="I37" s="32">
        <f>SUM(G37:H37)</f>
        <v>672</v>
      </c>
    </row>
    <row r="38" spans="1:9" ht="31.5">
      <c r="A38" s="14" t="s">
        <v>17</v>
      </c>
      <c r="B38" s="17" t="s">
        <v>88</v>
      </c>
      <c r="C38" s="29" t="s">
        <v>8</v>
      </c>
      <c r="D38" s="29" t="s">
        <v>18</v>
      </c>
      <c r="E38" s="29"/>
      <c r="F38" s="29"/>
      <c r="G38" s="22">
        <f t="shared" ref="G38:I38" si="11">G39+G47+G55</f>
        <v>40217.599999999999</v>
      </c>
      <c r="H38" s="22">
        <f t="shared" si="11"/>
        <v>1224.9000000000001</v>
      </c>
      <c r="I38" s="22">
        <f t="shared" si="11"/>
        <v>41442.500000000007</v>
      </c>
    </row>
    <row r="39" spans="1:9" ht="33.75">
      <c r="A39" s="14"/>
      <c r="B39" s="34" t="s">
        <v>217</v>
      </c>
      <c r="C39" s="27" t="s">
        <v>8</v>
      </c>
      <c r="D39" s="27" t="s">
        <v>18</v>
      </c>
      <c r="E39" s="27" t="s">
        <v>118</v>
      </c>
      <c r="F39" s="27"/>
      <c r="G39" s="32">
        <f>G40</f>
        <v>2598.5</v>
      </c>
      <c r="H39" s="32">
        <f t="shared" ref="H39:I39" si="12">H40</f>
        <v>0</v>
      </c>
      <c r="I39" s="32">
        <f t="shared" si="12"/>
        <v>2598.5</v>
      </c>
    </row>
    <row r="40" spans="1:9" ht="23.25" customHeight="1">
      <c r="A40" s="14"/>
      <c r="B40" s="26" t="s">
        <v>232</v>
      </c>
      <c r="C40" s="27" t="s">
        <v>8</v>
      </c>
      <c r="D40" s="27" t="s">
        <v>18</v>
      </c>
      <c r="E40" s="27" t="s">
        <v>234</v>
      </c>
      <c r="F40" s="27"/>
      <c r="G40" s="32">
        <f>G41</f>
        <v>2598.5</v>
      </c>
      <c r="H40" s="32">
        <f>H41</f>
        <v>0</v>
      </c>
      <c r="I40" s="32">
        <f>I41</f>
        <v>2598.5</v>
      </c>
    </row>
    <row r="41" spans="1:9" ht="33.75">
      <c r="A41" s="14"/>
      <c r="B41" s="26" t="s">
        <v>233</v>
      </c>
      <c r="C41" s="27" t="s">
        <v>8</v>
      </c>
      <c r="D41" s="27" t="s">
        <v>18</v>
      </c>
      <c r="E41" s="27" t="s">
        <v>235</v>
      </c>
      <c r="F41" s="27"/>
      <c r="G41" s="32">
        <f>SUM(G42:G46)</f>
        <v>2598.5</v>
      </c>
      <c r="H41" s="32">
        <f>SUM(H42:H46)</f>
        <v>0</v>
      </c>
      <c r="I41" s="32">
        <f>SUM(I42:I46)</f>
        <v>2598.5</v>
      </c>
    </row>
    <row r="42" spans="1:9">
      <c r="A42" s="14"/>
      <c r="B42" s="31" t="s">
        <v>85</v>
      </c>
      <c r="C42" s="27" t="s">
        <v>8</v>
      </c>
      <c r="D42" s="27" t="s">
        <v>18</v>
      </c>
      <c r="E42" s="27" t="s">
        <v>235</v>
      </c>
      <c r="F42" s="27" t="s">
        <v>12</v>
      </c>
      <c r="G42" s="32">
        <v>1358</v>
      </c>
      <c r="H42" s="32"/>
      <c r="I42" s="32">
        <f>SUM(G42:H42)</f>
        <v>1358</v>
      </c>
    </row>
    <row r="43" spans="1:9" ht="35.25" customHeight="1">
      <c r="A43" s="14"/>
      <c r="B43" s="31" t="s">
        <v>86</v>
      </c>
      <c r="C43" s="27" t="s">
        <v>8</v>
      </c>
      <c r="D43" s="27" t="s">
        <v>18</v>
      </c>
      <c r="E43" s="27" t="s">
        <v>235</v>
      </c>
      <c r="F43" s="27" t="s">
        <v>87</v>
      </c>
      <c r="G43" s="32">
        <v>410.1</v>
      </c>
      <c r="H43" s="32"/>
      <c r="I43" s="32">
        <f>SUM(G43:H43)</f>
        <v>410.1</v>
      </c>
    </row>
    <row r="44" spans="1:9" ht="22.5">
      <c r="A44" s="14"/>
      <c r="B44" s="28" t="s">
        <v>20</v>
      </c>
      <c r="C44" s="27" t="s">
        <v>8</v>
      </c>
      <c r="D44" s="27" t="s">
        <v>18</v>
      </c>
      <c r="E44" s="27" t="s">
        <v>235</v>
      </c>
      <c r="F44" s="27" t="s">
        <v>26</v>
      </c>
      <c r="G44" s="32">
        <v>6</v>
      </c>
      <c r="H44" s="32"/>
      <c r="I44" s="32">
        <f>SUM(G44:H44)</f>
        <v>6</v>
      </c>
    </row>
    <row r="45" spans="1:9" ht="22.5" customHeight="1">
      <c r="A45" s="14"/>
      <c r="B45" s="33" t="s">
        <v>89</v>
      </c>
      <c r="C45" s="27" t="s">
        <v>8</v>
      </c>
      <c r="D45" s="27" t="s">
        <v>18</v>
      </c>
      <c r="E45" s="27" t="s">
        <v>235</v>
      </c>
      <c r="F45" s="27" t="s">
        <v>21</v>
      </c>
      <c r="G45" s="32">
        <v>823</v>
      </c>
      <c r="H45" s="32"/>
      <c r="I45" s="32">
        <f>SUM(G45:H45)</f>
        <v>823</v>
      </c>
    </row>
    <row r="46" spans="1:9">
      <c r="A46" s="14"/>
      <c r="B46" s="31" t="s">
        <v>92</v>
      </c>
      <c r="C46" s="27" t="s">
        <v>8</v>
      </c>
      <c r="D46" s="27" t="s">
        <v>18</v>
      </c>
      <c r="E46" s="27" t="s">
        <v>235</v>
      </c>
      <c r="F46" s="27" t="s">
        <v>35</v>
      </c>
      <c r="G46" s="32">
        <v>1.4</v>
      </c>
      <c r="H46" s="32"/>
      <c r="I46" s="32">
        <f>SUM(G46:H46)</f>
        <v>1.4</v>
      </c>
    </row>
    <row r="47" spans="1:9" ht="33.75">
      <c r="A47" s="14"/>
      <c r="B47" s="31" t="s">
        <v>236</v>
      </c>
      <c r="C47" s="27" t="s">
        <v>8</v>
      </c>
      <c r="D47" s="27" t="s">
        <v>18</v>
      </c>
      <c r="E47" s="27" t="s">
        <v>121</v>
      </c>
      <c r="F47" s="27"/>
      <c r="G47" s="32">
        <f>G51+G48</f>
        <v>820.4</v>
      </c>
      <c r="H47" s="32">
        <f>H51+H48</f>
        <v>-176.1</v>
      </c>
      <c r="I47" s="32">
        <f>I51+I48</f>
        <v>644.29999999999995</v>
      </c>
    </row>
    <row r="48" spans="1:9">
      <c r="A48" s="14"/>
      <c r="B48" s="26" t="s">
        <v>237</v>
      </c>
      <c r="C48" s="27" t="s">
        <v>8</v>
      </c>
      <c r="D48" s="27" t="s">
        <v>18</v>
      </c>
      <c r="E48" s="35" t="s">
        <v>240</v>
      </c>
      <c r="F48" s="27"/>
      <c r="G48" s="32">
        <f t="shared" ref="G48:I49" si="13">G49</f>
        <v>675.3</v>
      </c>
      <c r="H48" s="32">
        <f t="shared" si="13"/>
        <v>-176.1</v>
      </c>
      <c r="I48" s="32">
        <f t="shared" si="13"/>
        <v>499.19999999999993</v>
      </c>
    </row>
    <row r="49" spans="1:9">
      <c r="A49" s="14"/>
      <c r="B49" s="26" t="s">
        <v>238</v>
      </c>
      <c r="C49" s="27" t="s">
        <v>8</v>
      </c>
      <c r="D49" s="27" t="s">
        <v>18</v>
      </c>
      <c r="E49" s="35" t="s">
        <v>241</v>
      </c>
      <c r="F49" s="27"/>
      <c r="G49" s="32">
        <f t="shared" si="13"/>
        <v>675.3</v>
      </c>
      <c r="H49" s="32">
        <f t="shared" si="13"/>
        <v>-176.1</v>
      </c>
      <c r="I49" s="32">
        <f t="shared" si="13"/>
        <v>499.19999999999993</v>
      </c>
    </row>
    <row r="50" spans="1:9" ht="22.5">
      <c r="A50" s="14"/>
      <c r="B50" s="28" t="s">
        <v>13</v>
      </c>
      <c r="C50" s="27" t="s">
        <v>8</v>
      </c>
      <c r="D50" s="27" t="s">
        <v>18</v>
      </c>
      <c r="E50" s="35" t="s">
        <v>241</v>
      </c>
      <c r="F50" s="27" t="s">
        <v>19</v>
      </c>
      <c r="G50" s="32">
        <v>675.3</v>
      </c>
      <c r="H50" s="32">
        <v>-176.1</v>
      </c>
      <c r="I50" s="32">
        <f>SUM(G50:H50)</f>
        <v>499.19999999999993</v>
      </c>
    </row>
    <row r="51" spans="1:9" ht="33.75">
      <c r="A51" s="14"/>
      <c r="B51" s="26" t="s">
        <v>239</v>
      </c>
      <c r="C51" s="27" t="s">
        <v>8</v>
      </c>
      <c r="D51" s="27" t="s">
        <v>18</v>
      </c>
      <c r="E51" s="27" t="s">
        <v>242</v>
      </c>
      <c r="F51" s="27"/>
      <c r="G51" s="32">
        <f>G52</f>
        <v>145.10000000000002</v>
      </c>
      <c r="H51" s="32">
        <f>H52</f>
        <v>0</v>
      </c>
      <c r="I51" s="32">
        <f>I52</f>
        <v>145.10000000000002</v>
      </c>
    </row>
    <row r="52" spans="1:9" ht="56.25">
      <c r="A52" s="14"/>
      <c r="B52" s="36" t="s">
        <v>126</v>
      </c>
      <c r="C52" s="27" t="s">
        <v>8</v>
      </c>
      <c r="D52" s="27" t="s">
        <v>18</v>
      </c>
      <c r="E52" s="27" t="s">
        <v>243</v>
      </c>
      <c r="F52" s="27"/>
      <c r="G52" s="32">
        <f>G53+G54</f>
        <v>145.10000000000002</v>
      </c>
      <c r="H52" s="32">
        <f>H53+H54</f>
        <v>0</v>
      </c>
      <c r="I52" s="32">
        <f>I53+I54</f>
        <v>145.10000000000002</v>
      </c>
    </row>
    <row r="53" spans="1:9">
      <c r="A53" s="14"/>
      <c r="B53" s="31" t="s">
        <v>85</v>
      </c>
      <c r="C53" s="27" t="s">
        <v>8</v>
      </c>
      <c r="D53" s="27" t="s">
        <v>18</v>
      </c>
      <c r="E53" s="27" t="s">
        <v>243</v>
      </c>
      <c r="F53" s="27" t="s">
        <v>12</v>
      </c>
      <c r="G53" s="32">
        <v>111.4</v>
      </c>
      <c r="H53" s="32"/>
      <c r="I53" s="32">
        <f>G53+H53</f>
        <v>111.4</v>
      </c>
    </row>
    <row r="54" spans="1:9" ht="36" customHeight="1">
      <c r="A54" s="14"/>
      <c r="B54" s="31" t="s">
        <v>86</v>
      </c>
      <c r="C54" s="27" t="s">
        <v>8</v>
      </c>
      <c r="D54" s="27" t="s">
        <v>18</v>
      </c>
      <c r="E54" s="27" t="s">
        <v>243</v>
      </c>
      <c r="F54" s="27" t="s">
        <v>87</v>
      </c>
      <c r="G54" s="32">
        <v>33.700000000000003</v>
      </c>
      <c r="H54" s="32"/>
      <c r="I54" s="32">
        <f>G54+H54</f>
        <v>33.700000000000003</v>
      </c>
    </row>
    <row r="55" spans="1:9">
      <c r="A55" s="14"/>
      <c r="B55" s="31" t="s">
        <v>116</v>
      </c>
      <c r="C55" s="27" t="s">
        <v>8</v>
      </c>
      <c r="D55" s="27" t="s">
        <v>18</v>
      </c>
      <c r="E55" s="27" t="s">
        <v>511</v>
      </c>
      <c r="F55" s="27"/>
      <c r="G55" s="32">
        <f t="shared" ref="G55:I55" si="14">G56</f>
        <v>36798.699999999997</v>
      </c>
      <c r="H55" s="32">
        <f t="shared" si="14"/>
        <v>1401</v>
      </c>
      <c r="I55" s="32">
        <f t="shared" si="14"/>
        <v>38199.700000000004</v>
      </c>
    </row>
    <row r="56" spans="1:9">
      <c r="A56" s="14"/>
      <c r="B56" s="31" t="s">
        <v>116</v>
      </c>
      <c r="C56" s="27" t="s">
        <v>8</v>
      </c>
      <c r="D56" s="27" t="s">
        <v>18</v>
      </c>
      <c r="E56" s="27" t="s">
        <v>219</v>
      </c>
      <c r="F56" s="27"/>
      <c r="G56" s="32">
        <f>G57+G62+G68+G59</f>
        <v>36798.699999999997</v>
      </c>
      <c r="H56" s="32">
        <f t="shared" ref="H56:I56" si="15">H57+H62+H68+H59</f>
        <v>1401</v>
      </c>
      <c r="I56" s="32">
        <f t="shared" si="15"/>
        <v>38199.700000000004</v>
      </c>
    </row>
    <row r="57" spans="1:9" ht="45">
      <c r="A57" s="14"/>
      <c r="B57" s="36" t="s">
        <v>132</v>
      </c>
      <c r="C57" s="27" t="s">
        <v>8</v>
      </c>
      <c r="D57" s="27" t="s">
        <v>18</v>
      </c>
      <c r="E57" s="27" t="s">
        <v>244</v>
      </c>
      <c r="F57" s="27"/>
      <c r="G57" s="32">
        <f>G58</f>
        <v>0.1</v>
      </c>
      <c r="H57" s="32">
        <f>H58</f>
        <v>0</v>
      </c>
      <c r="I57" s="32">
        <f>I58</f>
        <v>0.1</v>
      </c>
    </row>
    <row r="58" spans="1:9" ht="25.5" customHeight="1">
      <c r="A58" s="14"/>
      <c r="B58" s="33" t="s">
        <v>89</v>
      </c>
      <c r="C58" s="27" t="s">
        <v>8</v>
      </c>
      <c r="D58" s="27" t="s">
        <v>18</v>
      </c>
      <c r="E58" s="27" t="s">
        <v>244</v>
      </c>
      <c r="F58" s="27" t="s">
        <v>21</v>
      </c>
      <c r="G58" s="32">
        <v>0.1</v>
      </c>
      <c r="H58" s="32"/>
      <c r="I58" s="32">
        <f>G58+H58</f>
        <v>0.1</v>
      </c>
    </row>
    <row r="59" spans="1:9" ht="22.5">
      <c r="A59" s="14"/>
      <c r="B59" s="36" t="s">
        <v>533</v>
      </c>
      <c r="C59" s="27" t="s">
        <v>8</v>
      </c>
      <c r="D59" s="27" t="s">
        <v>18</v>
      </c>
      <c r="E59" s="27" t="s">
        <v>534</v>
      </c>
      <c r="F59" s="27"/>
      <c r="G59" s="32">
        <f>G60+G61</f>
        <v>5358.5</v>
      </c>
      <c r="H59" s="32">
        <f t="shared" ref="H59:I59" si="16">H60+H61</f>
        <v>-5358.5</v>
      </c>
      <c r="I59" s="32">
        <f t="shared" si="16"/>
        <v>0</v>
      </c>
    </row>
    <row r="60" spans="1:9">
      <c r="A60" s="14"/>
      <c r="B60" s="36" t="s">
        <v>85</v>
      </c>
      <c r="C60" s="27" t="s">
        <v>8</v>
      </c>
      <c r="D60" s="27" t="s">
        <v>18</v>
      </c>
      <c r="E60" s="27" t="s">
        <v>534</v>
      </c>
      <c r="F60" s="27" t="s">
        <v>12</v>
      </c>
      <c r="G60" s="32">
        <v>4115.6000000000004</v>
      </c>
      <c r="H60" s="32">
        <v>-4115.6000000000004</v>
      </c>
      <c r="I60" s="32">
        <f>G60+H60</f>
        <v>0</v>
      </c>
    </row>
    <row r="61" spans="1:9" ht="37.5" customHeight="1">
      <c r="A61" s="14"/>
      <c r="B61" s="36" t="s">
        <v>86</v>
      </c>
      <c r="C61" s="27" t="s">
        <v>8</v>
      </c>
      <c r="D61" s="27" t="s">
        <v>18</v>
      </c>
      <c r="E61" s="27" t="s">
        <v>534</v>
      </c>
      <c r="F61" s="27" t="s">
        <v>87</v>
      </c>
      <c r="G61" s="32">
        <v>1242.9000000000001</v>
      </c>
      <c r="H61" s="32">
        <v>-1242.9000000000001</v>
      </c>
      <c r="I61" s="32">
        <f>G61+H61</f>
        <v>0</v>
      </c>
    </row>
    <row r="62" spans="1:9" ht="22.5">
      <c r="A62" s="14"/>
      <c r="B62" s="26" t="s">
        <v>224</v>
      </c>
      <c r="C62" s="27" t="s">
        <v>8</v>
      </c>
      <c r="D62" s="27" t="s">
        <v>18</v>
      </c>
      <c r="E62" s="27" t="s">
        <v>225</v>
      </c>
      <c r="F62" s="27"/>
      <c r="G62" s="32">
        <f>SUM(G63:G67)</f>
        <v>30389.200000000001</v>
      </c>
      <c r="H62" s="32">
        <f>SUM(H63:H67)</f>
        <v>5569.4</v>
      </c>
      <c r="I62" s="32">
        <f>SUM(I63:I67)</f>
        <v>35958.600000000006</v>
      </c>
    </row>
    <row r="63" spans="1:9">
      <c r="A63" s="14"/>
      <c r="B63" s="31" t="s">
        <v>85</v>
      </c>
      <c r="C63" s="27" t="s">
        <v>8</v>
      </c>
      <c r="D63" s="27" t="s">
        <v>18</v>
      </c>
      <c r="E63" s="27" t="s">
        <v>225</v>
      </c>
      <c r="F63" s="27" t="s">
        <v>12</v>
      </c>
      <c r="G63" s="32">
        <v>21917.8</v>
      </c>
      <c r="H63" s="32">
        <v>5112.5</v>
      </c>
      <c r="I63" s="32">
        <f>G63+H63</f>
        <v>27030.3</v>
      </c>
    </row>
    <row r="64" spans="1:9" ht="22.5">
      <c r="A64" s="14"/>
      <c r="B64" s="36" t="s">
        <v>13</v>
      </c>
      <c r="C64" s="27" t="s">
        <v>8</v>
      </c>
      <c r="D64" s="27" t="s">
        <v>18</v>
      </c>
      <c r="E64" s="27" t="s">
        <v>225</v>
      </c>
      <c r="F64" s="27" t="s">
        <v>19</v>
      </c>
      <c r="G64" s="32">
        <v>300</v>
      </c>
      <c r="H64" s="32"/>
      <c r="I64" s="32">
        <f>G64+H64</f>
        <v>300</v>
      </c>
    </row>
    <row r="65" spans="1:9" ht="35.25" customHeight="1">
      <c r="A65" s="14"/>
      <c r="B65" s="31" t="s">
        <v>86</v>
      </c>
      <c r="C65" s="27" t="s">
        <v>8</v>
      </c>
      <c r="D65" s="27" t="s">
        <v>18</v>
      </c>
      <c r="E65" s="27" t="s">
        <v>225</v>
      </c>
      <c r="F65" s="27" t="s">
        <v>87</v>
      </c>
      <c r="G65" s="32">
        <v>6733.2</v>
      </c>
      <c r="H65" s="32">
        <v>951.9</v>
      </c>
      <c r="I65" s="32">
        <f>G65+H65</f>
        <v>7685.0999999999995</v>
      </c>
    </row>
    <row r="66" spans="1:9" ht="23.25" customHeight="1">
      <c r="A66" s="14"/>
      <c r="B66" s="33" t="s">
        <v>89</v>
      </c>
      <c r="C66" s="27" t="s">
        <v>8</v>
      </c>
      <c r="D66" s="27" t="s">
        <v>18</v>
      </c>
      <c r="E66" s="27" t="s">
        <v>225</v>
      </c>
      <c r="F66" s="27" t="s">
        <v>21</v>
      </c>
      <c r="G66" s="32">
        <v>1432.3</v>
      </c>
      <c r="H66" s="32">
        <v>-495</v>
      </c>
      <c r="I66" s="32">
        <f>G66+H66</f>
        <v>937.3</v>
      </c>
    </row>
    <row r="67" spans="1:9">
      <c r="A67" s="14"/>
      <c r="B67" s="31" t="s">
        <v>22</v>
      </c>
      <c r="C67" s="27" t="s">
        <v>8</v>
      </c>
      <c r="D67" s="27" t="s">
        <v>18</v>
      </c>
      <c r="E67" s="27" t="s">
        <v>225</v>
      </c>
      <c r="F67" s="27">
        <v>851</v>
      </c>
      <c r="G67" s="32">
        <v>5.9</v>
      </c>
      <c r="H67" s="32"/>
      <c r="I67" s="32">
        <f>G67+H67</f>
        <v>5.9</v>
      </c>
    </row>
    <row r="68" spans="1:9" ht="24.75" customHeight="1">
      <c r="A68" s="14"/>
      <c r="B68" s="26" t="s">
        <v>486</v>
      </c>
      <c r="C68" s="27" t="s">
        <v>8</v>
      </c>
      <c r="D68" s="27" t="s">
        <v>18</v>
      </c>
      <c r="E68" s="27" t="s">
        <v>226</v>
      </c>
      <c r="F68" s="27"/>
      <c r="G68" s="32">
        <f>SUM(G69:G70)</f>
        <v>1050.9000000000001</v>
      </c>
      <c r="H68" s="32">
        <f>SUM(H69:H70)</f>
        <v>1190.0999999999999</v>
      </c>
      <c r="I68" s="32">
        <f>SUM(I69:I70)</f>
        <v>2241</v>
      </c>
    </row>
    <row r="69" spans="1:9" ht="22.5">
      <c r="A69" s="14"/>
      <c r="B69" s="28" t="s">
        <v>13</v>
      </c>
      <c r="C69" s="27" t="s">
        <v>8</v>
      </c>
      <c r="D69" s="27" t="s">
        <v>18</v>
      </c>
      <c r="E69" s="27" t="s">
        <v>226</v>
      </c>
      <c r="F69" s="27" t="s">
        <v>19</v>
      </c>
      <c r="G69" s="32">
        <f>1552.2-975.3</f>
        <v>576.90000000000009</v>
      </c>
      <c r="H69" s="32">
        <v>1155.8</v>
      </c>
      <c r="I69" s="32">
        <f>SUM(G69:H69)</f>
        <v>1732.7</v>
      </c>
    </row>
    <row r="70" spans="1:9" ht="34.5" customHeight="1">
      <c r="A70" s="14"/>
      <c r="B70" s="31" t="s">
        <v>86</v>
      </c>
      <c r="C70" s="27" t="s">
        <v>8</v>
      </c>
      <c r="D70" s="27" t="s">
        <v>18</v>
      </c>
      <c r="E70" s="27" t="s">
        <v>226</v>
      </c>
      <c r="F70" s="27" t="s">
        <v>87</v>
      </c>
      <c r="G70" s="32">
        <v>474</v>
      </c>
      <c r="H70" s="32">
        <v>34.299999999999997</v>
      </c>
      <c r="I70" s="32">
        <f>SUM(G70:H70)</f>
        <v>508.3</v>
      </c>
    </row>
    <row r="71" spans="1:9">
      <c r="A71" s="14" t="s">
        <v>23</v>
      </c>
      <c r="B71" s="17" t="s">
        <v>112</v>
      </c>
      <c r="C71" s="11" t="s">
        <v>8</v>
      </c>
      <c r="D71" s="11" t="s">
        <v>45</v>
      </c>
      <c r="E71" s="11"/>
      <c r="F71" s="11"/>
      <c r="G71" s="22">
        <f>G72</f>
        <v>51.6</v>
      </c>
      <c r="H71" s="22">
        <f t="shared" ref="H71:I72" si="17">H72</f>
        <v>0</v>
      </c>
      <c r="I71" s="22">
        <f t="shared" si="17"/>
        <v>51.6</v>
      </c>
    </row>
    <row r="72" spans="1:9">
      <c r="A72" s="14"/>
      <c r="B72" s="31" t="s">
        <v>116</v>
      </c>
      <c r="C72" s="27" t="s">
        <v>8</v>
      </c>
      <c r="D72" s="27" t="s">
        <v>45</v>
      </c>
      <c r="E72" s="27" t="s">
        <v>511</v>
      </c>
      <c r="F72" s="27"/>
      <c r="G72" s="22">
        <f>G73</f>
        <v>51.6</v>
      </c>
      <c r="H72" s="22">
        <f t="shared" si="17"/>
        <v>0</v>
      </c>
      <c r="I72" s="22">
        <f t="shared" si="17"/>
        <v>51.6</v>
      </c>
    </row>
    <row r="73" spans="1:9">
      <c r="A73" s="14"/>
      <c r="B73" s="31" t="s">
        <v>116</v>
      </c>
      <c r="C73" s="27" t="s">
        <v>8</v>
      </c>
      <c r="D73" s="27" t="s">
        <v>45</v>
      </c>
      <c r="E73" s="27" t="s">
        <v>219</v>
      </c>
      <c r="F73" s="27"/>
      <c r="G73" s="32">
        <f>G74</f>
        <v>51.6</v>
      </c>
      <c r="H73" s="32">
        <f>H74</f>
        <v>0</v>
      </c>
      <c r="I73" s="32">
        <f>I74</f>
        <v>51.6</v>
      </c>
    </row>
    <row r="74" spans="1:9" ht="36" customHeight="1">
      <c r="A74" s="14"/>
      <c r="B74" s="31" t="s">
        <v>113</v>
      </c>
      <c r="C74" s="27" t="s">
        <v>8</v>
      </c>
      <c r="D74" s="27" t="s">
        <v>45</v>
      </c>
      <c r="E74" s="27" t="s">
        <v>245</v>
      </c>
      <c r="F74" s="27"/>
      <c r="G74" s="32">
        <f t="shared" ref="G74:I74" si="18">G75</f>
        <v>51.6</v>
      </c>
      <c r="H74" s="32">
        <f t="shared" si="18"/>
        <v>0</v>
      </c>
      <c r="I74" s="32">
        <f t="shared" si="18"/>
        <v>51.6</v>
      </c>
    </row>
    <row r="75" spans="1:9" ht="25.5" customHeight="1">
      <c r="A75" s="14"/>
      <c r="B75" s="33" t="s">
        <v>89</v>
      </c>
      <c r="C75" s="27" t="s">
        <v>8</v>
      </c>
      <c r="D75" s="27" t="s">
        <v>45</v>
      </c>
      <c r="E75" s="27" t="s">
        <v>245</v>
      </c>
      <c r="F75" s="27" t="s">
        <v>21</v>
      </c>
      <c r="G75" s="32">
        <f>51+0.6</f>
        <v>51.6</v>
      </c>
      <c r="H75" s="32"/>
      <c r="I75" s="32">
        <f>G75+H75</f>
        <v>51.6</v>
      </c>
    </row>
    <row r="76" spans="1:9" ht="31.5">
      <c r="A76" s="14" t="s">
        <v>27</v>
      </c>
      <c r="B76" s="17" t="s">
        <v>24</v>
      </c>
      <c r="C76" s="11" t="s">
        <v>8</v>
      </c>
      <c r="D76" s="11" t="s">
        <v>25</v>
      </c>
      <c r="E76" s="11"/>
      <c r="F76" s="11"/>
      <c r="G76" s="30">
        <f>G81+G77+G95</f>
        <v>16380.899999999998</v>
      </c>
      <c r="H76" s="30">
        <f t="shared" ref="H76:I76" si="19">H81+H77+H95</f>
        <v>-452.79999999999995</v>
      </c>
      <c r="I76" s="30">
        <f t="shared" si="19"/>
        <v>15928.099999999999</v>
      </c>
    </row>
    <row r="77" spans="1:9" ht="45">
      <c r="A77" s="14"/>
      <c r="B77" s="31" t="s">
        <v>218</v>
      </c>
      <c r="C77" s="27" t="s">
        <v>8</v>
      </c>
      <c r="D77" s="27" t="s">
        <v>25</v>
      </c>
      <c r="E77" s="27" t="s">
        <v>121</v>
      </c>
      <c r="F77" s="27"/>
      <c r="G77" s="32">
        <f>G78</f>
        <v>268.8</v>
      </c>
      <c r="H77" s="32">
        <f t="shared" ref="H77:I79" si="20">H78</f>
        <v>51.6</v>
      </c>
      <c r="I77" s="32">
        <f t="shared" si="20"/>
        <v>320.40000000000003</v>
      </c>
    </row>
    <row r="78" spans="1:9">
      <c r="A78" s="14"/>
      <c r="B78" s="26" t="s">
        <v>237</v>
      </c>
      <c r="C78" s="27" t="s">
        <v>8</v>
      </c>
      <c r="D78" s="27" t="s">
        <v>25</v>
      </c>
      <c r="E78" s="35" t="s">
        <v>240</v>
      </c>
      <c r="F78" s="27"/>
      <c r="G78" s="32">
        <f>G79</f>
        <v>268.8</v>
      </c>
      <c r="H78" s="32">
        <f t="shared" si="20"/>
        <v>51.6</v>
      </c>
      <c r="I78" s="32">
        <f t="shared" si="20"/>
        <v>320.40000000000003</v>
      </c>
    </row>
    <row r="79" spans="1:9">
      <c r="A79" s="14"/>
      <c r="B79" s="26" t="s">
        <v>238</v>
      </c>
      <c r="C79" s="27" t="s">
        <v>8</v>
      </c>
      <c r="D79" s="27" t="s">
        <v>25</v>
      </c>
      <c r="E79" s="35" t="s">
        <v>241</v>
      </c>
      <c r="F79" s="27"/>
      <c r="G79" s="32">
        <f>G80</f>
        <v>268.8</v>
      </c>
      <c r="H79" s="32">
        <f t="shared" si="20"/>
        <v>51.6</v>
      </c>
      <c r="I79" s="32">
        <f t="shared" si="20"/>
        <v>320.40000000000003</v>
      </c>
    </row>
    <row r="80" spans="1:9" ht="22.5">
      <c r="A80" s="14"/>
      <c r="B80" s="28" t="s">
        <v>13</v>
      </c>
      <c r="C80" s="27" t="s">
        <v>8</v>
      </c>
      <c r="D80" s="27" t="s">
        <v>25</v>
      </c>
      <c r="E80" s="35" t="s">
        <v>241</v>
      </c>
      <c r="F80" s="27" t="s">
        <v>19</v>
      </c>
      <c r="G80" s="32">
        <v>268.8</v>
      </c>
      <c r="H80" s="32">
        <v>51.6</v>
      </c>
      <c r="I80" s="32">
        <f>SUM(G80:H80)</f>
        <v>320.40000000000003</v>
      </c>
    </row>
    <row r="81" spans="1:9" ht="45">
      <c r="A81" s="14"/>
      <c r="B81" s="34" t="s">
        <v>215</v>
      </c>
      <c r="C81" s="27" t="s">
        <v>8</v>
      </c>
      <c r="D81" s="27" t="s">
        <v>25</v>
      </c>
      <c r="E81" s="27" t="s">
        <v>117</v>
      </c>
      <c r="F81" s="37"/>
      <c r="G81" s="32">
        <f>G82</f>
        <v>12252.099999999999</v>
      </c>
      <c r="H81" s="32">
        <f t="shared" ref="H81:I81" si="21">H82</f>
        <v>-513</v>
      </c>
      <c r="I81" s="32">
        <f t="shared" si="21"/>
        <v>11739.099999999999</v>
      </c>
    </row>
    <row r="82" spans="1:9" ht="33.75">
      <c r="A82" s="14"/>
      <c r="B82" s="28" t="s">
        <v>246</v>
      </c>
      <c r="C82" s="27" t="s">
        <v>8</v>
      </c>
      <c r="D82" s="27" t="s">
        <v>25</v>
      </c>
      <c r="E82" s="27" t="s">
        <v>248</v>
      </c>
      <c r="F82" s="27"/>
      <c r="G82" s="32">
        <f>G83+G88+G91+G94</f>
        <v>12252.099999999999</v>
      </c>
      <c r="H82" s="32">
        <f>H83+H88+H91+H94</f>
        <v>-513</v>
      </c>
      <c r="I82" s="32">
        <f>I83+I88+I91+I94</f>
        <v>11739.099999999999</v>
      </c>
    </row>
    <row r="83" spans="1:9">
      <c r="A83" s="14"/>
      <c r="B83" s="28" t="s">
        <v>247</v>
      </c>
      <c r="C83" s="27" t="s">
        <v>8</v>
      </c>
      <c r="D83" s="27" t="s">
        <v>25</v>
      </c>
      <c r="E83" s="27" t="s">
        <v>249</v>
      </c>
      <c r="F83" s="27"/>
      <c r="G83" s="32">
        <f>G84+G86+G87+G85</f>
        <v>11294.999999999998</v>
      </c>
      <c r="H83" s="32">
        <f>H84+H86+H87+H85</f>
        <v>-304.5</v>
      </c>
      <c r="I83" s="32">
        <f t="shared" ref="I83" si="22">I84+I86+I87+I85</f>
        <v>10990.499999999998</v>
      </c>
    </row>
    <row r="84" spans="1:9">
      <c r="A84" s="14"/>
      <c r="B84" s="31" t="s">
        <v>85</v>
      </c>
      <c r="C84" s="27" t="s">
        <v>8</v>
      </c>
      <c r="D84" s="27" t="s">
        <v>25</v>
      </c>
      <c r="E84" s="27" t="s">
        <v>249</v>
      </c>
      <c r="F84" s="27" t="s">
        <v>12</v>
      </c>
      <c r="G84" s="32">
        <v>8318.7999999999993</v>
      </c>
      <c r="H84" s="32"/>
      <c r="I84" s="32">
        <f>G84+H84</f>
        <v>8318.7999999999993</v>
      </c>
    </row>
    <row r="85" spans="1:9" ht="22.5">
      <c r="A85" s="14"/>
      <c r="B85" s="36" t="s">
        <v>13</v>
      </c>
      <c r="C85" s="27" t="s">
        <v>8</v>
      </c>
      <c r="D85" s="27" t="s">
        <v>25</v>
      </c>
      <c r="E85" s="27" t="s">
        <v>249</v>
      </c>
      <c r="F85" s="27" t="s">
        <v>19</v>
      </c>
      <c r="G85" s="32">
        <v>154.5</v>
      </c>
      <c r="H85" s="32">
        <v>-154.5</v>
      </c>
      <c r="I85" s="32">
        <f>G85+H85</f>
        <v>0</v>
      </c>
    </row>
    <row r="86" spans="1:9" ht="35.25" customHeight="1">
      <c r="A86" s="14"/>
      <c r="B86" s="31" t="s">
        <v>86</v>
      </c>
      <c r="C86" s="27" t="s">
        <v>8</v>
      </c>
      <c r="D86" s="27" t="s">
        <v>25</v>
      </c>
      <c r="E86" s="27" t="s">
        <v>249</v>
      </c>
      <c r="F86" s="27" t="s">
        <v>87</v>
      </c>
      <c r="G86" s="32">
        <v>2512.3000000000002</v>
      </c>
      <c r="H86" s="32"/>
      <c r="I86" s="32">
        <f>G86+H86</f>
        <v>2512.3000000000002</v>
      </c>
    </row>
    <row r="87" spans="1:9" ht="25.5" customHeight="1">
      <c r="A87" s="14"/>
      <c r="B87" s="33" t="s">
        <v>89</v>
      </c>
      <c r="C87" s="27" t="s">
        <v>8</v>
      </c>
      <c r="D87" s="27" t="s">
        <v>25</v>
      </c>
      <c r="E87" s="27" t="s">
        <v>249</v>
      </c>
      <c r="F87" s="27">
        <v>244</v>
      </c>
      <c r="G87" s="32">
        <v>309.39999999999998</v>
      </c>
      <c r="H87" s="32">
        <v>-150</v>
      </c>
      <c r="I87" s="32">
        <f>G87+H87</f>
        <v>159.39999999999998</v>
      </c>
    </row>
    <row r="88" spans="1:9" ht="27" customHeight="1">
      <c r="A88" s="14"/>
      <c r="B88" s="26" t="s">
        <v>487</v>
      </c>
      <c r="C88" s="27" t="s">
        <v>8</v>
      </c>
      <c r="D88" s="27" t="s">
        <v>25</v>
      </c>
      <c r="E88" s="27" t="s">
        <v>250</v>
      </c>
      <c r="F88" s="27"/>
      <c r="G88" s="32">
        <f>G89+G90</f>
        <v>748</v>
      </c>
      <c r="H88" s="32">
        <f>H89+H90</f>
        <v>0</v>
      </c>
      <c r="I88" s="32">
        <f>I89+I90</f>
        <v>748</v>
      </c>
    </row>
    <row r="89" spans="1:9" ht="22.5">
      <c r="A89" s="14"/>
      <c r="B89" s="28" t="s">
        <v>13</v>
      </c>
      <c r="C89" s="27" t="s">
        <v>8</v>
      </c>
      <c r="D89" s="27" t="s">
        <v>25</v>
      </c>
      <c r="E89" s="27" t="s">
        <v>250</v>
      </c>
      <c r="F89" s="27" t="s">
        <v>19</v>
      </c>
      <c r="G89" s="32">
        <v>574.5</v>
      </c>
      <c r="H89" s="32"/>
      <c r="I89" s="32">
        <f>SUM(G89:H89)</f>
        <v>574.5</v>
      </c>
    </row>
    <row r="90" spans="1:9" ht="33" customHeight="1">
      <c r="A90" s="14"/>
      <c r="B90" s="28" t="s">
        <v>86</v>
      </c>
      <c r="C90" s="27" t="s">
        <v>8</v>
      </c>
      <c r="D90" s="27" t="s">
        <v>25</v>
      </c>
      <c r="E90" s="27" t="s">
        <v>250</v>
      </c>
      <c r="F90" s="27" t="s">
        <v>87</v>
      </c>
      <c r="G90" s="32">
        <v>173.5</v>
      </c>
      <c r="H90" s="32"/>
      <c r="I90" s="32">
        <f>SUM(G90:H90)</f>
        <v>173.5</v>
      </c>
    </row>
    <row r="91" spans="1:9">
      <c r="A91" s="14"/>
      <c r="B91" s="26" t="s">
        <v>488</v>
      </c>
      <c r="C91" s="27" t="s">
        <v>8</v>
      </c>
      <c r="D91" s="27" t="s">
        <v>25</v>
      </c>
      <c r="E91" s="27" t="s">
        <v>251</v>
      </c>
      <c r="F91" s="27"/>
      <c r="G91" s="32">
        <f>G92</f>
        <v>208.5</v>
      </c>
      <c r="H91" s="32">
        <f>H92</f>
        <v>-208.5</v>
      </c>
      <c r="I91" s="32">
        <f>I92</f>
        <v>0</v>
      </c>
    </row>
    <row r="92" spans="1:9" ht="22.5">
      <c r="A92" s="14"/>
      <c r="B92" s="28" t="s">
        <v>13</v>
      </c>
      <c r="C92" s="27" t="s">
        <v>8</v>
      </c>
      <c r="D92" s="27" t="s">
        <v>25</v>
      </c>
      <c r="E92" s="27" t="s">
        <v>251</v>
      </c>
      <c r="F92" s="27" t="s">
        <v>19</v>
      </c>
      <c r="G92" s="32">
        <v>208.5</v>
      </c>
      <c r="H92" s="32">
        <v>-208.5</v>
      </c>
      <c r="I92" s="32">
        <f>SUM(G92:H92)</f>
        <v>0</v>
      </c>
    </row>
    <row r="93" spans="1:9" ht="56.25">
      <c r="A93" s="14"/>
      <c r="B93" s="26" t="s">
        <v>172</v>
      </c>
      <c r="C93" s="27" t="s">
        <v>8</v>
      </c>
      <c r="D93" s="27" t="s">
        <v>25</v>
      </c>
      <c r="E93" s="27" t="s">
        <v>252</v>
      </c>
      <c r="F93" s="27"/>
      <c r="G93" s="32">
        <f>G94</f>
        <v>0.6</v>
      </c>
      <c r="H93" s="32">
        <f>H94</f>
        <v>0</v>
      </c>
      <c r="I93" s="32">
        <f>I94</f>
        <v>0.6</v>
      </c>
    </row>
    <row r="94" spans="1:9" ht="22.5">
      <c r="A94" s="14"/>
      <c r="B94" s="33" t="s">
        <v>89</v>
      </c>
      <c r="C94" s="27" t="s">
        <v>8</v>
      </c>
      <c r="D94" s="27" t="s">
        <v>25</v>
      </c>
      <c r="E94" s="27" t="s">
        <v>252</v>
      </c>
      <c r="F94" s="27" t="s">
        <v>21</v>
      </c>
      <c r="G94" s="32">
        <v>0.6</v>
      </c>
      <c r="H94" s="32"/>
      <c r="I94" s="32">
        <f>SUM(G94:H94)</f>
        <v>0.6</v>
      </c>
    </row>
    <row r="95" spans="1:9">
      <c r="A95" s="14"/>
      <c r="B95" s="31" t="s">
        <v>116</v>
      </c>
      <c r="C95" s="27" t="s">
        <v>8</v>
      </c>
      <c r="D95" s="27" t="s">
        <v>25</v>
      </c>
      <c r="E95" s="27" t="s">
        <v>511</v>
      </c>
      <c r="F95" s="27"/>
      <c r="G95" s="32">
        <f>G96</f>
        <v>3859.9999999999995</v>
      </c>
      <c r="H95" s="32">
        <f t="shared" ref="H95:I95" si="23">H96</f>
        <v>8.6</v>
      </c>
      <c r="I95" s="32">
        <f t="shared" si="23"/>
        <v>3868.5999999999995</v>
      </c>
    </row>
    <row r="96" spans="1:9">
      <c r="A96" s="14"/>
      <c r="B96" s="31" t="s">
        <v>116</v>
      </c>
      <c r="C96" s="27" t="s">
        <v>8</v>
      </c>
      <c r="D96" s="27" t="s">
        <v>25</v>
      </c>
      <c r="E96" s="27" t="s">
        <v>219</v>
      </c>
      <c r="F96" s="27"/>
      <c r="G96" s="32">
        <f>G97+G101+G104+G107+G110</f>
        <v>3859.9999999999995</v>
      </c>
      <c r="H96" s="32">
        <f t="shared" ref="H96:I96" si="24">H97+H101+H104+H107+H110</f>
        <v>8.6</v>
      </c>
      <c r="I96" s="32">
        <f t="shared" si="24"/>
        <v>3868.5999999999995</v>
      </c>
    </row>
    <row r="97" spans="1:9" ht="22.5">
      <c r="A97" s="14"/>
      <c r="B97" s="26" t="s">
        <v>224</v>
      </c>
      <c r="C97" s="27" t="s">
        <v>8</v>
      </c>
      <c r="D97" s="27" t="s">
        <v>25</v>
      </c>
      <c r="E97" s="27" t="s">
        <v>225</v>
      </c>
      <c r="F97" s="27"/>
      <c r="G97" s="32">
        <f>SUM(G98:G100)</f>
        <v>2261.6</v>
      </c>
      <c r="H97" s="32">
        <f>SUM(H98:H100)</f>
        <v>8.6</v>
      </c>
      <c r="I97" s="32">
        <f>SUM(I98:I100)</f>
        <v>2270.1999999999998</v>
      </c>
    </row>
    <row r="98" spans="1:9">
      <c r="A98" s="14"/>
      <c r="B98" s="31" t="s">
        <v>85</v>
      </c>
      <c r="C98" s="27" t="s">
        <v>8</v>
      </c>
      <c r="D98" s="27" t="s">
        <v>25</v>
      </c>
      <c r="E98" s="27" t="s">
        <v>225</v>
      </c>
      <c r="F98" s="27" t="s">
        <v>12</v>
      </c>
      <c r="G98" s="32">
        <v>1456.4</v>
      </c>
      <c r="H98" s="32"/>
      <c r="I98" s="32">
        <f>SUM(G98:H98)</f>
        <v>1456.4</v>
      </c>
    </row>
    <row r="99" spans="1:9" ht="33.75">
      <c r="A99" s="14"/>
      <c r="B99" s="31" t="s">
        <v>86</v>
      </c>
      <c r="C99" s="27" t="s">
        <v>8</v>
      </c>
      <c r="D99" s="27" t="s">
        <v>25</v>
      </c>
      <c r="E99" s="27" t="s">
        <v>225</v>
      </c>
      <c r="F99" s="27" t="s">
        <v>87</v>
      </c>
      <c r="G99" s="32">
        <v>439.8</v>
      </c>
      <c r="H99" s="32"/>
      <c r="I99" s="32">
        <f>SUM(G99:H99)</f>
        <v>439.8</v>
      </c>
    </row>
    <row r="100" spans="1:9" ht="22.5">
      <c r="A100" s="14"/>
      <c r="B100" s="33" t="s">
        <v>89</v>
      </c>
      <c r="C100" s="27" t="s">
        <v>8</v>
      </c>
      <c r="D100" s="27" t="s">
        <v>25</v>
      </c>
      <c r="E100" s="27" t="s">
        <v>225</v>
      </c>
      <c r="F100" s="27" t="s">
        <v>21</v>
      </c>
      <c r="G100" s="32">
        <v>365.4</v>
      </c>
      <c r="H100" s="32">
        <v>8.6</v>
      </c>
      <c r="I100" s="32">
        <f>SUM(G100:H100)</f>
        <v>374</v>
      </c>
    </row>
    <row r="101" spans="1:9" ht="22.5">
      <c r="A101" s="14"/>
      <c r="B101" s="26" t="s">
        <v>487</v>
      </c>
      <c r="C101" s="27" t="s">
        <v>8</v>
      </c>
      <c r="D101" s="27" t="s">
        <v>25</v>
      </c>
      <c r="E101" s="27" t="s">
        <v>226</v>
      </c>
      <c r="F101" s="27"/>
      <c r="G101" s="32">
        <f>SUM(G102:G103)</f>
        <v>119.4</v>
      </c>
      <c r="H101" s="32">
        <f>SUM(H102:H103)</f>
        <v>0</v>
      </c>
      <c r="I101" s="32">
        <f>SUM(I102:I103)</f>
        <v>119.4</v>
      </c>
    </row>
    <row r="102" spans="1:9" ht="22.5">
      <c r="A102" s="14"/>
      <c r="B102" s="28" t="s">
        <v>13</v>
      </c>
      <c r="C102" s="27" t="s">
        <v>8</v>
      </c>
      <c r="D102" s="27" t="s">
        <v>25</v>
      </c>
      <c r="E102" s="27" t="s">
        <v>226</v>
      </c>
      <c r="F102" s="27" t="s">
        <v>19</v>
      </c>
      <c r="G102" s="32">
        <f>91.7</f>
        <v>91.7</v>
      </c>
      <c r="H102" s="32"/>
      <c r="I102" s="32">
        <f>SUM(G102:H102)</f>
        <v>91.7</v>
      </c>
    </row>
    <row r="103" spans="1:9" ht="33.75">
      <c r="A103" s="14"/>
      <c r="B103" s="31" t="s">
        <v>86</v>
      </c>
      <c r="C103" s="27" t="s">
        <v>8</v>
      </c>
      <c r="D103" s="27" t="s">
        <v>25</v>
      </c>
      <c r="E103" s="27" t="s">
        <v>226</v>
      </c>
      <c r="F103" s="27" t="s">
        <v>87</v>
      </c>
      <c r="G103" s="32">
        <f>27.7</f>
        <v>27.7</v>
      </c>
      <c r="H103" s="32"/>
      <c r="I103" s="32">
        <f>SUM(G103:H103)</f>
        <v>27.7</v>
      </c>
    </row>
    <row r="104" spans="1:9">
      <c r="A104" s="14"/>
      <c r="B104" s="31" t="s">
        <v>253</v>
      </c>
      <c r="C104" s="27" t="s">
        <v>8</v>
      </c>
      <c r="D104" s="27" t="s">
        <v>25</v>
      </c>
      <c r="E104" s="27" t="s">
        <v>254</v>
      </c>
      <c r="F104" s="27"/>
      <c r="G104" s="32">
        <f>SUM(G105:G106)</f>
        <v>1364.6</v>
      </c>
      <c r="H104" s="32">
        <f>SUM(H105:H106)</f>
        <v>0</v>
      </c>
      <c r="I104" s="32">
        <f>SUM(I105:I106)</f>
        <v>1364.6</v>
      </c>
    </row>
    <row r="105" spans="1:9">
      <c r="A105" s="14"/>
      <c r="B105" s="31" t="s">
        <v>85</v>
      </c>
      <c r="C105" s="27" t="s">
        <v>8</v>
      </c>
      <c r="D105" s="27" t="s">
        <v>25</v>
      </c>
      <c r="E105" s="27" t="s">
        <v>254</v>
      </c>
      <c r="F105" s="27" t="s">
        <v>12</v>
      </c>
      <c r="G105" s="32">
        <v>1048.0999999999999</v>
      </c>
      <c r="H105" s="32"/>
      <c r="I105" s="32">
        <f>SUM(G105:H105)</f>
        <v>1048.0999999999999</v>
      </c>
    </row>
    <row r="106" spans="1:9" ht="33.75">
      <c r="A106" s="14"/>
      <c r="B106" s="31" t="s">
        <v>86</v>
      </c>
      <c r="C106" s="27" t="s">
        <v>8</v>
      </c>
      <c r="D106" s="27" t="s">
        <v>25</v>
      </c>
      <c r="E106" s="27" t="s">
        <v>254</v>
      </c>
      <c r="F106" s="27" t="s">
        <v>87</v>
      </c>
      <c r="G106" s="32">
        <v>316.5</v>
      </c>
      <c r="H106" s="32"/>
      <c r="I106" s="32">
        <f>SUM(G106:H106)</f>
        <v>316.5</v>
      </c>
    </row>
    <row r="107" spans="1:9" ht="33.75">
      <c r="A107" s="14"/>
      <c r="B107" s="26" t="s">
        <v>489</v>
      </c>
      <c r="C107" s="27" t="s">
        <v>8</v>
      </c>
      <c r="D107" s="27" t="s">
        <v>25</v>
      </c>
      <c r="E107" s="27" t="s">
        <v>255</v>
      </c>
      <c r="F107" s="27"/>
      <c r="G107" s="32">
        <f>SUM(G108:G109)</f>
        <v>113.69999999999999</v>
      </c>
      <c r="H107" s="32">
        <f>SUM(H108:H109)</f>
        <v>0</v>
      </c>
      <c r="I107" s="32">
        <f>SUM(I108:I109)</f>
        <v>113.69999999999999</v>
      </c>
    </row>
    <row r="108" spans="1:9" ht="22.5">
      <c r="A108" s="14"/>
      <c r="B108" s="28" t="s">
        <v>13</v>
      </c>
      <c r="C108" s="27" t="s">
        <v>8</v>
      </c>
      <c r="D108" s="27" t="s">
        <v>25</v>
      </c>
      <c r="E108" s="27" t="s">
        <v>255</v>
      </c>
      <c r="F108" s="27" t="s">
        <v>19</v>
      </c>
      <c r="G108" s="32">
        <f>87.3</f>
        <v>87.3</v>
      </c>
      <c r="H108" s="32"/>
      <c r="I108" s="32">
        <f>SUM(G108:H108)</f>
        <v>87.3</v>
      </c>
    </row>
    <row r="109" spans="1:9" ht="33.75">
      <c r="A109" s="14"/>
      <c r="B109" s="31" t="s">
        <v>86</v>
      </c>
      <c r="C109" s="27" t="s">
        <v>8</v>
      </c>
      <c r="D109" s="27" t="s">
        <v>25</v>
      </c>
      <c r="E109" s="27" t="s">
        <v>255</v>
      </c>
      <c r="F109" s="27" t="s">
        <v>87</v>
      </c>
      <c r="G109" s="32">
        <f>26.4</f>
        <v>26.4</v>
      </c>
      <c r="H109" s="32"/>
      <c r="I109" s="32">
        <f>SUM(G109:H109)</f>
        <v>26.4</v>
      </c>
    </row>
    <row r="110" spans="1:9" ht="56.25">
      <c r="A110" s="14"/>
      <c r="B110" s="36" t="s">
        <v>512</v>
      </c>
      <c r="C110" s="27" t="s">
        <v>8</v>
      </c>
      <c r="D110" s="27" t="s">
        <v>25</v>
      </c>
      <c r="E110" s="27" t="s">
        <v>513</v>
      </c>
      <c r="F110" s="27"/>
      <c r="G110" s="32">
        <f>G111</f>
        <v>0.7</v>
      </c>
      <c r="H110" s="32">
        <f t="shared" ref="H110:I110" si="25">H111</f>
        <v>0</v>
      </c>
      <c r="I110" s="32">
        <f t="shared" si="25"/>
        <v>0.7</v>
      </c>
    </row>
    <row r="111" spans="1:9" ht="22.5">
      <c r="A111" s="14"/>
      <c r="B111" s="33" t="s">
        <v>89</v>
      </c>
      <c r="C111" s="27" t="s">
        <v>8</v>
      </c>
      <c r="D111" s="27" t="s">
        <v>25</v>
      </c>
      <c r="E111" s="27" t="s">
        <v>513</v>
      </c>
      <c r="F111" s="27" t="s">
        <v>21</v>
      </c>
      <c r="G111" s="32">
        <v>0.7</v>
      </c>
      <c r="H111" s="32"/>
      <c r="I111" s="32">
        <f>SUM(G111:H111)</f>
        <v>0.7</v>
      </c>
    </row>
    <row r="112" spans="1:9">
      <c r="A112" s="14" t="s">
        <v>31</v>
      </c>
      <c r="B112" s="17" t="s">
        <v>28</v>
      </c>
      <c r="C112" s="11" t="s">
        <v>8</v>
      </c>
      <c r="D112" s="11" t="s">
        <v>29</v>
      </c>
      <c r="E112" s="11"/>
      <c r="F112" s="38"/>
      <c r="G112" s="30">
        <f>G113</f>
        <v>1104.0999999999999</v>
      </c>
      <c r="H112" s="30">
        <f t="shared" ref="H112:I113" si="26">H113</f>
        <v>-100.1</v>
      </c>
      <c r="I112" s="30">
        <f t="shared" si="26"/>
        <v>1003.9999999999999</v>
      </c>
    </row>
    <row r="113" spans="1:9">
      <c r="A113" s="14"/>
      <c r="B113" s="31" t="s">
        <v>116</v>
      </c>
      <c r="C113" s="27" t="s">
        <v>8</v>
      </c>
      <c r="D113" s="27" t="s">
        <v>29</v>
      </c>
      <c r="E113" s="27" t="s">
        <v>511</v>
      </c>
      <c r="F113" s="27"/>
      <c r="G113" s="30">
        <f>G114</f>
        <v>1104.0999999999999</v>
      </c>
      <c r="H113" s="30">
        <f t="shared" si="26"/>
        <v>-100.1</v>
      </c>
      <c r="I113" s="30">
        <f t="shared" si="26"/>
        <v>1003.9999999999999</v>
      </c>
    </row>
    <row r="114" spans="1:9">
      <c r="A114" s="14"/>
      <c r="B114" s="31" t="s">
        <v>116</v>
      </c>
      <c r="C114" s="27" t="s">
        <v>8</v>
      </c>
      <c r="D114" s="27" t="s">
        <v>29</v>
      </c>
      <c r="E114" s="27" t="s">
        <v>219</v>
      </c>
      <c r="F114" s="27"/>
      <c r="G114" s="32">
        <f t="shared" ref="G114:I115" si="27">G115</f>
        <v>1104.0999999999999</v>
      </c>
      <c r="H114" s="32">
        <f t="shared" si="27"/>
        <v>-100.1</v>
      </c>
      <c r="I114" s="32">
        <f t="shared" si="27"/>
        <v>1003.9999999999999</v>
      </c>
    </row>
    <row r="115" spans="1:9" ht="22.5">
      <c r="A115" s="14"/>
      <c r="B115" s="31" t="s">
        <v>133</v>
      </c>
      <c r="C115" s="27" t="s">
        <v>8</v>
      </c>
      <c r="D115" s="27" t="s">
        <v>29</v>
      </c>
      <c r="E115" s="27" t="s">
        <v>256</v>
      </c>
      <c r="F115" s="27"/>
      <c r="G115" s="32">
        <f t="shared" si="27"/>
        <v>1104.0999999999999</v>
      </c>
      <c r="H115" s="32">
        <f t="shared" si="27"/>
        <v>-100.1</v>
      </c>
      <c r="I115" s="32">
        <f t="shared" si="27"/>
        <v>1003.9999999999999</v>
      </c>
    </row>
    <row r="116" spans="1:9">
      <c r="A116" s="14"/>
      <c r="B116" s="31" t="s">
        <v>30</v>
      </c>
      <c r="C116" s="27" t="s">
        <v>8</v>
      </c>
      <c r="D116" s="27" t="s">
        <v>29</v>
      </c>
      <c r="E116" s="27" t="s">
        <v>256</v>
      </c>
      <c r="F116" s="27">
        <v>870</v>
      </c>
      <c r="G116" s="32">
        <v>1104.0999999999999</v>
      </c>
      <c r="H116" s="32">
        <v>-100.1</v>
      </c>
      <c r="I116" s="32">
        <f>SUM(G116:H116)</f>
        <v>1003.9999999999999</v>
      </c>
    </row>
    <row r="117" spans="1:9">
      <c r="A117" s="14" t="s">
        <v>114</v>
      </c>
      <c r="B117" s="17" t="s">
        <v>32</v>
      </c>
      <c r="C117" s="11" t="s">
        <v>8</v>
      </c>
      <c r="D117" s="11" t="s">
        <v>33</v>
      </c>
      <c r="E117" s="11"/>
      <c r="F117" s="38"/>
      <c r="G117" s="22">
        <f>G127+G118+G147+G155</f>
        <v>30356.300000000003</v>
      </c>
      <c r="H117" s="22">
        <f>H127+H118+H147+H155</f>
        <v>12614.400000000001</v>
      </c>
      <c r="I117" s="22">
        <f>I127+I118+I147+I155</f>
        <v>42970.7</v>
      </c>
    </row>
    <row r="118" spans="1:9" ht="45">
      <c r="A118" s="14"/>
      <c r="B118" s="34" t="s">
        <v>216</v>
      </c>
      <c r="C118" s="27" t="s">
        <v>8</v>
      </c>
      <c r="D118" s="27" t="s">
        <v>33</v>
      </c>
      <c r="E118" s="27" t="s">
        <v>147</v>
      </c>
      <c r="F118" s="27"/>
      <c r="G118" s="32">
        <f>G119</f>
        <v>2554.4</v>
      </c>
      <c r="H118" s="32">
        <f t="shared" ref="H118:I118" si="28">H119</f>
        <v>42.900000000000006</v>
      </c>
      <c r="I118" s="32">
        <f t="shared" si="28"/>
        <v>2597.3000000000002</v>
      </c>
    </row>
    <row r="119" spans="1:9" ht="22.5">
      <c r="A119" s="14"/>
      <c r="B119" s="26" t="s">
        <v>257</v>
      </c>
      <c r="C119" s="27" t="s">
        <v>8</v>
      </c>
      <c r="D119" s="27" t="s">
        <v>33</v>
      </c>
      <c r="E119" s="27" t="s">
        <v>259</v>
      </c>
      <c r="F119" s="27"/>
      <c r="G119" s="32">
        <f>G120+G122+G125</f>
        <v>2554.4</v>
      </c>
      <c r="H119" s="32">
        <f>H120+H122+H125</f>
        <v>42.900000000000006</v>
      </c>
      <c r="I119" s="32">
        <f t="shared" ref="I119" si="29">I120+I122+I125</f>
        <v>2597.3000000000002</v>
      </c>
    </row>
    <row r="120" spans="1:9" ht="22.5">
      <c r="A120" s="14"/>
      <c r="B120" s="39" t="s">
        <v>258</v>
      </c>
      <c r="C120" s="27" t="s">
        <v>8</v>
      </c>
      <c r="D120" s="27" t="s">
        <v>33</v>
      </c>
      <c r="E120" s="27" t="s">
        <v>260</v>
      </c>
      <c r="F120" s="27"/>
      <c r="G120" s="32">
        <f t="shared" ref="G120:I120" si="30">G121</f>
        <v>2184.8000000000002</v>
      </c>
      <c r="H120" s="32">
        <f t="shared" si="30"/>
        <v>140.80000000000001</v>
      </c>
      <c r="I120" s="32">
        <f t="shared" si="30"/>
        <v>2325.6000000000004</v>
      </c>
    </row>
    <row r="121" spans="1:9" ht="22.5">
      <c r="A121" s="14"/>
      <c r="B121" s="28" t="s">
        <v>20</v>
      </c>
      <c r="C121" s="27" t="s">
        <v>8</v>
      </c>
      <c r="D121" s="27" t="s">
        <v>33</v>
      </c>
      <c r="E121" s="27" t="s">
        <v>260</v>
      </c>
      <c r="F121" s="27" t="s">
        <v>26</v>
      </c>
      <c r="G121" s="32">
        <v>2184.8000000000002</v>
      </c>
      <c r="H121" s="32">
        <v>140.80000000000001</v>
      </c>
      <c r="I121" s="32">
        <f>SUM(G121:H121)</f>
        <v>2325.6000000000004</v>
      </c>
    </row>
    <row r="122" spans="1:9">
      <c r="A122" s="14"/>
      <c r="B122" s="39" t="s">
        <v>261</v>
      </c>
      <c r="C122" s="27" t="s">
        <v>8</v>
      </c>
      <c r="D122" s="27" t="s">
        <v>33</v>
      </c>
      <c r="E122" s="27" t="s">
        <v>262</v>
      </c>
      <c r="F122" s="27"/>
      <c r="G122" s="32">
        <f>G123+G124</f>
        <v>269.60000000000002</v>
      </c>
      <c r="H122" s="32">
        <f>H123+H124</f>
        <v>-67.900000000000006</v>
      </c>
      <c r="I122" s="32">
        <f>I123+I124</f>
        <v>201.7</v>
      </c>
    </row>
    <row r="123" spans="1:9" ht="22.5">
      <c r="A123" s="14"/>
      <c r="B123" s="28" t="s">
        <v>20</v>
      </c>
      <c r="C123" s="27" t="s">
        <v>8</v>
      </c>
      <c r="D123" s="27" t="s">
        <v>33</v>
      </c>
      <c r="E123" s="27" t="s">
        <v>262</v>
      </c>
      <c r="F123" s="27" t="s">
        <v>26</v>
      </c>
      <c r="G123" s="32">
        <v>35.6</v>
      </c>
      <c r="H123" s="32"/>
      <c r="I123" s="32">
        <f>SUM(G123:H123)</f>
        <v>35.6</v>
      </c>
    </row>
    <row r="124" spans="1:9" ht="22.5">
      <c r="A124" s="14"/>
      <c r="B124" s="33" t="s">
        <v>89</v>
      </c>
      <c r="C124" s="27" t="s">
        <v>8</v>
      </c>
      <c r="D124" s="27" t="s">
        <v>33</v>
      </c>
      <c r="E124" s="27" t="s">
        <v>262</v>
      </c>
      <c r="F124" s="27" t="s">
        <v>21</v>
      </c>
      <c r="G124" s="32">
        <v>234</v>
      </c>
      <c r="H124" s="32">
        <v>-67.900000000000006</v>
      </c>
      <c r="I124" s="32">
        <f>SUM(G124:H124)</f>
        <v>166.1</v>
      </c>
    </row>
    <row r="125" spans="1:9">
      <c r="A125" s="14"/>
      <c r="B125" s="26" t="s">
        <v>263</v>
      </c>
      <c r="C125" s="27" t="s">
        <v>8</v>
      </c>
      <c r="D125" s="27" t="s">
        <v>33</v>
      </c>
      <c r="E125" s="27" t="s">
        <v>264</v>
      </c>
      <c r="F125" s="27"/>
      <c r="G125" s="32">
        <f>G126</f>
        <v>100</v>
      </c>
      <c r="H125" s="32">
        <f>H126</f>
        <v>-30</v>
      </c>
      <c r="I125" s="32">
        <f>I126</f>
        <v>70</v>
      </c>
    </row>
    <row r="126" spans="1:9" ht="22.5">
      <c r="A126" s="14"/>
      <c r="B126" s="33" t="s">
        <v>89</v>
      </c>
      <c r="C126" s="27" t="s">
        <v>8</v>
      </c>
      <c r="D126" s="27" t="s">
        <v>33</v>
      </c>
      <c r="E126" s="27" t="s">
        <v>264</v>
      </c>
      <c r="F126" s="27" t="s">
        <v>21</v>
      </c>
      <c r="G126" s="32">
        <v>100</v>
      </c>
      <c r="H126" s="32">
        <v>-30</v>
      </c>
      <c r="I126" s="32">
        <f>SUM(G126:H126)</f>
        <v>70</v>
      </c>
    </row>
    <row r="127" spans="1:9" ht="33.75">
      <c r="A127" s="14"/>
      <c r="B127" s="31" t="s">
        <v>217</v>
      </c>
      <c r="C127" s="27" t="s">
        <v>8</v>
      </c>
      <c r="D127" s="27" t="s">
        <v>33</v>
      </c>
      <c r="E127" s="27" t="s">
        <v>118</v>
      </c>
      <c r="F127" s="27"/>
      <c r="G127" s="32">
        <f>G128+G131+G144</f>
        <v>23368.3</v>
      </c>
      <c r="H127" s="32">
        <f>H128+H131+H144</f>
        <v>-639.80000000000007</v>
      </c>
      <c r="I127" s="32">
        <f>I128+I131+I144</f>
        <v>22728.5</v>
      </c>
    </row>
    <row r="128" spans="1:9" ht="22.5">
      <c r="A128" s="14"/>
      <c r="B128" s="26" t="s">
        <v>265</v>
      </c>
      <c r="C128" s="27" t="s">
        <v>8</v>
      </c>
      <c r="D128" s="27" t="s">
        <v>33</v>
      </c>
      <c r="E128" s="27" t="s">
        <v>267</v>
      </c>
      <c r="F128" s="27"/>
      <c r="G128" s="32">
        <f>G129</f>
        <v>55.2</v>
      </c>
      <c r="H128" s="32">
        <f t="shared" ref="H128:I129" si="31">H129</f>
        <v>0</v>
      </c>
      <c r="I128" s="32">
        <f t="shared" si="31"/>
        <v>55.2</v>
      </c>
    </row>
    <row r="129" spans="1:9">
      <c r="A129" s="14"/>
      <c r="B129" s="26" t="s">
        <v>266</v>
      </c>
      <c r="C129" s="27" t="s">
        <v>8</v>
      </c>
      <c r="D129" s="27" t="s">
        <v>33</v>
      </c>
      <c r="E129" s="27" t="s">
        <v>268</v>
      </c>
      <c r="F129" s="27"/>
      <c r="G129" s="32">
        <f>G130</f>
        <v>55.2</v>
      </c>
      <c r="H129" s="32">
        <f t="shared" si="31"/>
        <v>0</v>
      </c>
      <c r="I129" s="32">
        <f t="shared" si="31"/>
        <v>55.2</v>
      </c>
    </row>
    <row r="130" spans="1:9">
      <c r="A130" s="14"/>
      <c r="B130" s="31" t="s">
        <v>90</v>
      </c>
      <c r="C130" s="27" t="s">
        <v>8</v>
      </c>
      <c r="D130" s="27" t="s">
        <v>33</v>
      </c>
      <c r="E130" s="27" t="s">
        <v>268</v>
      </c>
      <c r="F130" s="27" t="s">
        <v>35</v>
      </c>
      <c r="G130" s="32">
        <v>55.2</v>
      </c>
      <c r="H130" s="32"/>
      <c r="I130" s="32">
        <f>SUM(G130:H130)</f>
        <v>55.2</v>
      </c>
    </row>
    <row r="131" spans="1:9" ht="33.75">
      <c r="A131" s="14"/>
      <c r="B131" s="26" t="s">
        <v>281</v>
      </c>
      <c r="C131" s="27" t="s">
        <v>8</v>
      </c>
      <c r="D131" s="27" t="s">
        <v>33</v>
      </c>
      <c r="E131" s="27" t="s">
        <v>282</v>
      </c>
      <c r="F131" s="27"/>
      <c r="G131" s="32">
        <f>G132+G141</f>
        <v>23213.8</v>
      </c>
      <c r="H131" s="32">
        <f>H132+H141</f>
        <v>-639.80000000000007</v>
      </c>
      <c r="I131" s="32">
        <f>I132+I141</f>
        <v>22574</v>
      </c>
    </row>
    <row r="132" spans="1:9" ht="33.75">
      <c r="A132" s="14"/>
      <c r="B132" s="31" t="s">
        <v>269</v>
      </c>
      <c r="C132" s="27" t="s">
        <v>8</v>
      </c>
      <c r="D132" s="27" t="s">
        <v>33</v>
      </c>
      <c r="E132" s="27" t="s">
        <v>270</v>
      </c>
      <c r="F132" s="27"/>
      <c r="G132" s="32">
        <f>SUM(G133:G140)</f>
        <v>22349.3</v>
      </c>
      <c r="H132" s="32">
        <f>SUM(H133:H140)</f>
        <v>-809.80000000000007</v>
      </c>
      <c r="I132" s="32">
        <f>SUM(I133:I140)</f>
        <v>21539.5</v>
      </c>
    </row>
    <row r="133" spans="1:9">
      <c r="A133" s="14"/>
      <c r="B133" s="31" t="s">
        <v>108</v>
      </c>
      <c r="C133" s="27" t="s">
        <v>8</v>
      </c>
      <c r="D133" s="27" t="s">
        <v>33</v>
      </c>
      <c r="E133" s="27" t="s">
        <v>270</v>
      </c>
      <c r="F133" s="27" t="s">
        <v>34</v>
      </c>
      <c r="G133" s="32">
        <v>14606.4</v>
      </c>
      <c r="H133" s="32">
        <v>-1472.2</v>
      </c>
      <c r="I133" s="32">
        <f>SUM(G133:H133)</f>
        <v>13134.199999999999</v>
      </c>
    </row>
    <row r="134" spans="1:9" ht="22.5">
      <c r="A134" s="14"/>
      <c r="B134" s="31" t="s">
        <v>150</v>
      </c>
      <c r="C134" s="27" t="s">
        <v>8</v>
      </c>
      <c r="D134" s="27" t="s">
        <v>33</v>
      </c>
      <c r="E134" s="27" t="s">
        <v>270</v>
      </c>
      <c r="F134" s="27" t="s">
        <v>179</v>
      </c>
      <c r="G134" s="32">
        <v>50.2</v>
      </c>
      <c r="H134" s="32"/>
      <c r="I134" s="32">
        <f t="shared" ref="I134:I140" si="32">SUM(G134:H134)</f>
        <v>50.2</v>
      </c>
    </row>
    <row r="135" spans="1:9" ht="22.5">
      <c r="A135" s="14"/>
      <c r="B135" s="31" t="s">
        <v>109</v>
      </c>
      <c r="C135" s="27" t="s">
        <v>8</v>
      </c>
      <c r="D135" s="27" t="s">
        <v>33</v>
      </c>
      <c r="E135" s="27" t="s">
        <v>270</v>
      </c>
      <c r="F135" s="27" t="s">
        <v>96</v>
      </c>
      <c r="G135" s="32">
        <v>3411.1</v>
      </c>
      <c r="H135" s="32">
        <v>269</v>
      </c>
      <c r="I135" s="32">
        <f t="shared" si="32"/>
        <v>3680.1</v>
      </c>
    </row>
    <row r="136" spans="1:9" ht="22.5">
      <c r="A136" s="14"/>
      <c r="B136" s="28" t="s">
        <v>20</v>
      </c>
      <c r="C136" s="27" t="s">
        <v>8</v>
      </c>
      <c r="D136" s="27" t="s">
        <v>33</v>
      </c>
      <c r="E136" s="27" t="s">
        <v>270</v>
      </c>
      <c r="F136" s="27" t="s">
        <v>26</v>
      </c>
      <c r="G136" s="32">
        <v>386.7</v>
      </c>
      <c r="H136" s="32"/>
      <c r="I136" s="32">
        <f t="shared" si="32"/>
        <v>386.7</v>
      </c>
    </row>
    <row r="137" spans="1:9" ht="22.5">
      <c r="A137" s="14"/>
      <c r="B137" s="33" t="s">
        <v>89</v>
      </c>
      <c r="C137" s="27" t="s">
        <v>8</v>
      </c>
      <c r="D137" s="27" t="s">
        <v>33</v>
      </c>
      <c r="E137" s="27" t="s">
        <v>270</v>
      </c>
      <c r="F137" s="27" t="s">
        <v>21</v>
      </c>
      <c r="G137" s="32">
        <v>3644.8</v>
      </c>
      <c r="H137" s="32">
        <f>242.8+150.6</f>
        <v>393.4</v>
      </c>
      <c r="I137" s="32">
        <f t="shared" si="32"/>
        <v>4038.2000000000003</v>
      </c>
    </row>
    <row r="138" spans="1:9">
      <c r="A138" s="14"/>
      <c r="B138" s="31" t="s">
        <v>22</v>
      </c>
      <c r="C138" s="27" t="s">
        <v>8</v>
      </c>
      <c r="D138" s="27" t="s">
        <v>33</v>
      </c>
      <c r="E138" s="27" t="s">
        <v>270</v>
      </c>
      <c r="F138" s="27" t="s">
        <v>91</v>
      </c>
      <c r="G138" s="32">
        <v>234.3</v>
      </c>
      <c r="H138" s="32">
        <v>-5</v>
      </c>
      <c r="I138" s="32">
        <f t="shared" si="32"/>
        <v>229.3</v>
      </c>
    </row>
    <row r="139" spans="1:9">
      <c r="A139" s="14"/>
      <c r="B139" s="31" t="s">
        <v>92</v>
      </c>
      <c r="C139" s="27" t="s">
        <v>8</v>
      </c>
      <c r="D139" s="27" t="s">
        <v>33</v>
      </c>
      <c r="E139" s="27" t="s">
        <v>270</v>
      </c>
      <c r="F139" s="27" t="s">
        <v>35</v>
      </c>
      <c r="G139" s="32">
        <v>10.8</v>
      </c>
      <c r="H139" s="32">
        <v>5</v>
      </c>
      <c r="I139" s="32">
        <f t="shared" si="32"/>
        <v>15.8</v>
      </c>
    </row>
    <row r="140" spans="1:9">
      <c r="A140" s="14"/>
      <c r="B140" s="31" t="s">
        <v>94</v>
      </c>
      <c r="C140" s="27" t="s">
        <v>8</v>
      </c>
      <c r="D140" s="27" t="s">
        <v>33</v>
      </c>
      <c r="E140" s="27" t="s">
        <v>270</v>
      </c>
      <c r="F140" s="27" t="s">
        <v>95</v>
      </c>
      <c r="G140" s="32">
        <v>5</v>
      </c>
      <c r="H140" s="32"/>
      <c r="I140" s="32">
        <f t="shared" si="32"/>
        <v>5</v>
      </c>
    </row>
    <row r="141" spans="1:9" ht="33.75">
      <c r="A141" s="14"/>
      <c r="B141" s="36" t="s">
        <v>490</v>
      </c>
      <c r="C141" s="27" t="s">
        <v>8</v>
      </c>
      <c r="D141" s="27" t="s">
        <v>33</v>
      </c>
      <c r="E141" s="27" t="s">
        <v>271</v>
      </c>
      <c r="F141" s="27"/>
      <c r="G141" s="32">
        <f>SUM(G142:G143)</f>
        <v>864.5</v>
      </c>
      <c r="H141" s="32">
        <f>SUM(H142:H143)</f>
        <v>170</v>
      </c>
      <c r="I141" s="32">
        <f>SUM(I142:I143)</f>
        <v>1034.5</v>
      </c>
    </row>
    <row r="142" spans="1:9" ht="22.5">
      <c r="A142" s="14"/>
      <c r="B142" s="26" t="s">
        <v>89</v>
      </c>
      <c r="C142" s="27" t="s">
        <v>8</v>
      </c>
      <c r="D142" s="27" t="s">
        <v>33</v>
      </c>
      <c r="E142" s="27" t="s">
        <v>271</v>
      </c>
      <c r="F142" s="27" t="s">
        <v>21</v>
      </c>
      <c r="G142" s="32">
        <v>33.799999999999997</v>
      </c>
      <c r="H142" s="32"/>
      <c r="I142" s="32">
        <f>SUM(G142:H142)</f>
        <v>33.799999999999997</v>
      </c>
    </row>
    <row r="143" spans="1:9">
      <c r="A143" s="14"/>
      <c r="B143" s="31" t="s">
        <v>141</v>
      </c>
      <c r="C143" s="27" t="s">
        <v>8</v>
      </c>
      <c r="D143" s="27" t="s">
        <v>33</v>
      </c>
      <c r="E143" s="27" t="s">
        <v>271</v>
      </c>
      <c r="F143" s="27" t="s">
        <v>142</v>
      </c>
      <c r="G143" s="32">
        <v>830.7</v>
      </c>
      <c r="H143" s="32">
        <v>170</v>
      </c>
      <c r="I143" s="32">
        <f>SUM(G143:H143)</f>
        <v>1000.7</v>
      </c>
    </row>
    <row r="144" spans="1:9">
      <c r="A144" s="14"/>
      <c r="B144" s="26" t="s">
        <v>545</v>
      </c>
      <c r="C144" s="27" t="s">
        <v>8</v>
      </c>
      <c r="D144" s="27" t="s">
        <v>33</v>
      </c>
      <c r="E144" s="27" t="s">
        <v>274</v>
      </c>
      <c r="F144" s="27"/>
      <c r="G144" s="32">
        <f t="shared" ref="G144:I145" si="33">G145</f>
        <v>99.3</v>
      </c>
      <c r="H144" s="32">
        <f t="shared" si="33"/>
        <v>0</v>
      </c>
      <c r="I144" s="32">
        <f t="shared" si="33"/>
        <v>99.3</v>
      </c>
    </row>
    <row r="145" spans="1:9" ht="33.75">
      <c r="A145" s="14"/>
      <c r="B145" s="26" t="s">
        <v>273</v>
      </c>
      <c r="C145" s="27" t="s">
        <v>8</v>
      </c>
      <c r="D145" s="27" t="s">
        <v>33</v>
      </c>
      <c r="E145" s="27" t="s">
        <v>275</v>
      </c>
      <c r="F145" s="27"/>
      <c r="G145" s="32">
        <f t="shared" si="33"/>
        <v>99.3</v>
      </c>
      <c r="H145" s="32">
        <f t="shared" si="33"/>
        <v>0</v>
      </c>
      <c r="I145" s="32">
        <f t="shared" si="33"/>
        <v>99.3</v>
      </c>
    </row>
    <row r="146" spans="1:9" ht="22.5">
      <c r="A146" s="14"/>
      <c r="B146" s="33" t="s">
        <v>89</v>
      </c>
      <c r="C146" s="27" t="s">
        <v>8</v>
      </c>
      <c r="D146" s="27" t="s">
        <v>33</v>
      </c>
      <c r="E146" s="27" t="s">
        <v>275</v>
      </c>
      <c r="F146" s="27" t="s">
        <v>21</v>
      </c>
      <c r="G146" s="32">
        <v>99.3</v>
      </c>
      <c r="H146" s="32"/>
      <c r="I146" s="32">
        <f>SUM(G146:H146)</f>
        <v>99.3</v>
      </c>
    </row>
    <row r="147" spans="1:9" ht="45">
      <c r="A147" s="14"/>
      <c r="B147" s="31" t="s">
        <v>218</v>
      </c>
      <c r="C147" s="27" t="s">
        <v>8</v>
      </c>
      <c r="D147" s="27" t="s">
        <v>33</v>
      </c>
      <c r="E147" s="27" t="s">
        <v>121</v>
      </c>
      <c r="F147" s="27"/>
      <c r="G147" s="32">
        <f>G151+G148</f>
        <v>283</v>
      </c>
      <c r="H147" s="32">
        <f t="shared" ref="H147:I147" si="34">H151+H148</f>
        <v>243.1</v>
      </c>
      <c r="I147" s="32">
        <f t="shared" si="34"/>
        <v>526.09999999999991</v>
      </c>
    </row>
    <row r="148" spans="1:9">
      <c r="A148" s="14"/>
      <c r="B148" s="36" t="s">
        <v>237</v>
      </c>
      <c r="C148" s="27" t="s">
        <v>8</v>
      </c>
      <c r="D148" s="27" t="s">
        <v>33</v>
      </c>
      <c r="E148" s="27" t="s">
        <v>240</v>
      </c>
      <c r="F148" s="27"/>
      <c r="G148" s="32">
        <f>G149</f>
        <v>0</v>
      </c>
      <c r="H148" s="32">
        <f t="shared" ref="H148:I148" si="35">H149</f>
        <v>251.7</v>
      </c>
      <c r="I148" s="32">
        <f t="shared" si="35"/>
        <v>251.7</v>
      </c>
    </row>
    <row r="149" spans="1:9">
      <c r="A149" s="14"/>
      <c r="B149" s="36" t="s">
        <v>238</v>
      </c>
      <c r="C149" s="27" t="s">
        <v>8</v>
      </c>
      <c r="D149" s="27" t="s">
        <v>33</v>
      </c>
      <c r="E149" s="27" t="s">
        <v>241</v>
      </c>
      <c r="F149" s="27"/>
      <c r="G149" s="32">
        <f>G150</f>
        <v>0</v>
      </c>
      <c r="H149" s="32">
        <f t="shared" ref="H149:I149" si="36">H150</f>
        <v>251.7</v>
      </c>
      <c r="I149" s="32">
        <f t="shared" si="36"/>
        <v>251.7</v>
      </c>
    </row>
    <row r="150" spans="1:9" ht="22.5">
      <c r="A150" s="14"/>
      <c r="B150" s="36" t="s">
        <v>150</v>
      </c>
      <c r="C150" s="27" t="s">
        <v>8</v>
      </c>
      <c r="D150" s="27" t="s">
        <v>33</v>
      </c>
      <c r="E150" s="27" t="s">
        <v>241</v>
      </c>
      <c r="F150" s="27" t="s">
        <v>179</v>
      </c>
      <c r="G150" s="32">
        <v>0</v>
      </c>
      <c r="H150" s="32">
        <v>251.7</v>
      </c>
      <c r="I150" s="32">
        <f>SUM(G150:H150)</f>
        <v>251.7</v>
      </c>
    </row>
    <row r="151" spans="1:9" ht="33.75">
      <c r="A151" s="14"/>
      <c r="B151" s="26" t="s">
        <v>239</v>
      </c>
      <c r="C151" s="27" t="s">
        <v>8</v>
      </c>
      <c r="D151" s="27" t="s">
        <v>33</v>
      </c>
      <c r="E151" s="27" t="s">
        <v>242</v>
      </c>
      <c r="F151" s="27"/>
      <c r="G151" s="32">
        <f>G152</f>
        <v>283</v>
      </c>
      <c r="H151" s="32">
        <f>H152</f>
        <v>-8.6</v>
      </c>
      <c r="I151" s="32">
        <f t="shared" ref="H151:I152" si="37">I152</f>
        <v>274.39999999999998</v>
      </c>
    </row>
    <row r="152" spans="1:9" ht="33.75">
      <c r="A152" s="14"/>
      <c r="B152" s="26" t="s">
        <v>276</v>
      </c>
      <c r="C152" s="27" t="s">
        <v>8</v>
      </c>
      <c r="D152" s="27" t="s">
        <v>33</v>
      </c>
      <c r="E152" s="27" t="s">
        <v>277</v>
      </c>
      <c r="F152" s="27"/>
      <c r="G152" s="32">
        <f>G153</f>
        <v>283</v>
      </c>
      <c r="H152" s="32">
        <f t="shared" si="37"/>
        <v>-8.6</v>
      </c>
      <c r="I152" s="32">
        <f t="shared" si="37"/>
        <v>274.39999999999998</v>
      </c>
    </row>
    <row r="153" spans="1:9" ht="22.5">
      <c r="A153" s="14"/>
      <c r="B153" s="33" t="s">
        <v>89</v>
      </c>
      <c r="C153" s="27" t="s">
        <v>8</v>
      </c>
      <c r="D153" s="27" t="s">
        <v>33</v>
      </c>
      <c r="E153" s="27" t="s">
        <v>277</v>
      </c>
      <c r="F153" s="27" t="s">
        <v>21</v>
      </c>
      <c r="G153" s="32">
        <v>283</v>
      </c>
      <c r="H153" s="32">
        <v>-8.6</v>
      </c>
      <c r="I153" s="32">
        <f>SUM(G153:H153)</f>
        <v>274.39999999999998</v>
      </c>
    </row>
    <row r="154" spans="1:9">
      <c r="A154" s="14"/>
      <c r="B154" s="31" t="s">
        <v>116</v>
      </c>
      <c r="C154" s="27" t="s">
        <v>8</v>
      </c>
      <c r="D154" s="27" t="s">
        <v>33</v>
      </c>
      <c r="E154" s="27" t="s">
        <v>511</v>
      </c>
      <c r="F154" s="27"/>
      <c r="G154" s="32">
        <f>G155</f>
        <v>4150.6000000000004</v>
      </c>
      <c r="H154" s="32">
        <f t="shared" ref="H154:I154" si="38">H155</f>
        <v>12968.2</v>
      </c>
      <c r="I154" s="32">
        <f t="shared" si="38"/>
        <v>17118.800000000003</v>
      </c>
    </row>
    <row r="155" spans="1:9">
      <c r="A155" s="14"/>
      <c r="B155" s="31" t="s">
        <v>116</v>
      </c>
      <c r="C155" s="27" t="s">
        <v>8</v>
      </c>
      <c r="D155" s="27" t="s">
        <v>33</v>
      </c>
      <c r="E155" s="27" t="s">
        <v>219</v>
      </c>
      <c r="F155" s="27"/>
      <c r="G155" s="32">
        <f>G156+G161+G166+G170+G174</f>
        <v>4150.6000000000004</v>
      </c>
      <c r="H155" s="32">
        <f>H156+H161+H166+H170+H174+H177</f>
        <v>12968.2</v>
      </c>
      <c r="I155" s="32">
        <f>I156+I161+I166+I170+I174+I177</f>
        <v>17118.800000000003</v>
      </c>
    </row>
    <row r="156" spans="1:9">
      <c r="A156" s="14"/>
      <c r="B156" s="31" t="s">
        <v>93</v>
      </c>
      <c r="C156" s="27" t="s">
        <v>8</v>
      </c>
      <c r="D156" s="27" t="s">
        <v>33</v>
      </c>
      <c r="E156" s="27" t="s">
        <v>278</v>
      </c>
      <c r="F156" s="27"/>
      <c r="G156" s="32">
        <f>SUM(G157:G160)</f>
        <v>1694.1000000000001</v>
      </c>
      <c r="H156" s="32">
        <f>SUM(H157:H160)</f>
        <v>0</v>
      </c>
      <c r="I156" s="32">
        <f>SUM(I157:I160)</f>
        <v>1694.1000000000001</v>
      </c>
    </row>
    <row r="157" spans="1:9">
      <c r="A157" s="14"/>
      <c r="B157" s="31" t="s">
        <v>85</v>
      </c>
      <c r="C157" s="27" t="s">
        <v>8</v>
      </c>
      <c r="D157" s="27" t="s">
        <v>33</v>
      </c>
      <c r="E157" s="27" t="s">
        <v>278</v>
      </c>
      <c r="F157" s="27" t="s">
        <v>12</v>
      </c>
      <c r="G157" s="32">
        <v>890.5</v>
      </c>
      <c r="H157" s="32"/>
      <c r="I157" s="32">
        <f>SUM(G157:H157)</f>
        <v>890.5</v>
      </c>
    </row>
    <row r="158" spans="1:9" ht="33.75">
      <c r="A158" s="14"/>
      <c r="B158" s="31" t="s">
        <v>86</v>
      </c>
      <c r="C158" s="27" t="s">
        <v>8</v>
      </c>
      <c r="D158" s="27" t="s">
        <v>33</v>
      </c>
      <c r="E158" s="27" t="s">
        <v>278</v>
      </c>
      <c r="F158" s="27" t="s">
        <v>87</v>
      </c>
      <c r="G158" s="32">
        <v>268.89999999999998</v>
      </c>
      <c r="H158" s="32"/>
      <c r="I158" s="32">
        <f>SUM(G158:H158)</f>
        <v>268.89999999999998</v>
      </c>
    </row>
    <row r="159" spans="1:9" ht="22.5">
      <c r="A159" s="14"/>
      <c r="B159" s="31" t="s">
        <v>20</v>
      </c>
      <c r="C159" s="27" t="s">
        <v>8</v>
      </c>
      <c r="D159" s="27" t="s">
        <v>33</v>
      </c>
      <c r="E159" s="27" t="s">
        <v>278</v>
      </c>
      <c r="F159" s="27">
        <v>242</v>
      </c>
      <c r="G159" s="32">
        <v>66.5</v>
      </c>
      <c r="H159" s="32"/>
      <c r="I159" s="32">
        <f>SUM(G159:H159)</f>
        <v>66.5</v>
      </c>
    </row>
    <row r="160" spans="1:9" ht="22.5">
      <c r="A160" s="14"/>
      <c r="B160" s="33" t="s">
        <v>89</v>
      </c>
      <c r="C160" s="27" t="s">
        <v>8</v>
      </c>
      <c r="D160" s="27" t="s">
        <v>33</v>
      </c>
      <c r="E160" s="27" t="s">
        <v>278</v>
      </c>
      <c r="F160" s="27">
        <v>244</v>
      </c>
      <c r="G160" s="32">
        <v>468.2</v>
      </c>
      <c r="H160" s="32"/>
      <c r="I160" s="32">
        <f>SUM(G160:H160)</f>
        <v>468.2</v>
      </c>
    </row>
    <row r="161" spans="1:9" ht="45">
      <c r="A161" s="14"/>
      <c r="B161" s="36" t="s">
        <v>127</v>
      </c>
      <c r="C161" s="27" t="s">
        <v>8</v>
      </c>
      <c r="D161" s="27" t="s">
        <v>33</v>
      </c>
      <c r="E161" s="27" t="s">
        <v>279</v>
      </c>
      <c r="F161" s="27"/>
      <c r="G161" s="32">
        <f>SUM(G162:G165)</f>
        <v>355.6</v>
      </c>
      <c r="H161" s="32">
        <f>SUM(H162:H165)</f>
        <v>0</v>
      </c>
      <c r="I161" s="32">
        <f>SUM(I162:I165)</f>
        <v>355.6</v>
      </c>
    </row>
    <row r="162" spans="1:9">
      <c r="A162" s="14"/>
      <c r="B162" s="31" t="s">
        <v>85</v>
      </c>
      <c r="C162" s="27" t="s">
        <v>8</v>
      </c>
      <c r="D162" s="27" t="s">
        <v>33</v>
      </c>
      <c r="E162" s="27" t="s">
        <v>279</v>
      </c>
      <c r="F162" s="27" t="s">
        <v>12</v>
      </c>
      <c r="G162" s="32">
        <v>245.1</v>
      </c>
      <c r="H162" s="32"/>
      <c r="I162" s="32">
        <f>SUM(G162:H162)</f>
        <v>245.1</v>
      </c>
    </row>
    <row r="163" spans="1:9" ht="33.75">
      <c r="A163" s="14"/>
      <c r="B163" s="31" t="s">
        <v>86</v>
      </c>
      <c r="C163" s="27" t="s">
        <v>8</v>
      </c>
      <c r="D163" s="27" t="s">
        <v>33</v>
      </c>
      <c r="E163" s="27" t="s">
        <v>279</v>
      </c>
      <c r="F163" s="27" t="s">
        <v>87</v>
      </c>
      <c r="G163" s="32">
        <v>74</v>
      </c>
      <c r="H163" s="32"/>
      <c r="I163" s="32">
        <f>SUM(G163:H163)</f>
        <v>74</v>
      </c>
    </row>
    <row r="164" spans="1:9" ht="22.5">
      <c r="A164" s="14"/>
      <c r="B164" s="31" t="s">
        <v>20</v>
      </c>
      <c r="C164" s="27" t="s">
        <v>8</v>
      </c>
      <c r="D164" s="27" t="s">
        <v>33</v>
      </c>
      <c r="E164" s="27" t="s">
        <v>279</v>
      </c>
      <c r="F164" s="27" t="s">
        <v>26</v>
      </c>
      <c r="G164" s="32">
        <v>19.3</v>
      </c>
      <c r="H164" s="32">
        <v>0.9</v>
      </c>
      <c r="I164" s="32">
        <f>SUM(G164:H164)</f>
        <v>20.2</v>
      </c>
    </row>
    <row r="165" spans="1:9" ht="22.5">
      <c r="A165" s="14"/>
      <c r="B165" s="33" t="s">
        <v>89</v>
      </c>
      <c r="C165" s="27" t="s">
        <v>8</v>
      </c>
      <c r="D165" s="27" t="s">
        <v>33</v>
      </c>
      <c r="E165" s="27" t="s">
        <v>279</v>
      </c>
      <c r="F165" s="27">
        <v>244</v>
      </c>
      <c r="G165" s="32">
        <v>17.2</v>
      </c>
      <c r="H165" s="32">
        <v>-0.9</v>
      </c>
      <c r="I165" s="32">
        <f>SUM(G165:H165)</f>
        <v>16.3</v>
      </c>
    </row>
    <row r="166" spans="1:9" ht="22.5">
      <c r="A166" s="14"/>
      <c r="B166" s="28" t="s">
        <v>151</v>
      </c>
      <c r="C166" s="27" t="s">
        <v>8</v>
      </c>
      <c r="D166" s="27" t="s">
        <v>33</v>
      </c>
      <c r="E166" s="27" t="s">
        <v>280</v>
      </c>
      <c r="F166" s="27"/>
      <c r="G166" s="32">
        <f>SUM(G167:G169)</f>
        <v>1198.0999999999999</v>
      </c>
      <c r="H166" s="32">
        <f>SUM(H167:H169)</f>
        <v>1584.8</v>
      </c>
      <c r="I166" s="32">
        <f>SUM(I167:I169)</f>
        <v>2782.9</v>
      </c>
    </row>
    <row r="167" spans="1:9" ht="22.5">
      <c r="A167" s="14"/>
      <c r="B167" s="33" t="s">
        <v>89</v>
      </c>
      <c r="C167" s="27" t="s">
        <v>8</v>
      </c>
      <c r="D167" s="27" t="s">
        <v>33</v>
      </c>
      <c r="E167" s="27" t="s">
        <v>280</v>
      </c>
      <c r="F167" s="27" t="s">
        <v>21</v>
      </c>
      <c r="G167" s="32">
        <v>378.1</v>
      </c>
      <c r="H167" s="32"/>
      <c r="I167" s="32">
        <f>SUM(G167:H167)</f>
        <v>378.1</v>
      </c>
    </row>
    <row r="168" spans="1:9" ht="22.5">
      <c r="A168" s="14"/>
      <c r="B168" s="40" t="s">
        <v>548</v>
      </c>
      <c r="C168" s="27" t="s">
        <v>8</v>
      </c>
      <c r="D168" s="27" t="s">
        <v>33</v>
      </c>
      <c r="E168" s="27" t="s">
        <v>280</v>
      </c>
      <c r="F168" s="27" t="s">
        <v>549</v>
      </c>
      <c r="G168" s="32">
        <v>0</v>
      </c>
      <c r="H168" s="32">
        <v>34</v>
      </c>
      <c r="I168" s="32">
        <f>SUM(G168:H168)</f>
        <v>34</v>
      </c>
    </row>
    <row r="169" spans="1:9">
      <c r="A169" s="14"/>
      <c r="B169" s="28" t="s">
        <v>94</v>
      </c>
      <c r="C169" s="27" t="s">
        <v>8</v>
      </c>
      <c r="D169" s="27" t="s">
        <v>33</v>
      </c>
      <c r="E169" s="27" t="s">
        <v>280</v>
      </c>
      <c r="F169" s="27" t="s">
        <v>95</v>
      </c>
      <c r="G169" s="32">
        <v>820</v>
      </c>
      <c r="H169" s="32">
        <v>1550.8</v>
      </c>
      <c r="I169" s="32">
        <f>SUM(G169:H169)</f>
        <v>2370.8000000000002</v>
      </c>
    </row>
    <row r="170" spans="1:9">
      <c r="A170" s="14"/>
      <c r="B170" s="31" t="s">
        <v>36</v>
      </c>
      <c r="C170" s="27" t="s">
        <v>8</v>
      </c>
      <c r="D170" s="27" t="s">
        <v>33</v>
      </c>
      <c r="E170" s="27" t="s">
        <v>225</v>
      </c>
      <c r="F170" s="27"/>
      <c r="G170" s="32">
        <f>SUM(G171:G173)</f>
        <v>791.3</v>
      </c>
      <c r="H170" s="32">
        <f>SUM(H171:H173)</f>
        <v>0</v>
      </c>
      <c r="I170" s="32">
        <f>SUM(I171:I173)</f>
        <v>791.3</v>
      </c>
    </row>
    <row r="171" spans="1:9">
      <c r="A171" s="14"/>
      <c r="B171" s="31" t="s">
        <v>85</v>
      </c>
      <c r="C171" s="27" t="s">
        <v>8</v>
      </c>
      <c r="D171" s="27" t="s">
        <v>33</v>
      </c>
      <c r="E171" s="27" t="s">
        <v>225</v>
      </c>
      <c r="F171" s="27" t="s">
        <v>12</v>
      </c>
      <c r="G171" s="32">
        <v>523.1</v>
      </c>
      <c r="H171" s="32"/>
      <c r="I171" s="32">
        <f>SUM(G171:H171)</f>
        <v>523.1</v>
      </c>
    </row>
    <row r="172" spans="1:9" ht="33.75">
      <c r="A172" s="14"/>
      <c r="B172" s="31" t="s">
        <v>86</v>
      </c>
      <c r="C172" s="27" t="s">
        <v>8</v>
      </c>
      <c r="D172" s="27" t="s">
        <v>33</v>
      </c>
      <c r="E172" s="27" t="s">
        <v>225</v>
      </c>
      <c r="F172" s="27" t="s">
        <v>87</v>
      </c>
      <c r="G172" s="32">
        <f>183.8-25.9</f>
        <v>157.9</v>
      </c>
      <c r="H172" s="32"/>
      <c r="I172" s="32">
        <f>SUM(G172:H172)</f>
        <v>157.9</v>
      </c>
    </row>
    <row r="173" spans="1:9" ht="22.5">
      <c r="A173" s="14"/>
      <c r="B173" s="33" t="s">
        <v>89</v>
      </c>
      <c r="C173" s="27" t="s">
        <v>8</v>
      </c>
      <c r="D173" s="27" t="s">
        <v>33</v>
      </c>
      <c r="E173" s="27" t="s">
        <v>225</v>
      </c>
      <c r="F173" s="27" t="s">
        <v>21</v>
      </c>
      <c r="G173" s="32">
        <v>110.3</v>
      </c>
      <c r="H173" s="32"/>
      <c r="I173" s="32">
        <f>SUM(G173:H173)</f>
        <v>110.3</v>
      </c>
    </row>
    <row r="174" spans="1:9" ht="22.5">
      <c r="A174" s="14"/>
      <c r="B174" s="26" t="s">
        <v>222</v>
      </c>
      <c r="C174" s="27" t="s">
        <v>8</v>
      </c>
      <c r="D174" s="27" t="s">
        <v>33</v>
      </c>
      <c r="E174" s="27" t="s">
        <v>226</v>
      </c>
      <c r="F174" s="27"/>
      <c r="G174" s="32">
        <f>SUM(G175:G176)</f>
        <v>111.5</v>
      </c>
      <c r="H174" s="32">
        <f>SUM(H175:H176)</f>
        <v>0</v>
      </c>
      <c r="I174" s="32">
        <f>SUM(I175:I176)</f>
        <v>111.5</v>
      </c>
    </row>
    <row r="175" spans="1:9" ht="22.5">
      <c r="A175" s="14"/>
      <c r="B175" s="28" t="s">
        <v>13</v>
      </c>
      <c r="C175" s="27" t="s">
        <v>8</v>
      </c>
      <c r="D175" s="27" t="s">
        <v>33</v>
      </c>
      <c r="E175" s="27" t="s">
        <v>226</v>
      </c>
      <c r="F175" s="27" t="s">
        <v>19</v>
      </c>
      <c r="G175" s="32">
        <v>85.6</v>
      </c>
      <c r="H175" s="32"/>
      <c r="I175" s="32">
        <f>SUM(G175:H175)</f>
        <v>85.6</v>
      </c>
    </row>
    <row r="176" spans="1:9" ht="33.75">
      <c r="A176" s="14"/>
      <c r="B176" s="31" t="s">
        <v>86</v>
      </c>
      <c r="C176" s="27" t="s">
        <v>8</v>
      </c>
      <c r="D176" s="27" t="s">
        <v>33</v>
      </c>
      <c r="E176" s="27" t="s">
        <v>226</v>
      </c>
      <c r="F176" s="27" t="s">
        <v>87</v>
      </c>
      <c r="G176" s="32">
        <v>25.9</v>
      </c>
      <c r="H176" s="32"/>
      <c r="I176" s="32">
        <f>SUM(G176:H176)</f>
        <v>25.9</v>
      </c>
    </row>
    <row r="177" spans="1:9" ht="22.5">
      <c r="A177" s="14"/>
      <c r="B177" s="36" t="s">
        <v>550</v>
      </c>
      <c r="C177" s="27" t="s">
        <v>8</v>
      </c>
      <c r="D177" s="27" t="s">
        <v>33</v>
      </c>
      <c r="E177" s="27" t="s">
        <v>551</v>
      </c>
      <c r="F177" s="27"/>
      <c r="G177" s="32">
        <f>G178+G179+G180+G181+G182+G183</f>
        <v>0</v>
      </c>
      <c r="H177" s="32">
        <f t="shared" ref="H177:I177" si="39">H178+H179+H180+H181+H182+H183</f>
        <v>11383.400000000001</v>
      </c>
      <c r="I177" s="32">
        <f t="shared" si="39"/>
        <v>11383.400000000001</v>
      </c>
    </row>
    <row r="178" spans="1:9">
      <c r="A178" s="14"/>
      <c r="B178" s="36" t="s">
        <v>108</v>
      </c>
      <c r="C178" s="27" t="s">
        <v>8</v>
      </c>
      <c r="D178" s="27" t="s">
        <v>33</v>
      </c>
      <c r="E178" s="27" t="s">
        <v>551</v>
      </c>
      <c r="F178" s="27" t="s">
        <v>34</v>
      </c>
      <c r="G178" s="32">
        <v>0</v>
      </c>
      <c r="H178" s="32">
        <f>3758.1+2093.8+2260.1</f>
        <v>8112</v>
      </c>
      <c r="I178" s="32">
        <f>SUM(G178:H178)</f>
        <v>8112</v>
      </c>
    </row>
    <row r="179" spans="1:9" ht="22.5">
      <c r="A179" s="14"/>
      <c r="B179" s="36" t="s">
        <v>109</v>
      </c>
      <c r="C179" s="27" t="s">
        <v>8</v>
      </c>
      <c r="D179" s="27" t="s">
        <v>33</v>
      </c>
      <c r="E179" s="27" t="s">
        <v>551</v>
      </c>
      <c r="F179" s="27" t="s">
        <v>96</v>
      </c>
      <c r="G179" s="32">
        <v>0</v>
      </c>
      <c r="H179" s="32">
        <f>735.3+632.3+1078.6</f>
        <v>2446.1999999999998</v>
      </c>
      <c r="I179" s="32">
        <f t="shared" ref="I179:I183" si="40">SUM(G179:H179)</f>
        <v>2446.1999999999998</v>
      </c>
    </row>
    <row r="180" spans="1:9" ht="22.5">
      <c r="A180" s="14"/>
      <c r="B180" s="36" t="s">
        <v>20</v>
      </c>
      <c r="C180" s="27" t="s">
        <v>8</v>
      </c>
      <c r="D180" s="27" t="s">
        <v>33</v>
      </c>
      <c r="E180" s="27" t="s">
        <v>551</v>
      </c>
      <c r="F180" s="27" t="s">
        <v>26</v>
      </c>
      <c r="G180" s="32">
        <v>0</v>
      </c>
      <c r="H180" s="32">
        <f>744.5-3</f>
        <v>741.5</v>
      </c>
      <c r="I180" s="32">
        <f t="shared" si="40"/>
        <v>741.5</v>
      </c>
    </row>
    <row r="181" spans="1:9" ht="22.5">
      <c r="A181" s="14"/>
      <c r="B181" s="40" t="s">
        <v>89</v>
      </c>
      <c r="C181" s="27" t="s">
        <v>8</v>
      </c>
      <c r="D181" s="27" t="s">
        <v>33</v>
      </c>
      <c r="E181" s="27" t="s">
        <v>551</v>
      </c>
      <c r="F181" s="27" t="s">
        <v>21</v>
      </c>
      <c r="G181" s="32">
        <v>0</v>
      </c>
      <c r="H181" s="32">
        <f>74.1+3</f>
        <v>77.099999999999994</v>
      </c>
      <c r="I181" s="32">
        <f t="shared" si="40"/>
        <v>77.099999999999994</v>
      </c>
    </row>
    <row r="182" spans="1:9">
      <c r="A182" s="14"/>
      <c r="B182" s="40" t="s">
        <v>92</v>
      </c>
      <c r="C182" s="27" t="s">
        <v>8</v>
      </c>
      <c r="D182" s="27" t="s">
        <v>33</v>
      </c>
      <c r="E182" s="27" t="s">
        <v>551</v>
      </c>
      <c r="F182" s="27" t="s">
        <v>35</v>
      </c>
      <c r="G182" s="32">
        <v>0</v>
      </c>
      <c r="H182" s="32">
        <v>6.6</v>
      </c>
      <c r="I182" s="32">
        <f t="shared" si="40"/>
        <v>6.6</v>
      </c>
    </row>
    <row r="183" spans="1:9">
      <c r="A183" s="14"/>
      <c r="B183" s="40" t="s">
        <v>94</v>
      </c>
      <c r="C183" s="27" t="s">
        <v>8</v>
      </c>
      <c r="D183" s="27" t="s">
        <v>33</v>
      </c>
      <c r="E183" s="27" t="s">
        <v>551</v>
      </c>
      <c r="F183" s="27" t="s">
        <v>95</v>
      </c>
      <c r="G183" s="32">
        <v>0</v>
      </c>
      <c r="H183" s="32">
        <f>6.6-6.6</f>
        <v>0</v>
      </c>
      <c r="I183" s="32">
        <f t="shared" si="40"/>
        <v>0</v>
      </c>
    </row>
    <row r="184" spans="1:9">
      <c r="A184" s="10">
        <v>2</v>
      </c>
      <c r="B184" s="17" t="s">
        <v>164</v>
      </c>
      <c r="C184" s="29" t="s">
        <v>11</v>
      </c>
      <c r="D184" s="29" t="s">
        <v>52</v>
      </c>
      <c r="E184" s="29"/>
      <c r="F184" s="29"/>
      <c r="G184" s="22">
        <f t="shared" ref="G184:I186" si="41">G185</f>
        <v>286</v>
      </c>
      <c r="H184" s="22">
        <f t="shared" si="41"/>
        <v>-116.9</v>
      </c>
      <c r="I184" s="22">
        <f t="shared" si="41"/>
        <v>169.1</v>
      </c>
    </row>
    <row r="185" spans="1:9">
      <c r="A185" s="14" t="s">
        <v>171</v>
      </c>
      <c r="B185" s="17" t="s">
        <v>165</v>
      </c>
      <c r="C185" s="29" t="s">
        <v>11</v>
      </c>
      <c r="D185" s="29" t="s">
        <v>18</v>
      </c>
      <c r="E185" s="29"/>
      <c r="F185" s="29"/>
      <c r="G185" s="22">
        <f t="shared" si="41"/>
        <v>286</v>
      </c>
      <c r="H185" s="22">
        <f t="shared" si="41"/>
        <v>-116.9</v>
      </c>
      <c r="I185" s="22">
        <f t="shared" si="41"/>
        <v>169.1</v>
      </c>
    </row>
    <row r="186" spans="1:9" ht="33.75">
      <c r="A186" s="14"/>
      <c r="B186" s="34" t="s">
        <v>217</v>
      </c>
      <c r="C186" s="27" t="s">
        <v>11</v>
      </c>
      <c r="D186" s="27" t="s">
        <v>18</v>
      </c>
      <c r="E186" s="27" t="s">
        <v>118</v>
      </c>
      <c r="F186" s="27"/>
      <c r="G186" s="32">
        <f>G187</f>
        <v>286</v>
      </c>
      <c r="H186" s="32">
        <f t="shared" si="41"/>
        <v>-116.9</v>
      </c>
      <c r="I186" s="32">
        <f t="shared" si="41"/>
        <v>169.1</v>
      </c>
    </row>
    <row r="187" spans="1:9">
      <c r="A187" s="14"/>
      <c r="B187" s="26" t="s">
        <v>547</v>
      </c>
      <c r="C187" s="27" t="s">
        <v>11</v>
      </c>
      <c r="D187" s="27" t="s">
        <v>18</v>
      </c>
      <c r="E187" s="27" t="s">
        <v>285</v>
      </c>
      <c r="F187" s="27"/>
      <c r="G187" s="32">
        <f>G188</f>
        <v>286</v>
      </c>
      <c r="H187" s="32">
        <f>H188</f>
        <v>-116.9</v>
      </c>
      <c r="I187" s="32">
        <f>I188</f>
        <v>169.1</v>
      </c>
    </row>
    <row r="188" spans="1:9">
      <c r="A188" s="14"/>
      <c r="B188" s="26" t="s">
        <v>284</v>
      </c>
      <c r="C188" s="27" t="s">
        <v>11</v>
      </c>
      <c r="D188" s="27" t="s">
        <v>18</v>
      </c>
      <c r="E188" s="27" t="s">
        <v>286</v>
      </c>
      <c r="F188" s="27"/>
      <c r="G188" s="32">
        <f>SUM(G189:G190)</f>
        <v>286</v>
      </c>
      <c r="H188" s="32">
        <f>SUM(H189:H190)</f>
        <v>-116.9</v>
      </c>
      <c r="I188" s="32">
        <f>SUM(I189:I190)</f>
        <v>169.1</v>
      </c>
    </row>
    <row r="189" spans="1:9" ht="22.5">
      <c r="A189" s="14"/>
      <c r="B189" s="28" t="s">
        <v>20</v>
      </c>
      <c r="C189" s="27" t="s">
        <v>11</v>
      </c>
      <c r="D189" s="27" t="s">
        <v>18</v>
      </c>
      <c r="E189" s="27" t="s">
        <v>286</v>
      </c>
      <c r="F189" s="27" t="s">
        <v>26</v>
      </c>
      <c r="G189" s="32">
        <v>257.5</v>
      </c>
      <c r="H189" s="32">
        <v>-123.9</v>
      </c>
      <c r="I189" s="32">
        <f>SUM(G189:H189)</f>
        <v>133.6</v>
      </c>
    </row>
    <row r="190" spans="1:9" ht="22.5">
      <c r="A190" s="14"/>
      <c r="B190" s="33" t="s">
        <v>89</v>
      </c>
      <c r="C190" s="27" t="s">
        <v>11</v>
      </c>
      <c r="D190" s="27" t="s">
        <v>18</v>
      </c>
      <c r="E190" s="27" t="s">
        <v>286</v>
      </c>
      <c r="F190" s="27" t="s">
        <v>21</v>
      </c>
      <c r="G190" s="32">
        <v>28.5</v>
      </c>
      <c r="H190" s="32">
        <v>7</v>
      </c>
      <c r="I190" s="32">
        <f>SUM(G190:H190)</f>
        <v>35.5</v>
      </c>
    </row>
    <row r="191" spans="1:9">
      <c r="A191" s="10">
        <v>3</v>
      </c>
      <c r="B191" s="17" t="s">
        <v>37</v>
      </c>
      <c r="C191" s="11" t="s">
        <v>16</v>
      </c>
      <c r="D191" s="11" t="s">
        <v>52</v>
      </c>
      <c r="E191" s="11"/>
      <c r="F191" s="41"/>
      <c r="G191" s="22">
        <f>G192+G198</f>
        <v>2542.8000000000002</v>
      </c>
      <c r="H191" s="22">
        <f t="shared" ref="H191:I191" si="42">H192+H198</f>
        <v>-364.09999999999997</v>
      </c>
      <c r="I191" s="22">
        <f t="shared" si="42"/>
        <v>2178.6999999999998</v>
      </c>
    </row>
    <row r="192" spans="1:9" ht="21.75">
      <c r="A192" s="10" t="s">
        <v>201</v>
      </c>
      <c r="B192" s="42" t="s">
        <v>514</v>
      </c>
      <c r="C192" s="29" t="s">
        <v>16</v>
      </c>
      <c r="D192" s="29" t="s">
        <v>69</v>
      </c>
      <c r="E192" s="29"/>
      <c r="F192" s="29"/>
      <c r="G192" s="22">
        <f>G193</f>
        <v>803.9</v>
      </c>
      <c r="H192" s="22">
        <f t="shared" ref="H192:I194" si="43">H193</f>
        <v>0</v>
      </c>
      <c r="I192" s="22">
        <f t="shared" si="43"/>
        <v>803.9</v>
      </c>
    </row>
    <row r="193" spans="1:9" ht="33.75">
      <c r="A193" s="10"/>
      <c r="B193" s="28" t="s">
        <v>217</v>
      </c>
      <c r="C193" s="27" t="s">
        <v>16</v>
      </c>
      <c r="D193" s="27" t="s">
        <v>69</v>
      </c>
      <c r="E193" s="27" t="s">
        <v>118</v>
      </c>
      <c r="F193" s="27"/>
      <c r="G193" s="32">
        <f>G194</f>
        <v>803.9</v>
      </c>
      <c r="H193" s="32">
        <f t="shared" si="43"/>
        <v>0</v>
      </c>
      <c r="I193" s="32">
        <f t="shared" si="43"/>
        <v>803.9</v>
      </c>
    </row>
    <row r="194" spans="1:9" ht="25.5" customHeight="1">
      <c r="A194" s="10"/>
      <c r="B194" s="36" t="s">
        <v>294</v>
      </c>
      <c r="C194" s="27" t="s">
        <v>16</v>
      </c>
      <c r="D194" s="27" t="s">
        <v>69</v>
      </c>
      <c r="E194" s="27" t="s">
        <v>306</v>
      </c>
      <c r="F194" s="27"/>
      <c r="G194" s="32">
        <f>G195</f>
        <v>803.9</v>
      </c>
      <c r="H194" s="32">
        <f t="shared" si="43"/>
        <v>0</v>
      </c>
      <c r="I194" s="32">
        <f t="shared" si="43"/>
        <v>803.9</v>
      </c>
    </row>
    <row r="195" spans="1:9" ht="33.75">
      <c r="A195" s="10"/>
      <c r="B195" s="26" t="s">
        <v>516</v>
      </c>
      <c r="C195" s="27" t="s">
        <v>16</v>
      </c>
      <c r="D195" s="27" t="s">
        <v>69</v>
      </c>
      <c r="E195" s="27" t="s">
        <v>517</v>
      </c>
      <c r="F195" s="27"/>
      <c r="G195" s="32">
        <f>G196+G197</f>
        <v>803.9</v>
      </c>
      <c r="H195" s="32">
        <f t="shared" ref="H195:I195" si="44">H196+H197</f>
        <v>0</v>
      </c>
      <c r="I195" s="32">
        <f t="shared" si="44"/>
        <v>803.9</v>
      </c>
    </row>
    <row r="196" spans="1:9" ht="22.5">
      <c r="A196" s="10"/>
      <c r="B196" s="26" t="s">
        <v>89</v>
      </c>
      <c r="C196" s="27" t="s">
        <v>16</v>
      </c>
      <c r="D196" s="27" t="s">
        <v>69</v>
      </c>
      <c r="E196" s="27" t="s">
        <v>517</v>
      </c>
      <c r="F196" s="27" t="s">
        <v>21</v>
      </c>
      <c r="G196" s="32">
        <v>370.9</v>
      </c>
      <c r="H196" s="32"/>
      <c r="I196" s="32">
        <f>G196+H196</f>
        <v>370.9</v>
      </c>
    </row>
    <row r="197" spans="1:9">
      <c r="A197" s="10"/>
      <c r="B197" s="36" t="s">
        <v>129</v>
      </c>
      <c r="C197" s="27" t="s">
        <v>16</v>
      </c>
      <c r="D197" s="27" t="s">
        <v>69</v>
      </c>
      <c r="E197" s="27" t="s">
        <v>517</v>
      </c>
      <c r="F197" s="27" t="s">
        <v>130</v>
      </c>
      <c r="G197" s="32">
        <v>433</v>
      </c>
      <c r="H197" s="32"/>
      <c r="I197" s="32">
        <f>G197+H197</f>
        <v>433</v>
      </c>
    </row>
    <row r="198" spans="1:9" ht="21">
      <c r="A198" s="14" t="s">
        <v>515</v>
      </c>
      <c r="B198" s="17" t="s">
        <v>152</v>
      </c>
      <c r="C198" s="29" t="s">
        <v>16</v>
      </c>
      <c r="D198" s="29" t="s">
        <v>38</v>
      </c>
      <c r="E198" s="27"/>
      <c r="F198" s="27"/>
      <c r="G198" s="22">
        <f>G199</f>
        <v>1738.9</v>
      </c>
      <c r="H198" s="22">
        <f t="shared" ref="H198:I198" si="45">H199</f>
        <v>-364.09999999999997</v>
      </c>
      <c r="I198" s="22">
        <f t="shared" si="45"/>
        <v>1374.8</v>
      </c>
    </row>
    <row r="199" spans="1:9" ht="33.75">
      <c r="A199" s="10"/>
      <c r="B199" s="34" t="s">
        <v>217</v>
      </c>
      <c r="C199" s="27" t="s">
        <v>16</v>
      </c>
      <c r="D199" s="27" t="s">
        <v>38</v>
      </c>
      <c r="E199" s="27" t="s">
        <v>118</v>
      </c>
      <c r="F199" s="27"/>
      <c r="G199" s="32">
        <f>G209+G217+G222+G225+G228+G231+G234+G200+G205</f>
        <v>1738.9</v>
      </c>
      <c r="H199" s="32">
        <f t="shared" ref="H199:I199" si="46">H209+H217+H222+H225+H228+H231+H234+H200+H205</f>
        <v>-364.09999999999997</v>
      </c>
      <c r="I199" s="32">
        <f t="shared" si="46"/>
        <v>1374.8</v>
      </c>
    </row>
    <row r="200" spans="1:9" ht="22.5">
      <c r="A200" s="10"/>
      <c r="B200" s="36" t="s">
        <v>291</v>
      </c>
      <c r="C200" s="27" t="s">
        <v>16</v>
      </c>
      <c r="D200" s="27" t="s">
        <v>38</v>
      </c>
      <c r="E200" s="27" t="s">
        <v>552</v>
      </c>
      <c r="F200" s="27"/>
      <c r="G200" s="32">
        <f>G201+G203</f>
        <v>0</v>
      </c>
      <c r="H200" s="32">
        <f t="shared" ref="H200:I200" si="47">H201+H203</f>
        <v>74.099999999999994</v>
      </c>
      <c r="I200" s="32">
        <f t="shared" si="47"/>
        <v>74.099999999999994</v>
      </c>
    </row>
    <row r="201" spans="1:9" ht="56.25">
      <c r="A201" s="10"/>
      <c r="B201" s="40" t="s">
        <v>287</v>
      </c>
      <c r="C201" s="27" t="s">
        <v>16</v>
      </c>
      <c r="D201" s="27" t="s">
        <v>38</v>
      </c>
      <c r="E201" s="27" t="s">
        <v>553</v>
      </c>
      <c r="F201" s="27"/>
      <c r="G201" s="32">
        <f>G202</f>
        <v>0</v>
      </c>
      <c r="H201" s="32">
        <f t="shared" ref="H201:I201" si="48">H202</f>
        <v>32.6</v>
      </c>
      <c r="I201" s="32">
        <f t="shared" si="48"/>
        <v>32.6</v>
      </c>
    </row>
    <row r="202" spans="1:9">
      <c r="A202" s="10"/>
      <c r="B202" s="36" t="s">
        <v>129</v>
      </c>
      <c r="C202" s="27" t="s">
        <v>16</v>
      </c>
      <c r="D202" s="27" t="s">
        <v>38</v>
      </c>
      <c r="E202" s="27" t="s">
        <v>553</v>
      </c>
      <c r="F202" s="27" t="s">
        <v>130</v>
      </c>
      <c r="G202" s="32"/>
      <c r="H202" s="32">
        <v>32.6</v>
      </c>
      <c r="I202" s="32">
        <f>SUM(G202:H202)</f>
        <v>32.6</v>
      </c>
    </row>
    <row r="203" spans="1:9" ht="45" customHeight="1">
      <c r="A203" s="10"/>
      <c r="B203" s="40" t="s">
        <v>288</v>
      </c>
      <c r="C203" s="27" t="s">
        <v>16</v>
      </c>
      <c r="D203" s="27" t="s">
        <v>38</v>
      </c>
      <c r="E203" s="27" t="s">
        <v>554</v>
      </c>
      <c r="F203" s="27"/>
      <c r="G203" s="32">
        <f>G204</f>
        <v>0</v>
      </c>
      <c r="H203" s="32">
        <f t="shared" ref="H203:I203" si="49">H204</f>
        <v>41.5</v>
      </c>
      <c r="I203" s="32">
        <f t="shared" si="49"/>
        <v>41.5</v>
      </c>
    </row>
    <row r="204" spans="1:9">
      <c r="A204" s="10"/>
      <c r="B204" s="36" t="s">
        <v>129</v>
      </c>
      <c r="C204" s="27" t="s">
        <v>16</v>
      </c>
      <c r="D204" s="27" t="s">
        <v>38</v>
      </c>
      <c r="E204" s="27" t="s">
        <v>554</v>
      </c>
      <c r="F204" s="27" t="s">
        <v>130</v>
      </c>
      <c r="G204" s="32"/>
      <c r="H204" s="32">
        <v>41.5</v>
      </c>
      <c r="I204" s="32">
        <f>SUM(G204:H204)</f>
        <v>41.5</v>
      </c>
    </row>
    <row r="205" spans="1:9" ht="22.5">
      <c r="A205" s="10"/>
      <c r="B205" s="36" t="s">
        <v>291</v>
      </c>
      <c r="C205" s="27" t="s">
        <v>16</v>
      </c>
      <c r="D205" s="27" t="s">
        <v>38</v>
      </c>
      <c r="E205" s="27" t="s">
        <v>552</v>
      </c>
      <c r="F205" s="27"/>
      <c r="G205" s="32">
        <f>G206</f>
        <v>0</v>
      </c>
      <c r="H205" s="32">
        <f t="shared" ref="H205:I205" si="50">H206</f>
        <v>11.299999999999999</v>
      </c>
      <c r="I205" s="32">
        <f t="shared" si="50"/>
        <v>11.299999999999999</v>
      </c>
    </row>
    <row r="206" spans="1:9" ht="33.75">
      <c r="A206" s="10"/>
      <c r="B206" s="36" t="s">
        <v>292</v>
      </c>
      <c r="C206" s="27" t="s">
        <v>16</v>
      </c>
      <c r="D206" s="27" t="s">
        <v>38</v>
      </c>
      <c r="E206" s="27" t="s">
        <v>555</v>
      </c>
      <c r="F206" s="27"/>
      <c r="G206" s="32">
        <f>G207+G208</f>
        <v>0</v>
      </c>
      <c r="H206" s="32">
        <f t="shared" ref="H206:I206" si="51">H207+H208</f>
        <v>11.299999999999999</v>
      </c>
      <c r="I206" s="32">
        <f t="shared" si="51"/>
        <v>11.299999999999999</v>
      </c>
    </row>
    <row r="207" spans="1:9">
      <c r="A207" s="10"/>
      <c r="B207" s="40" t="s">
        <v>180</v>
      </c>
      <c r="C207" s="27" t="s">
        <v>16</v>
      </c>
      <c r="D207" s="27" t="s">
        <v>38</v>
      </c>
      <c r="E207" s="27" t="s">
        <v>555</v>
      </c>
      <c r="F207" s="27" t="s">
        <v>182</v>
      </c>
      <c r="G207" s="32"/>
      <c r="H207" s="32">
        <v>0.6</v>
      </c>
      <c r="I207" s="32">
        <f>SUM(G207:H207)</f>
        <v>0.6</v>
      </c>
    </row>
    <row r="208" spans="1:9">
      <c r="A208" s="10"/>
      <c r="B208" s="40" t="s">
        <v>181</v>
      </c>
      <c r="C208" s="27" t="s">
        <v>16</v>
      </c>
      <c r="D208" s="27" t="s">
        <v>38</v>
      </c>
      <c r="E208" s="27" t="s">
        <v>555</v>
      </c>
      <c r="F208" s="27" t="s">
        <v>182</v>
      </c>
      <c r="G208" s="32"/>
      <c r="H208" s="32">
        <v>10.7</v>
      </c>
      <c r="I208" s="32">
        <f>SUM(G208:H208)</f>
        <v>10.7</v>
      </c>
    </row>
    <row r="209" spans="1:9" ht="22.5">
      <c r="A209" s="10"/>
      <c r="B209" s="31" t="s">
        <v>291</v>
      </c>
      <c r="C209" s="27" t="s">
        <v>16</v>
      </c>
      <c r="D209" s="27" t="s">
        <v>38</v>
      </c>
      <c r="E209" s="27" t="s">
        <v>98</v>
      </c>
      <c r="F209" s="27"/>
      <c r="G209" s="32">
        <f>G210+G212+G214</f>
        <v>85.399999999999991</v>
      </c>
      <c r="H209" s="32">
        <f>H210+H212+H214</f>
        <v>-85.399999999999991</v>
      </c>
      <c r="I209" s="32">
        <f t="shared" ref="I209" si="52">I210+I212+I214</f>
        <v>0</v>
      </c>
    </row>
    <row r="210" spans="1:9" ht="56.25">
      <c r="A210" s="10"/>
      <c r="B210" s="43" t="s">
        <v>287</v>
      </c>
      <c r="C210" s="27" t="s">
        <v>16</v>
      </c>
      <c r="D210" s="27" t="s">
        <v>38</v>
      </c>
      <c r="E210" s="27" t="s">
        <v>289</v>
      </c>
      <c r="F210" s="27"/>
      <c r="G210" s="32">
        <f>G211</f>
        <v>32.6</v>
      </c>
      <c r="H210" s="32">
        <f>H211</f>
        <v>-32.6</v>
      </c>
      <c r="I210" s="32">
        <f>I211</f>
        <v>0</v>
      </c>
    </row>
    <row r="211" spans="1:9">
      <c r="A211" s="10"/>
      <c r="B211" s="31" t="s">
        <v>129</v>
      </c>
      <c r="C211" s="27" t="s">
        <v>16</v>
      </c>
      <c r="D211" s="27" t="s">
        <v>38</v>
      </c>
      <c r="E211" s="27" t="s">
        <v>289</v>
      </c>
      <c r="F211" s="27" t="s">
        <v>130</v>
      </c>
      <c r="G211" s="32">
        <f>24.8+7.8</f>
        <v>32.6</v>
      </c>
      <c r="H211" s="32">
        <v>-32.6</v>
      </c>
      <c r="I211" s="32">
        <f>SUM(G211:H211)</f>
        <v>0</v>
      </c>
    </row>
    <row r="212" spans="1:9" ht="44.25" customHeight="1">
      <c r="A212" s="10"/>
      <c r="B212" s="43" t="s">
        <v>288</v>
      </c>
      <c r="C212" s="27" t="s">
        <v>16</v>
      </c>
      <c r="D212" s="27" t="s">
        <v>38</v>
      </c>
      <c r="E212" s="27" t="s">
        <v>290</v>
      </c>
      <c r="F212" s="27"/>
      <c r="G212" s="32">
        <f>G213</f>
        <v>41.5</v>
      </c>
      <c r="H212" s="32">
        <f>H213</f>
        <v>-41.5</v>
      </c>
      <c r="I212" s="32">
        <f>I213</f>
        <v>0</v>
      </c>
    </row>
    <row r="213" spans="1:9">
      <c r="A213" s="10"/>
      <c r="B213" s="31" t="s">
        <v>129</v>
      </c>
      <c r="C213" s="27" t="s">
        <v>16</v>
      </c>
      <c r="D213" s="27" t="s">
        <v>38</v>
      </c>
      <c r="E213" s="27" t="s">
        <v>290</v>
      </c>
      <c r="F213" s="27" t="s">
        <v>130</v>
      </c>
      <c r="G213" s="32">
        <f>40.2+1.3</f>
        <v>41.5</v>
      </c>
      <c r="H213" s="32">
        <v>-41.5</v>
      </c>
      <c r="I213" s="32">
        <f>SUM(G213:H213)</f>
        <v>0</v>
      </c>
    </row>
    <row r="214" spans="1:9" ht="33.75">
      <c r="A214" s="10"/>
      <c r="B214" s="26" t="s">
        <v>292</v>
      </c>
      <c r="C214" s="27" t="s">
        <v>16</v>
      </c>
      <c r="D214" s="27" t="s">
        <v>38</v>
      </c>
      <c r="E214" s="27" t="s">
        <v>293</v>
      </c>
      <c r="F214" s="27"/>
      <c r="G214" s="32">
        <f>G215+G216</f>
        <v>11.299999999999999</v>
      </c>
      <c r="H214" s="32">
        <f>H215+H216</f>
        <v>-11.299999999999999</v>
      </c>
      <c r="I214" s="32">
        <f>I215+I216</f>
        <v>0</v>
      </c>
    </row>
    <row r="215" spans="1:9">
      <c r="A215" s="10"/>
      <c r="B215" s="28" t="s">
        <v>180</v>
      </c>
      <c r="C215" s="27" t="s">
        <v>16</v>
      </c>
      <c r="D215" s="27" t="s">
        <v>38</v>
      </c>
      <c r="E215" s="27" t="s">
        <v>293</v>
      </c>
      <c r="F215" s="27" t="s">
        <v>182</v>
      </c>
      <c r="G215" s="32">
        <v>0.6</v>
      </c>
      <c r="H215" s="32">
        <v>-0.6</v>
      </c>
      <c r="I215" s="32">
        <f>SUM(G215:H215)</f>
        <v>0</v>
      </c>
    </row>
    <row r="216" spans="1:9">
      <c r="A216" s="10"/>
      <c r="B216" s="28" t="s">
        <v>181</v>
      </c>
      <c r="C216" s="27" t="s">
        <v>16</v>
      </c>
      <c r="D216" s="27" t="s">
        <v>38</v>
      </c>
      <c r="E216" s="27" t="s">
        <v>293</v>
      </c>
      <c r="F216" s="27" t="s">
        <v>182</v>
      </c>
      <c r="G216" s="32">
        <v>10.7</v>
      </c>
      <c r="H216" s="32">
        <v>-10.7</v>
      </c>
      <c r="I216" s="32">
        <f>SUM(G216:H216)</f>
        <v>0</v>
      </c>
    </row>
    <row r="217" spans="1:9" ht="25.5" customHeight="1">
      <c r="A217" s="10"/>
      <c r="B217" s="26" t="s">
        <v>294</v>
      </c>
      <c r="C217" s="27" t="s">
        <v>16</v>
      </c>
      <c r="D217" s="27" t="s">
        <v>38</v>
      </c>
      <c r="E217" s="27" t="s">
        <v>306</v>
      </c>
      <c r="F217" s="27"/>
      <c r="G217" s="32">
        <f>G218+G220</f>
        <v>1017.4000000000001</v>
      </c>
      <c r="H217" s="32">
        <f>H218+H220</f>
        <v>-150</v>
      </c>
      <c r="I217" s="32">
        <f>I218+I220</f>
        <v>867.40000000000009</v>
      </c>
    </row>
    <row r="218" spans="1:9" ht="22.5">
      <c r="A218" s="10"/>
      <c r="B218" s="26" t="s">
        <v>295</v>
      </c>
      <c r="C218" s="27" t="s">
        <v>16</v>
      </c>
      <c r="D218" s="27" t="s">
        <v>38</v>
      </c>
      <c r="E218" s="27" t="s">
        <v>307</v>
      </c>
      <c r="F218" s="27"/>
      <c r="G218" s="32">
        <f>G219</f>
        <v>860.90000000000009</v>
      </c>
      <c r="H218" s="32">
        <f>H219</f>
        <v>-133.5</v>
      </c>
      <c r="I218" s="32">
        <f>I219</f>
        <v>727.40000000000009</v>
      </c>
    </row>
    <row r="219" spans="1:9" ht="22.5">
      <c r="A219" s="10"/>
      <c r="B219" s="33" t="s">
        <v>89</v>
      </c>
      <c r="C219" s="27" t="s">
        <v>16</v>
      </c>
      <c r="D219" s="27" t="s">
        <v>38</v>
      </c>
      <c r="E219" s="27" t="s">
        <v>307</v>
      </c>
      <c r="F219" s="27" t="s">
        <v>21</v>
      </c>
      <c r="G219" s="32">
        <f>16.7+844.2</f>
        <v>860.90000000000009</v>
      </c>
      <c r="H219" s="32">
        <v>-133.5</v>
      </c>
      <c r="I219" s="32">
        <f>SUM(G219:H219)</f>
        <v>727.40000000000009</v>
      </c>
    </row>
    <row r="220" spans="1:9" ht="22.5">
      <c r="A220" s="10"/>
      <c r="B220" s="26" t="s">
        <v>296</v>
      </c>
      <c r="C220" s="27" t="s">
        <v>16</v>
      </c>
      <c r="D220" s="27" t="s">
        <v>38</v>
      </c>
      <c r="E220" s="27" t="s">
        <v>308</v>
      </c>
      <c r="F220" s="27"/>
      <c r="G220" s="32">
        <f>G221</f>
        <v>156.5</v>
      </c>
      <c r="H220" s="32">
        <f>H221</f>
        <v>-16.5</v>
      </c>
      <c r="I220" s="32">
        <f>I221</f>
        <v>140</v>
      </c>
    </row>
    <row r="221" spans="1:9" ht="22.5">
      <c r="A221" s="10"/>
      <c r="B221" s="33" t="s">
        <v>89</v>
      </c>
      <c r="C221" s="27" t="s">
        <v>16</v>
      </c>
      <c r="D221" s="27" t="s">
        <v>38</v>
      </c>
      <c r="E221" s="27" t="s">
        <v>308</v>
      </c>
      <c r="F221" s="27" t="s">
        <v>21</v>
      </c>
      <c r="G221" s="32">
        <f>140+16.5</f>
        <v>156.5</v>
      </c>
      <c r="H221" s="32">
        <v>-16.5</v>
      </c>
      <c r="I221" s="32">
        <f>SUM(G221:H221)</f>
        <v>140</v>
      </c>
    </row>
    <row r="222" spans="1:9" ht="22.5">
      <c r="A222" s="10"/>
      <c r="B222" s="26" t="s">
        <v>297</v>
      </c>
      <c r="C222" s="27" t="s">
        <v>16</v>
      </c>
      <c r="D222" s="27" t="s">
        <v>38</v>
      </c>
      <c r="E222" s="27" t="s">
        <v>309</v>
      </c>
      <c r="F222" s="27"/>
      <c r="G222" s="32">
        <f t="shared" ref="G222:I223" si="53">G223</f>
        <v>352</v>
      </c>
      <c r="H222" s="32">
        <f t="shared" si="53"/>
        <v>0</v>
      </c>
      <c r="I222" s="32">
        <f t="shared" si="53"/>
        <v>352</v>
      </c>
    </row>
    <row r="223" spans="1:9">
      <c r="A223" s="10"/>
      <c r="B223" s="26" t="s">
        <v>298</v>
      </c>
      <c r="C223" s="27" t="s">
        <v>16</v>
      </c>
      <c r="D223" s="27" t="s">
        <v>38</v>
      </c>
      <c r="E223" s="27" t="s">
        <v>310</v>
      </c>
      <c r="F223" s="27"/>
      <c r="G223" s="32">
        <f t="shared" si="53"/>
        <v>352</v>
      </c>
      <c r="H223" s="32">
        <f t="shared" si="53"/>
        <v>0</v>
      </c>
      <c r="I223" s="32">
        <f t="shared" si="53"/>
        <v>352</v>
      </c>
    </row>
    <row r="224" spans="1:9" ht="22.5">
      <c r="A224" s="10"/>
      <c r="B224" s="33" t="s">
        <v>89</v>
      </c>
      <c r="C224" s="27" t="s">
        <v>16</v>
      </c>
      <c r="D224" s="27" t="s">
        <v>38</v>
      </c>
      <c r="E224" s="27" t="s">
        <v>310</v>
      </c>
      <c r="F224" s="27" t="s">
        <v>21</v>
      </c>
      <c r="G224" s="32">
        <v>352</v>
      </c>
      <c r="H224" s="32"/>
      <c r="I224" s="32">
        <f>SUM(G224:H224)</f>
        <v>352</v>
      </c>
    </row>
    <row r="225" spans="1:9">
      <c r="A225" s="10"/>
      <c r="B225" s="26" t="s">
        <v>546</v>
      </c>
      <c r="C225" s="27" t="s">
        <v>16</v>
      </c>
      <c r="D225" s="27" t="s">
        <v>38</v>
      </c>
      <c r="E225" s="27" t="s">
        <v>311</v>
      </c>
      <c r="F225" s="27"/>
      <c r="G225" s="32">
        <f t="shared" ref="G225:I226" si="54">G226</f>
        <v>50</v>
      </c>
      <c r="H225" s="32">
        <f t="shared" si="54"/>
        <v>-30</v>
      </c>
      <c r="I225" s="32">
        <f t="shared" si="54"/>
        <v>20</v>
      </c>
    </row>
    <row r="226" spans="1:9" ht="22.5">
      <c r="A226" s="10"/>
      <c r="B226" s="28" t="s">
        <v>300</v>
      </c>
      <c r="C226" s="27" t="s">
        <v>16</v>
      </c>
      <c r="D226" s="27" t="s">
        <v>38</v>
      </c>
      <c r="E226" s="27" t="s">
        <v>312</v>
      </c>
      <c r="F226" s="27"/>
      <c r="G226" s="32">
        <f t="shared" si="54"/>
        <v>50</v>
      </c>
      <c r="H226" s="32">
        <f t="shared" si="54"/>
        <v>-30</v>
      </c>
      <c r="I226" s="32">
        <f t="shared" si="54"/>
        <v>20</v>
      </c>
    </row>
    <row r="227" spans="1:9" ht="22.5">
      <c r="A227" s="10"/>
      <c r="B227" s="33" t="s">
        <v>89</v>
      </c>
      <c r="C227" s="27" t="s">
        <v>16</v>
      </c>
      <c r="D227" s="27" t="s">
        <v>38</v>
      </c>
      <c r="E227" s="27" t="s">
        <v>312</v>
      </c>
      <c r="F227" s="27" t="s">
        <v>21</v>
      </c>
      <c r="G227" s="32">
        <v>50</v>
      </c>
      <c r="H227" s="32">
        <v>-30</v>
      </c>
      <c r="I227" s="32">
        <f>SUM(G227:H227)</f>
        <v>20</v>
      </c>
    </row>
    <row r="228" spans="1:9">
      <c r="A228" s="10"/>
      <c r="B228" s="26" t="s">
        <v>545</v>
      </c>
      <c r="C228" s="27" t="s">
        <v>16</v>
      </c>
      <c r="D228" s="27" t="s">
        <v>38</v>
      </c>
      <c r="E228" s="27" t="s">
        <v>274</v>
      </c>
      <c r="F228" s="27"/>
      <c r="G228" s="32">
        <f t="shared" ref="G228:I229" si="55">G229</f>
        <v>50</v>
      </c>
      <c r="H228" s="32">
        <f t="shared" si="55"/>
        <v>0</v>
      </c>
      <c r="I228" s="32">
        <f t="shared" si="55"/>
        <v>50</v>
      </c>
    </row>
    <row r="229" spans="1:9" ht="22.5">
      <c r="A229" s="10"/>
      <c r="B229" s="26" t="s">
        <v>301</v>
      </c>
      <c r="C229" s="27" t="s">
        <v>16</v>
      </c>
      <c r="D229" s="27" t="s">
        <v>38</v>
      </c>
      <c r="E229" s="27" t="s">
        <v>313</v>
      </c>
      <c r="F229" s="27"/>
      <c r="G229" s="32">
        <f t="shared" si="55"/>
        <v>50</v>
      </c>
      <c r="H229" s="32">
        <f t="shared" si="55"/>
        <v>0</v>
      </c>
      <c r="I229" s="32">
        <f t="shared" si="55"/>
        <v>50</v>
      </c>
    </row>
    <row r="230" spans="1:9" ht="22.5">
      <c r="A230" s="10"/>
      <c r="B230" s="33" t="s">
        <v>89</v>
      </c>
      <c r="C230" s="27" t="s">
        <v>16</v>
      </c>
      <c r="D230" s="27" t="s">
        <v>38</v>
      </c>
      <c r="E230" s="27" t="s">
        <v>313</v>
      </c>
      <c r="F230" s="27" t="s">
        <v>21</v>
      </c>
      <c r="G230" s="32">
        <v>50</v>
      </c>
      <c r="H230" s="32"/>
      <c r="I230" s="32">
        <f>SUM(G230:H230)</f>
        <v>50</v>
      </c>
    </row>
    <row r="231" spans="1:9" ht="33.75">
      <c r="A231" s="10"/>
      <c r="B231" s="26" t="s">
        <v>544</v>
      </c>
      <c r="C231" s="27" t="s">
        <v>16</v>
      </c>
      <c r="D231" s="27" t="s">
        <v>38</v>
      </c>
      <c r="E231" s="27" t="s">
        <v>314</v>
      </c>
      <c r="F231" s="27"/>
      <c r="G231" s="32">
        <f>G233</f>
        <v>50</v>
      </c>
      <c r="H231" s="32">
        <f>H233</f>
        <v>-50</v>
      </c>
      <c r="I231" s="32">
        <f>I233</f>
        <v>0</v>
      </c>
    </row>
    <row r="232" spans="1:9" ht="22.5">
      <c r="A232" s="10"/>
      <c r="B232" s="26" t="s">
        <v>303</v>
      </c>
      <c r="C232" s="27" t="s">
        <v>16</v>
      </c>
      <c r="D232" s="27" t="s">
        <v>38</v>
      </c>
      <c r="E232" s="27" t="s">
        <v>315</v>
      </c>
      <c r="F232" s="27"/>
      <c r="G232" s="32">
        <f>G233</f>
        <v>50</v>
      </c>
      <c r="H232" s="32">
        <f>H233</f>
        <v>-50</v>
      </c>
      <c r="I232" s="32">
        <f>I233</f>
        <v>0</v>
      </c>
    </row>
    <row r="233" spans="1:9" ht="22.5">
      <c r="A233" s="10"/>
      <c r="B233" s="33" t="s">
        <v>89</v>
      </c>
      <c r="C233" s="27" t="s">
        <v>16</v>
      </c>
      <c r="D233" s="27" t="s">
        <v>38</v>
      </c>
      <c r="E233" s="27" t="s">
        <v>315</v>
      </c>
      <c r="F233" s="27" t="s">
        <v>21</v>
      </c>
      <c r="G233" s="32">
        <v>50</v>
      </c>
      <c r="H233" s="32">
        <v>-50</v>
      </c>
      <c r="I233" s="32">
        <f>SUM(G233:H233)</f>
        <v>0</v>
      </c>
    </row>
    <row r="234" spans="1:9" ht="22.5">
      <c r="A234" s="10"/>
      <c r="B234" s="26" t="s">
        <v>304</v>
      </c>
      <c r="C234" s="27" t="s">
        <v>16</v>
      </c>
      <c r="D234" s="27" t="s">
        <v>38</v>
      </c>
      <c r="E234" s="27" t="s">
        <v>316</v>
      </c>
      <c r="F234" s="27"/>
      <c r="G234" s="32">
        <f t="shared" ref="G234:I235" si="56">G235</f>
        <v>134.1</v>
      </c>
      <c r="H234" s="32">
        <f t="shared" si="56"/>
        <v>-134.1</v>
      </c>
      <c r="I234" s="32">
        <f t="shared" si="56"/>
        <v>0</v>
      </c>
    </row>
    <row r="235" spans="1:9" ht="26.25" customHeight="1">
      <c r="A235" s="10"/>
      <c r="B235" s="26" t="s">
        <v>305</v>
      </c>
      <c r="C235" s="27" t="s">
        <v>16</v>
      </c>
      <c r="D235" s="27" t="s">
        <v>38</v>
      </c>
      <c r="E235" s="27" t="s">
        <v>317</v>
      </c>
      <c r="F235" s="27"/>
      <c r="G235" s="32">
        <f t="shared" si="56"/>
        <v>134.1</v>
      </c>
      <c r="H235" s="32">
        <f t="shared" si="56"/>
        <v>-134.1</v>
      </c>
      <c r="I235" s="32">
        <f t="shared" si="56"/>
        <v>0</v>
      </c>
    </row>
    <row r="236" spans="1:9" ht="22.5">
      <c r="A236" s="10"/>
      <c r="B236" s="33" t="s">
        <v>89</v>
      </c>
      <c r="C236" s="27" t="s">
        <v>16</v>
      </c>
      <c r="D236" s="27" t="s">
        <v>38</v>
      </c>
      <c r="E236" s="27" t="s">
        <v>317</v>
      </c>
      <c r="F236" s="27" t="s">
        <v>21</v>
      </c>
      <c r="G236" s="32">
        <v>134.1</v>
      </c>
      <c r="H236" s="32">
        <v>-134.1</v>
      </c>
      <c r="I236" s="32">
        <f>SUM(G236:H236)</f>
        <v>0</v>
      </c>
    </row>
    <row r="237" spans="1:9">
      <c r="A237" s="10">
        <v>4</v>
      </c>
      <c r="B237" s="17" t="s">
        <v>39</v>
      </c>
      <c r="C237" s="11" t="s">
        <v>18</v>
      </c>
      <c r="D237" s="11" t="s">
        <v>52</v>
      </c>
      <c r="E237" s="11"/>
      <c r="F237" s="38"/>
      <c r="G237" s="30">
        <f>G238+G254+G264</f>
        <v>11997.2</v>
      </c>
      <c r="H237" s="30">
        <f>H238+H254+H264</f>
        <v>50483.199999999997</v>
      </c>
      <c r="I237" s="30">
        <f>I238+I254+I264</f>
        <v>62480.4</v>
      </c>
    </row>
    <row r="238" spans="1:9">
      <c r="A238" s="14" t="s">
        <v>40</v>
      </c>
      <c r="B238" s="17" t="s">
        <v>110</v>
      </c>
      <c r="C238" s="11" t="s">
        <v>18</v>
      </c>
      <c r="D238" s="11" t="s">
        <v>45</v>
      </c>
      <c r="E238" s="11"/>
      <c r="F238" s="11"/>
      <c r="G238" s="22">
        <f>G243+G239</f>
        <v>541.5</v>
      </c>
      <c r="H238" s="22">
        <f t="shared" ref="H238:I238" si="57">H243+H239</f>
        <v>32.1</v>
      </c>
      <c r="I238" s="22">
        <f t="shared" si="57"/>
        <v>573.6</v>
      </c>
    </row>
    <row r="239" spans="1:9" ht="45">
      <c r="A239" s="14"/>
      <c r="B239" s="28" t="s">
        <v>216</v>
      </c>
      <c r="C239" s="27" t="s">
        <v>18</v>
      </c>
      <c r="D239" s="27" t="s">
        <v>45</v>
      </c>
      <c r="E239" s="27" t="s">
        <v>147</v>
      </c>
      <c r="F239" s="27"/>
      <c r="G239" s="22">
        <f>G240</f>
        <v>52.5</v>
      </c>
      <c r="H239" s="22">
        <f t="shared" ref="H239:I239" si="58">H240</f>
        <v>0</v>
      </c>
      <c r="I239" s="22">
        <f t="shared" si="58"/>
        <v>52.5</v>
      </c>
    </row>
    <row r="240" spans="1:9" ht="22.5">
      <c r="A240" s="14"/>
      <c r="B240" s="31" t="s">
        <v>535</v>
      </c>
      <c r="C240" s="27" t="s">
        <v>18</v>
      </c>
      <c r="D240" s="27" t="s">
        <v>45</v>
      </c>
      <c r="E240" s="27" t="s">
        <v>536</v>
      </c>
      <c r="F240" s="27"/>
      <c r="G240" s="22">
        <f>G241</f>
        <v>52.5</v>
      </c>
      <c r="H240" s="22">
        <f>H241</f>
        <v>0</v>
      </c>
      <c r="I240" s="22">
        <f>I241</f>
        <v>52.5</v>
      </c>
    </row>
    <row r="241" spans="1:9" ht="22.5">
      <c r="A241" s="14"/>
      <c r="B241" s="31" t="s">
        <v>537</v>
      </c>
      <c r="C241" s="27" t="s">
        <v>18</v>
      </c>
      <c r="D241" s="27" t="s">
        <v>45</v>
      </c>
      <c r="E241" s="27" t="s">
        <v>538</v>
      </c>
      <c r="F241" s="27"/>
      <c r="G241" s="22">
        <f>G242</f>
        <v>52.5</v>
      </c>
      <c r="H241" s="22">
        <f>H242</f>
        <v>0</v>
      </c>
      <c r="I241" s="22">
        <f>I242</f>
        <v>52.5</v>
      </c>
    </row>
    <row r="242" spans="1:9">
      <c r="A242" s="14"/>
      <c r="B242" s="40" t="s">
        <v>180</v>
      </c>
      <c r="C242" s="27" t="s">
        <v>18</v>
      </c>
      <c r="D242" s="27" t="s">
        <v>45</v>
      </c>
      <c r="E242" s="27" t="s">
        <v>538</v>
      </c>
      <c r="F242" s="27" t="s">
        <v>182</v>
      </c>
      <c r="G242" s="22">
        <v>52.5</v>
      </c>
      <c r="H242" s="22"/>
      <c r="I242" s="22">
        <f>G242+H242</f>
        <v>52.5</v>
      </c>
    </row>
    <row r="243" spans="1:9" ht="33.75">
      <c r="A243" s="14"/>
      <c r="B243" s="34" t="s">
        <v>217</v>
      </c>
      <c r="C243" s="27" t="s">
        <v>18</v>
      </c>
      <c r="D243" s="27" t="s">
        <v>45</v>
      </c>
      <c r="E243" s="27" t="s">
        <v>118</v>
      </c>
      <c r="F243" s="37"/>
      <c r="G243" s="32">
        <f>G244+G249</f>
        <v>489</v>
      </c>
      <c r="H243" s="32">
        <f t="shared" ref="H243:I243" si="59">H244+H249</f>
        <v>32.1</v>
      </c>
      <c r="I243" s="32">
        <f t="shared" si="59"/>
        <v>521.1</v>
      </c>
    </row>
    <row r="244" spans="1:9" ht="22.5">
      <c r="A244" s="14"/>
      <c r="B244" s="26" t="s">
        <v>318</v>
      </c>
      <c r="C244" s="27" t="s">
        <v>18</v>
      </c>
      <c r="D244" s="27" t="s">
        <v>45</v>
      </c>
      <c r="E244" s="27" t="s">
        <v>320</v>
      </c>
      <c r="F244" s="27"/>
      <c r="G244" s="32">
        <f>G245+G247</f>
        <v>180.3</v>
      </c>
      <c r="H244" s="32">
        <f>H245+H247</f>
        <v>0</v>
      </c>
      <c r="I244" s="32">
        <f>I245+I247</f>
        <v>180.3</v>
      </c>
    </row>
    <row r="245" spans="1:9">
      <c r="A245" s="14"/>
      <c r="B245" s="26" t="s">
        <v>319</v>
      </c>
      <c r="C245" s="27" t="s">
        <v>18</v>
      </c>
      <c r="D245" s="27" t="s">
        <v>45</v>
      </c>
      <c r="E245" s="27" t="s">
        <v>321</v>
      </c>
      <c r="F245" s="27"/>
      <c r="G245" s="32">
        <f>G246</f>
        <v>76</v>
      </c>
      <c r="H245" s="32">
        <f>H246</f>
        <v>0</v>
      </c>
      <c r="I245" s="32">
        <f>I246</f>
        <v>76</v>
      </c>
    </row>
    <row r="246" spans="1:9" ht="22.5">
      <c r="A246" s="14"/>
      <c r="B246" s="33" t="s">
        <v>89</v>
      </c>
      <c r="C246" s="27" t="s">
        <v>18</v>
      </c>
      <c r="D246" s="27" t="s">
        <v>45</v>
      </c>
      <c r="E246" s="27" t="s">
        <v>321</v>
      </c>
      <c r="F246" s="27" t="s">
        <v>21</v>
      </c>
      <c r="G246" s="32">
        <v>76</v>
      </c>
      <c r="H246" s="32"/>
      <c r="I246" s="32">
        <f>SUM(G246:H246)</f>
        <v>76</v>
      </c>
    </row>
    <row r="247" spans="1:9" ht="67.5">
      <c r="A247" s="14"/>
      <c r="B247" s="26" t="s">
        <v>322</v>
      </c>
      <c r="C247" s="27" t="s">
        <v>18</v>
      </c>
      <c r="D247" s="27" t="s">
        <v>45</v>
      </c>
      <c r="E247" s="27" t="s">
        <v>323</v>
      </c>
      <c r="F247" s="27"/>
      <c r="G247" s="32">
        <f>SUM(G248)</f>
        <v>104.3</v>
      </c>
      <c r="H247" s="32">
        <f>SUM(H248)</f>
        <v>0</v>
      </c>
      <c r="I247" s="32">
        <f>SUM(I248)</f>
        <v>104.3</v>
      </c>
    </row>
    <row r="248" spans="1:9" ht="22.5">
      <c r="A248" s="14"/>
      <c r="B248" s="33" t="s">
        <v>89</v>
      </c>
      <c r="C248" s="27" t="s">
        <v>18</v>
      </c>
      <c r="D248" s="27" t="s">
        <v>45</v>
      </c>
      <c r="E248" s="27" t="s">
        <v>323</v>
      </c>
      <c r="F248" s="27" t="s">
        <v>21</v>
      </c>
      <c r="G248" s="32">
        <v>104.3</v>
      </c>
      <c r="H248" s="32"/>
      <c r="I248" s="32">
        <f>SUM(G248:H248)</f>
        <v>104.3</v>
      </c>
    </row>
    <row r="249" spans="1:9" ht="22.5">
      <c r="A249" s="14"/>
      <c r="B249" s="26" t="s">
        <v>324</v>
      </c>
      <c r="C249" s="27" t="s">
        <v>18</v>
      </c>
      <c r="D249" s="27" t="s">
        <v>45</v>
      </c>
      <c r="E249" s="27" t="s">
        <v>325</v>
      </c>
      <c r="F249" s="27"/>
      <c r="G249" s="32">
        <f>G252+G250</f>
        <v>308.7</v>
      </c>
      <c r="H249" s="32">
        <f t="shared" ref="H249:I249" si="60">H252+H250</f>
        <v>32.1</v>
      </c>
      <c r="I249" s="32">
        <f t="shared" si="60"/>
        <v>340.8</v>
      </c>
    </row>
    <row r="250" spans="1:9" ht="22.5">
      <c r="A250" s="14"/>
      <c r="B250" s="36" t="s">
        <v>556</v>
      </c>
      <c r="C250" s="27" t="s">
        <v>18</v>
      </c>
      <c r="D250" s="27" t="s">
        <v>45</v>
      </c>
      <c r="E250" s="27" t="s">
        <v>557</v>
      </c>
      <c r="F250" s="27"/>
      <c r="G250" s="32">
        <f>G251</f>
        <v>0</v>
      </c>
      <c r="H250" s="32">
        <f t="shared" ref="H250:I250" si="61">H251</f>
        <v>32.1</v>
      </c>
      <c r="I250" s="32">
        <f t="shared" si="61"/>
        <v>32.1</v>
      </c>
    </row>
    <row r="251" spans="1:9" ht="22.5">
      <c r="A251" s="14"/>
      <c r="B251" s="36" t="s">
        <v>89</v>
      </c>
      <c r="C251" s="27" t="s">
        <v>18</v>
      </c>
      <c r="D251" s="27" t="s">
        <v>45</v>
      </c>
      <c r="E251" s="27" t="s">
        <v>557</v>
      </c>
      <c r="F251" s="27" t="s">
        <v>21</v>
      </c>
      <c r="G251" s="32"/>
      <c r="H251" s="32">
        <v>32.1</v>
      </c>
      <c r="I251" s="32">
        <f>SUM(G251:H251)</f>
        <v>32.1</v>
      </c>
    </row>
    <row r="252" spans="1:9" ht="33.75">
      <c r="A252" s="14"/>
      <c r="B252" s="36" t="s">
        <v>178</v>
      </c>
      <c r="C252" s="27" t="s">
        <v>18</v>
      </c>
      <c r="D252" s="27" t="s">
        <v>45</v>
      </c>
      <c r="E252" s="27" t="s">
        <v>326</v>
      </c>
      <c r="F252" s="27"/>
      <c r="G252" s="32">
        <f t="shared" ref="G252:I252" si="62">G253</f>
        <v>308.7</v>
      </c>
      <c r="H252" s="32">
        <f t="shared" si="62"/>
        <v>0</v>
      </c>
      <c r="I252" s="32">
        <f t="shared" si="62"/>
        <v>308.7</v>
      </c>
    </row>
    <row r="253" spans="1:9" ht="22.5">
      <c r="A253" s="14"/>
      <c r="B253" s="33" t="s">
        <v>89</v>
      </c>
      <c r="C253" s="27" t="s">
        <v>18</v>
      </c>
      <c r="D253" s="27" t="s">
        <v>45</v>
      </c>
      <c r="E253" s="27" t="s">
        <v>326</v>
      </c>
      <c r="F253" s="27" t="s">
        <v>21</v>
      </c>
      <c r="G253" s="32">
        <v>308.7</v>
      </c>
      <c r="H253" s="32"/>
      <c r="I253" s="32">
        <f>G253+H253</f>
        <v>308.7</v>
      </c>
    </row>
    <row r="254" spans="1:9">
      <c r="A254" s="10" t="s">
        <v>42</v>
      </c>
      <c r="B254" s="17" t="s">
        <v>97</v>
      </c>
      <c r="C254" s="11" t="s">
        <v>18</v>
      </c>
      <c r="D254" s="11" t="s">
        <v>41</v>
      </c>
      <c r="E254" s="11"/>
      <c r="F254" s="11"/>
      <c r="G254" s="30">
        <f>G255</f>
        <v>9549.2000000000007</v>
      </c>
      <c r="H254" s="30">
        <f t="shared" ref="H254:I254" si="63">H255</f>
        <v>50908.7</v>
      </c>
      <c r="I254" s="30">
        <f t="shared" si="63"/>
        <v>60457.9</v>
      </c>
    </row>
    <row r="255" spans="1:9" ht="33.75">
      <c r="A255" s="14"/>
      <c r="B255" s="34" t="s">
        <v>217</v>
      </c>
      <c r="C255" s="27" t="s">
        <v>18</v>
      </c>
      <c r="D255" s="27" t="s">
        <v>41</v>
      </c>
      <c r="E255" s="27" t="s">
        <v>118</v>
      </c>
      <c r="F255" s="27"/>
      <c r="G255" s="32">
        <f>G260+G256</f>
        <v>9549.2000000000007</v>
      </c>
      <c r="H255" s="32">
        <f t="shared" ref="H255:I255" si="64">H260+H256</f>
        <v>50908.7</v>
      </c>
      <c r="I255" s="32">
        <f t="shared" si="64"/>
        <v>60457.9</v>
      </c>
    </row>
    <row r="256" spans="1:9" ht="33.75">
      <c r="A256" s="14"/>
      <c r="B256" s="28" t="s">
        <v>558</v>
      </c>
      <c r="C256" s="27" t="s">
        <v>18</v>
      </c>
      <c r="D256" s="27" t="s">
        <v>41</v>
      </c>
      <c r="E256" s="27" t="s">
        <v>562</v>
      </c>
      <c r="F256" s="27"/>
      <c r="G256" s="32">
        <f>G257</f>
        <v>0</v>
      </c>
      <c r="H256" s="32">
        <f t="shared" ref="H256:I256" si="65">H257</f>
        <v>48632.5</v>
      </c>
      <c r="I256" s="32">
        <f t="shared" si="65"/>
        <v>48632.5</v>
      </c>
    </row>
    <row r="257" spans="1:9" ht="22.5">
      <c r="A257" s="14"/>
      <c r="B257" s="28" t="s">
        <v>559</v>
      </c>
      <c r="C257" s="27" t="s">
        <v>18</v>
      </c>
      <c r="D257" s="27" t="s">
        <v>41</v>
      </c>
      <c r="E257" s="27" t="s">
        <v>563</v>
      </c>
      <c r="F257" s="27"/>
      <c r="G257" s="32">
        <f>G258+G259</f>
        <v>0</v>
      </c>
      <c r="H257" s="32">
        <f t="shared" ref="H257:I257" si="66">H258+H259</f>
        <v>48632.5</v>
      </c>
      <c r="I257" s="32">
        <f t="shared" si="66"/>
        <v>48632.5</v>
      </c>
    </row>
    <row r="258" spans="1:9" ht="22.5">
      <c r="A258" s="14"/>
      <c r="B258" s="28" t="s">
        <v>560</v>
      </c>
      <c r="C258" s="27" t="s">
        <v>18</v>
      </c>
      <c r="D258" s="27" t="s">
        <v>41</v>
      </c>
      <c r="E258" s="27" t="s">
        <v>563</v>
      </c>
      <c r="F258" s="27" t="s">
        <v>21</v>
      </c>
      <c r="G258" s="32"/>
      <c r="H258" s="32">
        <v>486.3</v>
      </c>
      <c r="I258" s="32">
        <f>SUM(G258:H258)</f>
        <v>486.3</v>
      </c>
    </row>
    <row r="259" spans="1:9" ht="22.5">
      <c r="A259" s="14"/>
      <c r="B259" s="28" t="s">
        <v>561</v>
      </c>
      <c r="C259" s="27" t="s">
        <v>18</v>
      </c>
      <c r="D259" s="27" t="s">
        <v>41</v>
      </c>
      <c r="E259" s="27" t="s">
        <v>563</v>
      </c>
      <c r="F259" s="27" t="s">
        <v>21</v>
      </c>
      <c r="G259" s="32"/>
      <c r="H259" s="32">
        <v>48146.2</v>
      </c>
      <c r="I259" s="32">
        <f>SUM(G259:H259)</f>
        <v>48146.2</v>
      </c>
    </row>
    <row r="260" spans="1:9" ht="22.5">
      <c r="A260" s="14"/>
      <c r="B260" s="26" t="s">
        <v>327</v>
      </c>
      <c r="C260" s="27" t="s">
        <v>18</v>
      </c>
      <c r="D260" s="27" t="s">
        <v>41</v>
      </c>
      <c r="E260" s="27" t="s">
        <v>329</v>
      </c>
      <c r="F260" s="27"/>
      <c r="G260" s="32">
        <f t="shared" ref="G260:I260" si="67">G261</f>
        <v>9549.2000000000007</v>
      </c>
      <c r="H260" s="32">
        <f t="shared" si="67"/>
        <v>2276.2000000000003</v>
      </c>
      <c r="I260" s="32">
        <f t="shared" si="67"/>
        <v>11825.400000000001</v>
      </c>
    </row>
    <row r="261" spans="1:9">
      <c r="A261" s="14"/>
      <c r="B261" s="40" t="s">
        <v>328</v>
      </c>
      <c r="C261" s="27" t="s">
        <v>18</v>
      </c>
      <c r="D261" s="27" t="s">
        <v>41</v>
      </c>
      <c r="E261" s="27" t="s">
        <v>330</v>
      </c>
      <c r="F261" s="27"/>
      <c r="G261" s="32">
        <f>SUM(G262:G263)</f>
        <v>9549.2000000000007</v>
      </c>
      <c r="H261" s="32">
        <f t="shared" ref="H261:I261" si="68">SUM(H262:H263)</f>
        <v>2276.2000000000003</v>
      </c>
      <c r="I261" s="32">
        <f t="shared" si="68"/>
        <v>11825.400000000001</v>
      </c>
    </row>
    <row r="262" spans="1:9" ht="22.5">
      <c r="A262" s="14"/>
      <c r="B262" s="33" t="s">
        <v>89</v>
      </c>
      <c r="C262" s="27" t="s">
        <v>18</v>
      </c>
      <c r="D262" s="27" t="s">
        <v>41</v>
      </c>
      <c r="E262" s="27" t="s">
        <v>330</v>
      </c>
      <c r="F262" s="27" t="s">
        <v>21</v>
      </c>
      <c r="G262" s="32">
        <v>1194.7</v>
      </c>
      <c r="H262" s="32">
        <v>4587.1000000000004</v>
      </c>
      <c r="I262" s="32">
        <f>SUM(G262:H262)</f>
        <v>5781.8</v>
      </c>
    </row>
    <row r="263" spans="1:9">
      <c r="A263" s="14"/>
      <c r="B263" s="28" t="s">
        <v>129</v>
      </c>
      <c r="C263" s="27" t="s">
        <v>18</v>
      </c>
      <c r="D263" s="27" t="s">
        <v>41</v>
      </c>
      <c r="E263" s="27" t="s">
        <v>330</v>
      </c>
      <c r="F263" s="27" t="s">
        <v>130</v>
      </c>
      <c r="G263" s="32">
        <v>8354.5</v>
      </c>
      <c r="H263" s="32">
        <v>-2310.9</v>
      </c>
      <c r="I263" s="32">
        <f>SUM(G263:H263)</f>
        <v>6043.6</v>
      </c>
    </row>
    <row r="264" spans="1:9">
      <c r="A264" s="44" t="s">
        <v>169</v>
      </c>
      <c r="B264" s="17" t="s">
        <v>153</v>
      </c>
      <c r="C264" s="29" t="s">
        <v>18</v>
      </c>
      <c r="D264" s="29" t="s">
        <v>43</v>
      </c>
      <c r="E264" s="29"/>
      <c r="F264" s="29"/>
      <c r="G264" s="22">
        <f>G265+G269</f>
        <v>1906.5</v>
      </c>
      <c r="H264" s="22">
        <f>H265+H269</f>
        <v>-457.6</v>
      </c>
      <c r="I264" s="22">
        <f>I265+I269</f>
        <v>1448.9</v>
      </c>
    </row>
    <row r="265" spans="1:9" ht="45">
      <c r="A265" s="14"/>
      <c r="B265" s="34" t="s">
        <v>216</v>
      </c>
      <c r="C265" s="27" t="s">
        <v>18</v>
      </c>
      <c r="D265" s="27" t="s">
        <v>43</v>
      </c>
      <c r="E265" s="27" t="s">
        <v>147</v>
      </c>
      <c r="F265" s="27"/>
      <c r="G265" s="32">
        <f>G266</f>
        <v>277.5</v>
      </c>
      <c r="H265" s="32">
        <f t="shared" ref="H265:I265" si="69">H266</f>
        <v>0</v>
      </c>
      <c r="I265" s="32">
        <f t="shared" si="69"/>
        <v>277.5</v>
      </c>
    </row>
    <row r="266" spans="1:9" ht="22.5">
      <c r="A266" s="14"/>
      <c r="B266" s="26" t="s">
        <v>331</v>
      </c>
      <c r="C266" s="27" t="s">
        <v>18</v>
      </c>
      <c r="D266" s="27" t="s">
        <v>43</v>
      </c>
      <c r="E266" s="27" t="s">
        <v>333</v>
      </c>
      <c r="F266" s="27"/>
      <c r="G266" s="32">
        <f>SUM(G267)</f>
        <v>277.5</v>
      </c>
      <c r="H266" s="32">
        <f>SUM(H267)</f>
        <v>0</v>
      </c>
      <c r="I266" s="32">
        <f>SUM(I267)</f>
        <v>277.5</v>
      </c>
    </row>
    <row r="267" spans="1:9" ht="45">
      <c r="A267" s="14"/>
      <c r="B267" s="26" t="s">
        <v>332</v>
      </c>
      <c r="C267" s="27" t="s">
        <v>18</v>
      </c>
      <c r="D267" s="27" t="s">
        <v>43</v>
      </c>
      <c r="E267" s="27" t="s">
        <v>334</v>
      </c>
      <c r="F267" s="27"/>
      <c r="G267" s="32">
        <f>G268</f>
        <v>277.5</v>
      </c>
      <c r="H267" s="32">
        <f>H268</f>
        <v>0</v>
      </c>
      <c r="I267" s="32">
        <f>I268</f>
        <v>277.5</v>
      </c>
    </row>
    <row r="268" spans="1:9" ht="33.75">
      <c r="A268" s="14"/>
      <c r="B268" s="28" t="s">
        <v>123</v>
      </c>
      <c r="C268" s="27" t="s">
        <v>18</v>
      </c>
      <c r="D268" s="27" t="s">
        <v>43</v>
      </c>
      <c r="E268" s="27" t="s">
        <v>334</v>
      </c>
      <c r="F268" s="27" t="s">
        <v>125</v>
      </c>
      <c r="G268" s="32">
        <v>277.5</v>
      </c>
      <c r="H268" s="32"/>
      <c r="I268" s="32">
        <f>SUM(G268:H268)</f>
        <v>277.5</v>
      </c>
    </row>
    <row r="269" spans="1:9" ht="45">
      <c r="A269" s="14"/>
      <c r="B269" s="45" t="s">
        <v>215</v>
      </c>
      <c r="C269" s="27" t="s">
        <v>18</v>
      </c>
      <c r="D269" s="27" t="s">
        <v>43</v>
      </c>
      <c r="E269" s="27" t="s">
        <v>117</v>
      </c>
      <c r="F269" s="27"/>
      <c r="G269" s="32">
        <f>G270</f>
        <v>1629</v>
      </c>
      <c r="H269" s="32">
        <f t="shared" ref="H269:I269" si="70">H270</f>
        <v>-457.6</v>
      </c>
      <c r="I269" s="32">
        <f t="shared" si="70"/>
        <v>1171.4000000000001</v>
      </c>
    </row>
    <row r="270" spans="1:9" ht="22.5">
      <c r="A270" s="14"/>
      <c r="B270" s="26" t="s">
        <v>337</v>
      </c>
      <c r="C270" s="27" t="s">
        <v>18</v>
      </c>
      <c r="D270" s="27" t="s">
        <v>43</v>
      </c>
      <c r="E270" s="35" t="s">
        <v>340</v>
      </c>
      <c r="F270" s="27"/>
      <c r="G270" s="32">
        <f>G271</f>
        <v>1629</v>
      </c>
      <c r="H270" s="32">
        <f>H271</f>
        <v>-457.6</v>
      </c>
      <c r="I270" s="32">
        <f>I271</f>
        <v>1171.4000000000001</v>
      </c>
    </row>
    <row r="271" spans="1:9" ht="22.5">
      <c r="A271" s="14"/>
      <c r="B271" s="26" t="s">
        <v>336</v>
      </c>
      <c r="C271" s="27" t="s">
        <v>18</v>
      </c>
      <c r="D271" s="27" t="s">
        <v>43</v>
      </c>
      <c r="E271" s="35" t="s">
        <v>341</v>
      </c>
      <c r="F271" s="27"/>
      <c r="G271" s="32">
        <f>SUM(G272:G274)</f>
        <v>1629</v>
      </c>
      <c r="H271" s="32">
        <f t="shared" ref="H271:I271" si="71">SUM(H272:H274)</f>
        <v>-457.6</v>
      </c>
      <c r="I271" s="32">
        <f t="shared" si="71"/>
        <v>1171.4000000000001</v>
      </c>
    </row>
    <row r="272" spans="1:9" ht="22.5">
      <c r="A272" s="14"/>
      <c r="B272" s="28" t="s">
        <v>20</v>
      </c>
      <c r="C272" s="27" t="s">
        <v>18</v>
      </c>
      <c r="D272" s="27" t="s">
        <v>43</v>
      </c>
      <c r="E272" s="35" t="s">
        <v>341</v>
      </c>
      <c r="F272" s="27" t="s">
        <v>26</v>
      </c>
      <c r="G272" s="32">
        <v>264</v>
      </c>
      <c r="H272" s="32">
        <v>125.4</v>
      </c>
      <c r="I272" s="32">
        <f>SUM(G272:H272)</f>
        <v>389.4</v>
      </c>
    </row>
    <row r="273" spans="1:9" ht="22.5">
      <c r="A273" s="14"/>
      <c r="B273" s="33" t="s">
        <v>89</v>
      </c>
      <c r="C273" s="27" t="s">
        <v>18</v>
      </c>
      <c r="D273" s="27" t="s">
        <v>43</v>
      </c>
      <c r="E273" s="35" t="s">
        <v>341</v>
      </c>
      <c r="F273" s="27" t="s">
        <v>21</v>
      </c>
      <c r="G273" s="32">
        <v>1365</v>
      </c>
      <c r="H273" s="32">
        <v>-598</v>
      </c>
      <c r="I273" s="32">
        <f>SUM(G273:H273)</f>
        <v>767</v>
      </c>
    </row>
    <row r="274" spans="1:9">
      <c r="A274" s="14"/>
      <c r="B274" s="40" t="s">
        <v>92</v>
      </c>
      <c r="C274" s="27" t="s">
        <v>18</v>
      </c>
      <c r="D274" s="27" t="s">
        <v>43</v>
      </c>
      <c r="E274" s="35" t="s">
        <v>341</v>
      </c>
      <c r="F274" s="27" t="s">
        <v>35</v>
      </c>
      <c r="G274" s="32"/>
      <c r="H274" s="32">
        <v>15</v>
      </c>
      <c r="I274" s="32">
        <f>SUM(G274:H274)</f>
        <v>15</v>
      </c>
    </row>
    <row r="275" spans="1:9">
      <c r="A275" s="10">
        <v>5</v>
      </c>
      <c r="B275" s="17" t="s">
        <v>44</v>
      </c>
      <c r="C275" s="11" t="s">
        <v>45</v>
      </c>
      <c r="D275" s="11" t="s">
        <v>52</v>
      </c>
      <c r="E275" s="11"/>
      <c r="F275" s="38"/>
      <c r="G275" s="46">
        <f>G276+G285+G327+G335</f>
        <v>140813.4</v>
      </c>
      <c r="H275" s="46">
        <f>H276+H285+H327+H335</f>
        <v>4033.2</v>
      </c>
      <c r="I275" s="46">
        <f>I276+I285+I327+I335</f>
        <v>144846.59999999998</v>
      </c>
    </row>
    <row r="276" spans="1:9">
      <c r="A276" s="14" t="s">
        <v>46</v>
      </c>
      <c r="B276" s="17" t="s">
        <v>154</v>
      </c>
      <c r="C276" s="29" t="s">
        <v>45</v>
      </c>
      <c r="D276" s="29" t="s">
        <v>8</v>
      </c>
      <c r="E276" s="29"/>
      <c r="F276" s="29"/>
      <c r="G276" s="22">
        <f>G281+G277</f>
        <v>57.1</v>
      </c>
      <c r="H276" s="22">
        <f t="shared" ref="H276:I276" si="72">H281+H277</f>
        <v>-10.1</v>
      </c>
      <c r="I276" s="22">
        <f t="shared" si="72"/>
        <v>47</v>
      </c>
    </row>
    <row r="277" spans="1:9" ht="33.75">
      <c r="A277" s="14"/>
      <c r="B277" s="28" t="s">
        <v>342</v>
      </c>
      <c r="C277" s="27" t="s">
        <v>45</v>
      </c>
      <c r="D277" s="27" t="s">
        <v>8</v>
      </c>
      <c r="E277" s="27" t="s">
        <v>118</v>
      </c>
      <c r="F277" s="27"/>
      <c r="G277" s="32">
        <f>G278</f>
        <v>10.1</v>
      </c>
      <c r="H277" s="32">
        <f t="shared" ref="H277:I277" si="73">H278</f>
        <v>-10.1</v>
      </c>
      <c r="I277" s="32">
        <f t="shared" si="73"/>
        <v>0</v>
      </c>
    </row>
    <row r="278" spans="1:9" ht="33.75">
      <c r="A278" s="14"/>
      <c r="B278" s="26" t="s">
        <v>343</v>
      </c>
      <c r="C278" s="27" t="s">
        <v>45</v>
      </c>
      <c r="D278" s="27" t="s">
        <v>8</v>
      </c>
      <c r="E278" s="27" t="s">
        <v>345</v>
      </c>
      <c r="F278" s="27"/>
      <c r="G278" s="32">
        <f t="shared" ref="G278:I279" si="74">G279</f>
        <v>10.1</v>
      </c>
      <c r="H278" s="32">
        <f t="shared" si="74"/>
        <v>-10.1</v>
      </c>
      <c r="I278" s="32">
        <f t="shared" si="74"/>
        <v>0</v>
      </c>
    </row>
    <row r="279" spans="1:9" ht="22.5">
      <c r="A279" s="14"/>
      <c r="B279" s="26" t="s">
        <v>344</v>
      </c>
      <c r="C279" s="27" t="s">
        <v>45</v>
      </c>
      <c r="D279" s="27" t="s">
        <v>8</v>
      </c>
      <c r="E279" s="27" t="s">
        <v>346</v>
      </c>
      <c r="F279" s="27"/>
      <c r="G279" s="32">
        <f t="shared" si="74"/>
        <v>10.1</v>
      </c>
      <c r="H279" s="32">
        <f t="shared" si="74"/>
        <v>-10.1</v>
      </c>
      <c r="I279" s="32">
        <f t="shared" si="74"/>
        <v>0</v>
      </c>
    </row>
    <row r="280" spans="1:9" ht="22.5">
      <c r="A280" s="14"/>
      <c r="B280" s="33" t="s">
        <v>89</v>
      </c>
      <c r="C280" s="27" t="s">
        <v>45</v>
      </c>
      <c r="D280" s="27" t="s">
        <v>8</v>
      </c>
      <c r="E280" s="27" t="s">
        <v>346</v>
      </c>
      <c r="F280" s="27" t="s">
        <v>21</v>
      </c>
      <c r="G280" s="32">
        <v>10.1</v>
      </c>
      <c r="H280" s="32">
        <v>-10.1</v>
      </c>
      <c r="I280" s="32">
        <f>SUM(G280:H280)</f>
        <v>0</v>
      </c>
    </row>
    <row r="281" spans="1:9" ht="45">
      <c r="A281" s="10"/>
      <c r="B281" s="45" t="s">
        <v>215</v>
      </c>
      <c r="C281" s="27" t="s">
        <v>45</v>
      </c>
      <c r="D281" s="27" t="s">
        <v>8</v>
      </c>
      <c r="E281" s="27" t="s">
        <v>117</v>
      </c>
      <c r="F281" s="27"/>
      <c r="G281" s="32">
        <f>G282</f>
        <v>47</v>
      </c>
      <c r="H281" s="32">
        <f t="shared" ref="H281:I281" si="75">H282</f>
        <v>0</v>
      </c>
      <c r="I281" s="32">
        <f t="shared" si="75"/>
        <v>47</v>
      </c>
    </row>
    <row r="282" spans="1:9" ht="22.5">
      <c r="A282" s="10"/>
      <c r="B282" s="26" t="s">
        <v>335</v>
      </c>
      <c r="C282" s="27" t="s">
        <v>45</v>
      </c>
      <c r="D282" s="27" t="s">
        <v>8</v>
      </c>
      <c r="E282" s="35" t="s">
        <v>338</v>
      </c>
      <c r="F282" s="27"/>
      <c r="G282" s="32">
        <f>G283</f>
        <v>47</v>
      </c>
      <c r="H282" s="32">
        <f>H283</f>
        <v>0</v>
      </c>
      <c r="I282" s="32">
        <f>I283</f>
        <v>47</v>
      </c>
    </row>
    <row r="283" spans="1:9">
      <c r="A283" s="10"/>
      <c r="B283" s="26" t="s">
        <v>347</v>
      </c>
      <c r="C283" s="27" t="s">
        <v>45</v>
      </c>
      <c r="D283" s="27" t="s">
        <v>8</v>
      </c>
      <c r="E283" s="35" t="s">
        <v>339</v>
      </c>
      <c r="F283" s="27"/>
      <c r="G283" s="32">
        <f>SUM(G284:G284)</f>
        <v>47</v>
      </c>
      <c r="H283" s="32">
        <f>SUM(H284:H284)</f>
        <v>0</v>
      </c>
      <c r="I283" s="32">
        <f>SUM(I284:I284)</f>
        <v>47</v>
      </c>
    </row>
    <row r="284" spans="1:9">
      <c r="A284" s="10"/>
      <c r="B284" s="28" t="s">
        <v>141</v>
      </c>
      <c r="C284" s="27" t="s">
        <v>45</v>
      </c>
      <c r="D284" s="27" t="s">
        <v>8</v>
      </c>
      <c r="E284" s="35" t="s">
        <v>339</v>
      </c>
      <c r="F284" s="27" t="s">
        <v>142</v>
      </c>
      <c r="G284" s="32">
        <v>47</v>
      </c>
      <c r="H284" s="32"/>
      <c r="I284" s="32">
        <f>SUM(G284:H284)</f>
        <v>47</v>
      </c>
    </row>
    <row r="285" spans="1:9">
      <c r="A285" s="14" t="s">
        <v>49</v>
      </c>
      <c r="B285" s="17" t="s">
        <v>47</v>
      </c>
      <c r="C285" s="29" t="s">
        <v>45</v>
      </c>
      <c r="D285" s="29" t="s">
        <v>11</v>
      </c>
      <c r="E285" s="29"/>
      <c r="F285" s="29"/>
      <c r="G285" s="22">
        <f>G286+G320</f>
        <v>116238.5</v>
      </c>
      <c r="H285" s="22">
        <f>H286+H320</f>
        <v>6258.1</v>
      </c>
      <c r="I285" s="22">
        <f>I286+I320</f>
        <v>122496.59999999999</v>
      </c>
    </row>
    <row r="286" spans="1:9" ht="33.75">
      <c r="A286" s="14"/>
      <c r="B286" s="39" t="s">
        <v>217</v>
      </c>
      <c r="C286" s="27" t="s">
        <v>45</v>
      </c>
      <c r="D286" s="27" t="s">
        <v>11</v>
      </c>
      <c r="E286" s="27" t="s">
        <v>118</v>
      </c>
      <c r="F286" s="27"/>
      <c r="G286" s="32">
        <f>G287+G306+G310+G324+G296+G302</f>
        <v>115031.3</v>
      </c>
      <c r="H286" s="32">
        <f t="shared" ref="H286:I286" si="76">H287+H306+H310+H324+H296+H302</f>
        <v>6258.1</v>
      </c>
      <c r="I286" s="32">
        <f t="shared" si="76"/>
        <v>121289.4</v>
      </c>
    </row>
    <row r="287" spans="1:9" ht="22.5">
      <c r="A287" s="14"/>
      <c r="B287" s="26" t="s">
        <v>348</v>
      </c>
      <c r="C287" s="27" t="s">
        <v>45</v>
      </c>
      <c r="D287" s="27" t="s">
        <v>11</v>
      </c>
      <c r="E287" s="27" t="s">
        <v>349</v>
      </c>
      <c r="F287" s="27"/>
      <c r="G287" s="32">
        <f>G288+G291+G293</f>
        <v>53812.600000000006</v>
      </c>
      <c r="H287" s="32">
        <f t="shared" ref="H287:I287" si="77">H288+H291+H293</f>
        <v>0</v>
      </c>
      <c r="I287" s="32">
        <f t="shared" si="77"/>
        <v>53812.600000000006</v>
      </c>
    </row>
    <row r="288" spans="1:9" ht="33.75">
      <c r="A288" s="14"/>
      <c r="B288" s="36" t="s">
        <v>211</v>
      </c>
      <c r="C288" s="27" t="s">
        <v>45</v>
      </c>
      <c r="D288" s="27" t="s">
        <v>11</v>
      </c>
      <c r="E288" s="27" t="s">
        <v>350</v>
      </c>
      <c r="F288" s="27"/>
      <c r="G288" s="32">
        <f>G289+G290</f>
        <v>44577.100000000006</v>
      </c>
      <c r="H288" s="32">
        <f t="shared" ref="H288:I288" si="78">H289+H290</f>
        <v>0</v>
      </c>
      <c r="I288" s="32">
        <f t="shared" si="78"/>
        <v>44577.100000000006</v>
      </c>
    </row>
    <row r="289" spans="1:9" ht="22.5">
      <c r="A289" s="14"/>
      <c r="B289" s="28" t="s">
        <v>210</v>
      </c>
      <c r="C289" s="27" t="s">
        <v>45</v>
      </c>
      <c r="D289" s="27" t="s">
        <v>11</v>
      </c>
      <c r="E289" s="27" t="s">
        <v>350</v>
      </c>
      <c r="F289" s="27" t="s">
        <v>48</v>
      </c>
      <c r="G289" s="32">
        <f>327.2+118.6</f>
        <v>445.79999999999995</v>
      </c>
      <c r="H289" s="32"/>
      <c r="I289" s="32">
        <f>G289+H289</f>
        <v>445.79999999999995</v>
      </c>
    </row>
    <row r="290" spans="1:9" ht="22.5">
      <c r="A290" s="14"/>
      <c r="B290" s="28" t="s">
        <v>184</v>
      </c>
      <c r="C290" s="27" t="s">
        <v>45</v>
      </c>
      <c r="D290" s="27" t="s">
        <v>11</v>
      </c>
      <c r="E290" s="27" t="s">
        <v>350</v>
      </c>
      <c r="F290" s="27" t="s">
        <v>48</v>
      </c>
      <c r="G290" s="32">
        <f>32389.3+11742</f>
        <v>44131.3</v>
      </c>
      <c r="H290" s="32"/>
      <c r="I290" s="32">
        <f>G290+H290</f>
        <v>44131.3</v>
      </c>
    </row>
    <row r="291" spans="1:9" ht="45">
      <c r="A291" s="14"/>
      <c r="B291" s="40" t="s">
        <v>518</v>
      </c>
      <c r="C291" s="27" t="s">
        <v>45</v>
      </c>
      <c r="D291" s="27" t="s">
        <v>11</v>
      </c>
      <c r="E291" s="27" t="s">
        <v>521</v>
      </c>
      <c r="F291" s="27"/>
      <c r="G291" s="32">
        <f>G292</f>
        <v>8922.7999999999993</v>
      </c>
      <c r="H291" s="32">
        <f t="shared" ref="H291:I291" si="79">H292</f>
        <v>0</v>
      </c>
      <c r="I291" s="32">
        <f t="shared" si="79"/>
        <v>8922.7999999999993</v>
      </c>
    </row>
    <row r="292" spans="1:9" ht="22.5">
      <c r="A292" s="14"/>
      <c r="B292" s="40" t="s">
        <v>519</v>
      </c>
      <c r="C292" s="27" t="s">
        <v>45</v>
      </c>
      <c r="D292" s="27" t="s">
        <v>11</v>
      </c>
      <c r="E292" s="27" t="s">
        <v>521</v>
      </c>
      <c r="F292" s="27" t="s">
        <v>48</v>
      </c>
      <c r="G292" s="32">
        <v>8922.7999999999993</v>
      </c>
      <c r="H292" s="32"/>
      <c r="I292" s="32">
        <f>G292+H292</f>
        <v>8922.7999999999993</v>
      </c>
    </row>
    <row r="293" spans="1:9" ht="45">
      <c r="A293" s="14"/>
      <c r="B293" s="40" t="s">
        <v>520</v>
      </c>
      <c r="C293" s="27" t="s">
        <v>45</v>
      </c>
      <c r="D293" s="27" t="s">
        <v>11</v>
      </c>
      <c r="E293" s="27" t="s">
        <v>522</v>
      </c>
      <c r="F293" s="27"/>
      <c r="G293" s="32">
        <f>G295+G294</f>
        <v>312.7</v>
      </c>
      <c r="H293" s="32">
        <f t="shared" ref="H293:I293" si="80">H295+H294</f>
        <v>0</v>
      </c>
      <c r="I293" s="32">
        <f t="shared" si="80"/>
        <v>312.7</v>
      </c>
    </row>
    <row r="294" spans="1:9" ht="22.5">
      <c r="A294" s="14"/>
      <c r="B294" s="40" t="s">
        <v>89</v>
      </c>
      <c r="C294" s="27" t="s">
        <v>45</v>
      </c>
      <c r="D294" s="27" t="s">
        <v>11</v>
      </c>
      <c r="E294" s="27" t="s">
        <v>522</v>
      </c>
      <c r="F294" s="27" t="s">
        <v>21</v>
      </c>
      <c r="G294" s="32"/>
      <c r="H294" s="32">
        <v>312.7</v>
      </c>
      <c r="I294" s="32">
        <f>G294+H294</f>
        <v>312.7</v>
      </c>
    </row>
    <row r="295" spans="1:9" ht="22.5">
      <c r="A295" s="14"/>
      <c r="B295" s="40" t="s">
        <v>519</v>
      </c>
      <c r="C295" s="27" t="s">
        <v>45</v>
      </c>
      <c r="D295" s="27" t="s">
        <v>11</v>
      </c>
      <c r="E295" s="27" t="s">
        <v>522</v>
      </c>
      <c r="F295" s="27" t="s">
        <v>48</v>
      </c>
      <c r="G295" s="32">
        <v>312.7</v>
      </c>
      <c r="H295" s="32">
        <v>-312.7</v>
      </c>
      <c r="I295" s="32">
        <f>G295+H295</f>
        <v>0</v>
      </c>
    </row>
    <row r="296" spans="1:9">
      <c r="A296" s="14"/>
      <c r="B296" s="40" t="s">
        <v>539</v>
      </c>
      <c r="C296" s="27" t="s">
        <v>45</v>
      </c>
      <c r="D296" s="27" t="s">
        <v>11</v>
      </c>
      <c r="E296" s="27" t="s">
        <v>98</v>
      </c>
      <c r="F296" s="27"/>
      <c r="G296" s="32">
        <f>G297+G300</f>
        <v>25291.7</v>
      </c>
      <c r="H296" s="32">
        <f t="shared" ref="H296:I296" si="81">H297+H300</f>
        <v>0</v>
      </c>
      <c r="I296" s="32">
        <f t="shared" si="81"/>
        <v>25291.7</v>
      </c>
    </row>
    <row r="297" spans="1:9" ht="56.25">
      <c r="A297" s="14"/>
      <c r="B297" s="40" t="s">
        <v>540</v>
      </c>
      <c r="C297" s="27" t="s">
        <v>45</v>
      </c>
      <c r="D297" s="27" t="s">
        <v>11</v>
      </c>
      <c r="E297" s="27" t="s">
        <v>541</v>
      </c>
      <c r="F297" s="27"/>
      <c r="G297" s="32">
        <f>G298+G299</f>
        <v>23677</v>
      </c>
      <c r="H297" s="32">
        <f t="shared" ref="H297:I297" si="82">H298+H299</f>
        <v>0</v>
      </c>
      <c r="I297" s="32">
        <f t="shared" si="82"/>
        <v>23677</v>
      </c>
    </row>
    <row r="298" spans="1:9" ht="22.5">
      <c r="A298" s="14"/>
      <c r="B298" s="40" t="s">
        <v>210</v>
      </c>
      <c r="C298" s="27" t="s">
        <v>45</v>
      </c>
      <c r="D298" s="27" t="s">
        <v>11</v>
      </c>
      <c r="E298" s="27" t="s">
        <v>541</v>
      </c>
      <c r="F298" s="27" t="s">
        <v>48</v>
      </c>
      <c r="G298" s="32">
        <v>403.3</v>
      </c>
      <c r="H298" s="32"/>
      <c r="I298" s="32">
        <f>G298+H298</f>
        <v>403.3</v>
      </c>
    </row>
    <row r="299" spans="1:9" ht="22.5">
      <c r="A299" s="14"/>
      <c r="B299" s="40" t="s">
        <v>184</v>
      </c>
      <c r="C299" s="27" t="s">
        <v>45</v>
      </c>
      <c r="D299" s="27" t="s">
        <v>11</v>
      </c>
      <c r="E299" s="27" t="s">
        <v>541</v>
      </c>
      <c r="F299" s="27" t="s">
        <v>48</v>
      </c>
      <c r="G299" s="32">
        <v>23273.7</v>
      </c>
      <c r="H299" s="32"/>
      <c r="I299" s="32">
        <f>G299+H299</f>
        <v>23273.7</v>
      </c>
    </row>
    <row r="300" spans="1:9" ht="45">
      <c r="A300" s="14"/>
      <c r="B300" s="40" t="s">
        <v>542</v>
      </c>
      <c r="C300" s="27" t="s">
        <v>45</v>
      </c>
      <c r="D300" s="27" t="s">
        <v>11</v>
      </c>
      <c r="E300" s="27" t="s">
        <v>543</v>
      </c>
      <c r="F300" s="27"/>
      <c r="G300" s="32">
        <f>G301</f>
        <v>1614.7</v>
      </c>
      <c r="H300" s="32">
        <f t="shared" ref="H300:I300" si="83">H301</f>
        <v>0</v>
      </c>
      <c r="I300" s="32">
        <f t="shared" si="83"/>
        <v>1614.7</v>
      </c>
    </row>
    <row r="301" spans="1:9" ht="22.5">
      <c r="A301" s="14"/>
      <c r="B301" s="40" t="s">
        <v>519</v>
      </c>
      <c r="C301" s="27" t="s">
        <v>45</v>
      </c>
      <c r="D301" s="27" t="s">
        <v>11</v>
      </c>
      <c r="E301" s="27" t="s">
        <v>543</v>
      </c>
      <c r="F301" s="27" t="s">
        <v>48</v>
      </c>
      <c r="G301" s="32">
        <v>1614.7</v>
      </c>
      <c r="H301" s="32"/>
      <c r="I301" s="32">
        <f>G301+H301</f>
        <v>1614.7</v>
      </c>
    </row>
    <row r="302" spans="1:9" ht="33.75">
      <c r="A302" s="14"/>
      <c r="B302" s="40" t="s">
        <v>564</v>
      </c>
      <c r="C302" s="27" t="s">
        <v>45</v>
      </c>
      <c r="D302" s="27" t="s">
        <v>11</v>
      </c>
      <c r="E302" s="27" t="s">
        <v>568</v>
      </c>
      <c r="F302" s="27"/>
      <c r="G302" s="32">
        <f>G303</f>
        <v>0</v>
      </c>
      <c r="H302" s="32">
        <f t="shared" ref="H302:I302" si="84">H303</f>
        <v>3789.5</v>
      </c>
      <c r="I302" s="32">
        <f t="shared" si="84"/>
        <v>3789.5</v>
      </c>
    </row>
    <row r="303" spans="1:9" ht="45">
      <c r="A303" s="14"/>
      <c r="B303" s="47" t="s">
        <v>565</v>
      </c>
      <c r="C303" s="27" t="s">
        <v>45</v>
      </c>
      <c r="D303" s="27" t="s">
        <v>11</v>
      </c>
      <c r="E303" s="27" t="s">
        <v>569</v>
      </c>
      <c r="F303" s="27"/>
      <c r="G303" s="32">
        <f>G304+G305</f>
        <v>0</v>
      </c>
      <c r="H303" s="32">
        <f t="shared" ref="H303:I303" si="85">H304+H305</f>
        <v>3789.5</v>
      </c>
      <c r="I303" s="32">
        <f t="shared" si="85"/>
        <v>3789.5</v>
      </c>
    </row>
    <row r="304" spans="1:9" ht="33.75">
      <c r="A304" s="14"/>
      <c r="B304" s="40" t="s">
        <v>566</v>
      </c>
      <c r="C304" s="27" t="s">
        <v>45</v>
      </c>
      <c r="D304" s="27" t="s">
        <v>11</v>
      </c>
      <c r="E304" s="27" t="s">
        <v>569</v>
      </c>
      <c r="F304" s="27" t="s">
        <v>570</v>
      </c>
      <c r="G304" s="32"/>
      <c r="H304" s="32">
        <v>189.5</v>
      </c>
      <c r="I304" s="32">
        <f>SUM(G304:H304)</f>
        <v>189.5</v>
      </c>
    </row>
    <row r="305" spans="1:9" ht="33.75">
      <c r="A305" s="14"/>
      <c r="B305" s="47" t="s">
        <v>567</v>
      </c>
      <c r="C305" s="27" t="s">
        <v>45</v>
      </c>
      <c r="D305" s="27" t="s">
        <v>11</v>
      </c>
      <c r="E305" s="27" t="s">
        <v>569</v>
      </c>
      <c r="F305" s="27" t="s">
        <v>570</v>
      </c>
      <c r="G305" s="32"/>
      <c r="H305" s="32">
        <v>3600</v>
      </c>
      <c r="I305" s="32">
        <f>SUM(G305:H305)</f>
        <v>3600</v>
      </c>
    </row>
    <row r="306" spans="1:9" ht="22.5">
      <c r="A306" s="14"/>
      <c r="B306" s="26" t="s">
        <v>318</v>
      </c>
      <c r="C306" s="27" t="s">
        <v>45</v>
      </c>
      <c r="D306" s="27" t="s">
        <v>11</v>
      </c>
      <c r="E306" s="27" t="s">
        <v>320</v>
      </c>
      <c r="F306" s="27"/>
      <c r="G306" s="32">
        <f>G307</f>
        <v>1334</v>
      </c>
      <c r="H306" s="32">
        <f>H307</f>
        <v>484</v>
      </c>
      <c r="I306" s="32">
        <f>I307</f>
        <v>1818</v>
      </c>
    </row>
    <row r="307" spans="1:9">
      <c r="A307" s="14"/>
      <c r="B307" s="26" t="s">
        <v>319</v>
      </c>
      <c r="C307" s="27" t="s">
        <v>45</v>
      </c>
      <c r="D307" s="27" t="s">
        <v>11</v>
      </c>
      <c r="E307" s="27" t="s">
        <v>321</v>
      </c>
      <c r="F307" s="27"/>
      <c r="G307" s="32">
        <f>SUM(G308:G309)</f>
        <v>1334</v>
      </c>
      <c r="H307" s="32">
        <f>SUM(H308:H309)</f>
        <v>484</v>
      </c>
      <c r="I307" s="32">
        <f>SUM(I308:I309)</f>
        <v>1818</v>
      </c>
    </row>
    <row r="308" spans="1:9" ht="22.5">
      <c r="A308" s="14"/>
      <c r="B308" s="28" t="s">
        <v>20</v>
      </c>
      <c r="C308" s="27" t="s">
        <v>45</v>
      </c>
      <c r="D308" s="27" t="s">
        <v>11</v>
      </c>
      <c r="E308" s="27" t="s">
        <v>321</v>
      </c>
      <c r="F308" s="27" t="s">
        <v>26</v>
      </c>
      <c r="G308" s="32">
        <v>84</v>
      </c>
      <c r="H308" s="32"/>
      <c r="I308" s="32">
        <f>SUM(G308:H308)</f>
        <v>84</v>
      </c>
    </row>
    <row r="309" spans="1:9" ht="22.5">
      <c r="A309" s="14"/>
      <c r="B309" s="33" t="s">
        <v>89</v>
      </c>
      <c r="C309" s="27" t="s">
        <v>45</v>
      </c>
      <c r="D309" s="27" t="s">
        <v>11</v>
      </c>
      <c r="E309" s="27" t="s">
        <v>321</v>
      </c>
      <c r="F309" s="27" t="s">
        <v>21</v>
      </c>
      <c r="G309" s="32">
        <v>1250</v>
      </c>
      <c r="H309" s="32">
        <v>484</v>
      </c>
      <c r="I309" s="32">
        <f>SUM(G309:H309)</f>
        <v>1734</v>
      </c>
    </row>
    <row r="310" spans="1:9" ht="22.5">
      <c r="A310" s="14"/>
      <c r="B310" s="26" t="s">
        <v>265</v>
      </c>
      <c r="C310" s="27" t="s">
        <v>45</v>
      </c>
      <c r="D310" s="27" t="s">
        <v>11</v>
      </c>
      <c r="E310" s="27" t="s">
        <v>267</v>
      </c>
      <c r="F310" s="27"/>
      <c r="G310" s="32">
        <f>G311+G318</f>
        <v>24540.1</v>
      </c>
      <c r="H310" s="32">
        <f>H311+H318</f>
        <v>1984.6</v>
      </c>
      <c r="I310" s="32">
        <f t="shared" ref="I310" si="86">I311+I318</f>
        <v>26524.7</v>
      </c>
    </row>
    <row r="311" spans="1:9">
      <c r="A311" s="14"/>
      <c r="B311" s="26" t="s">
        <v>266</v>
      </c>
      <c r="C311" s="27" t="s">
        <v>45</v>
      </c>
      <c r="D311" s="27" t="s">
        <v>11</v>
      </c>
      <c r="E311" s="27" t="s">
        <v>268</v>
      </c>
      <c r="F311" s="27"/>
      <c r="G311" s="32">
        <f>SUM(G312:G317)</f>
        <v>19933.899999999998</v>
      </c>
      <c r="H311" s="32">
        <f t="shared" ref="H311:I311" si="87">SUM(H312:H317)</f>
        <v>1984.6</v>
      </c>
      <c r="I311" s="32">
        <f t="shared" si="87"/>
        <v>21918.5</v>
      </c>
    </row>
    <row r="312" spans="1:9">
      <c r="A312" s="14"/>
      <c r="B312" s="28" t="s">
        <v>141</v>
      </c>
      <c r="C312" s="27" t="s">
        <v>45</v>
      </c>
      <c r="D312" s="27" t="s">
        <v>11</v>
      </c>
      <c r="E312" s="27" t="s">
        <v>268</v>
      </c>
      <c r="F312" s="27" t="s">
        <v>142</v>
      </c>
      <c r="G312" s="32">
        <v>1757.6</v>
      </c>
      <c r="H312" s="32">
        <v>-125.4</v>
      </c>
      <c r="I312" s="32">
        <f>SUM(G312:H312)</f>
        <v>1632.1999999999998</v>
      </c>
    </row>
    <row r="313" spans="1:9" ht="22.5">
      <c r="A313" s="14"/>
      <c r="B313" s="33" t="s">
        <v>89</v>
      </c>
      <c r="C313" s="27" t="s">
        <v>45</v>
      </c>
      <c r="D313" s="27" t="s">
        <v>11</v>
      </c>
      <c r="E313" s="27" t="s">
        <v>268</v>
      </c>
      <c r="F313" s="27" t="s">
        <v>21</v>
      </c>
      <c r="G313" s="32">
        <v>2150.9</v>
      </c>
      <c r="H313" s="32">
        <v>3273.4</v>
      </c>
      <c r="I313" s="32">
        <f>SUM(G313:H313)</f>
        <v>5424.3</v>
      </c>
    </row>
    <row r="314" spans="1:9" ht="22.5">
      <c r="A314" s="14"/>
      <c r="B314" s="40" t="s">
        <v>210</v>
      </c>
      <c r="C314" s="27" t="s">
        <v>45</v>
      </c>
      <c r="D314" s="27" t="s">
        <v>11</v>
      </c>
      <c r="E314" s="27" t="s">
        <v>268</v>
      </c>
      <c r="F314" s="27" t="s">
        <v>48</v>
      </c>
      <c r="G314" s="32">
        <v>12444.3</v>
      </c>
      <c r="H314" s="32"/>
      <c r="I314" s="32">
        <f>G314+H314</f>
        <v>12444.3</v>
      </c>
    </row>
    <row r="315" spans="1:9">
      <c r="A315" s="14"/>
      <c r="B315" s="28" t="s">
        <v>129</v>
      </c>
      <c r="C315" s="27" t="s">
        <v>45</v>
      </c>
      <c r="D315" s="27" t="s">
        <v>11</v>
      </c>
      <c r="E315" s="27" t="s">
        <v>268</v>
      </c>
      <c r="F315" s="27" t="s">
        <v>130</v>
      </c>
      <c r="G315" s="32">
        <v>3492.8</v>
      </c>
      <c r="H315" s="32">
        <v>-1313.4</v>
      </c>
      <c r="I315" s="32">
        <f>SUM(G315:H315)</f>
        <v>2179.4</v>
      </c>
    </row>
    <row r="316" spans="1:9">
      <c r="A316" s="14"/>
      <c r="B316" s="31" t="s">
        <v>92</v>
      </c>
      <c r="C316" s="27" t="s">
        <v>45</v>
      </c>
      <c r="D316" s="27" t="s">
        <v>11</v>
      </c>
      <c r="E316" s="27" t="s">
        <v>268</v>
      </c>
      <c r="F316" s="37" t="s">
        <v>35</v>
      </c>
      <c r="G316" s="32">
        <v>88.3</v>
      </c>
      <c r="H316" s="32"/>
      <c r="I316" s="32">
        <f>SUM(G316:H316)</f>
        <v>88.3</v>
      </c>
    </row>
    <row r="317" spans="1:9">
      <c r="A317" s="14"/>
      <c r="B317" s="36" t="s">
        <v>94</v>
      </c>
      <c r="C317" s="27" t="s">
        <v>45</v>
      </c>
      <c r="D317" s="27" t="s">
        <v>11</v>
      </c>
      <c r="E317" s="27" t="s">
        <v>268</v>
      </c>
      <c r="F317" s="27" t="s">
        <v>95</v>
      </c>
      <c r="G317" s="32"/>
      <c r="H317" s="32">
        <v>150</v>
      </c>
      <c r="I317" s="32">
        <f>SUM(G317:H317)</f>
        <v>150</v>
      </c>
    </row>
    <row r="318" spans="1:9" ht="67.5">
      <c r="A318" s="14"/>
      <c r="B318" s="48" t="s">
        <v>173</v>
      </c>
      <c r="C318" s="27" t="s">
        <v>45</v>
      </c>
      <c r="D318" s="27" t="s">
        <v>11</v>
      </c>
      <c r="E318" s="27" t="s">
        <v>351</v>
      </c>
      <c r="F318" s="27"/>
      <c r="G318" s="32">
        <f>SUM(G319:G319)</f>
        <v>4606.2</v>
      </c>
      <c r="H318" s="32">
        <f>SUM(H319:H319)</f>
        <v>0</v>
      </c>
      <c r="I318" s="32">
        <f>SUM(I319:I319)</f>
        <v>4606.2</v>
      </c>
    </row>
    <row r="319" spans="1:9" ht="33.75">
      <c r="A319" s="14"/>
      <c r="B319" s="36" t="s">
        <v>123</v>
      </c>
      <c r="C319" s="27" t="s">
        <v>45</v>
      </c>
      <c r="D319" s="27" t="s">
        <v>11</v>
      </c>
      <c r="E319" s="27" t="s">
        <v>351</v>
      </c>
      <c r="F319" s="27" t="s">
        <v>125</v>
      </c>
      <c r="G319" s="32">
        <v>4606.2</v>
      </c>
      <c r="H319" s="32"/>
      <c r="I319" s="32">
        <f>G319+H319</f>
        <v>4606.2</v>
      </c>
    </row>
    <row r="320" spans="1:9" ht="45">
      <c r="A320" s="14"/>
      <c r="B320" s="45" t="s">
        <v>215</v>
      </c>
      <c r="C320" s="27" t="s">
        <v>45</v>
      </c>
      <c r="D320" s="27" t="s">
        <v>11</v>
      </c>
      <c r="E320" s="27" t="s">
        <v>117</v>
      </c>
      <c r="F320" s="27"/>
      <c r="G320" s="32">
        <f>G321</f>
        <v>1207.2</v>
      </c>
      <c r="H320" s="32">
        <f t="shared" ref="H320:I320" si="88">H321</f>
        <v>0</v>
      </c>
      <c r="I320" s="32">
        <f t="shared" si="88"/>
        <v>1207.2</v>
      </c>
    </row>
    <row r="321" spans="1:9" ht="22.5">
      <c r="A321" s="14"/>
      <c r="B321" s="26" t="s">
        <v>335</v>
      </c>
      <c r="C321" s="27" t="s">
        <v>45</v>
      </c>
      <c r="D321" s="27" t="s">
        <v>11</v>
      </c>
      <c r="E321" s="35" t="s">
        <v>338</v>
      </c>
      <c r="F321" s="27"/>
      <c r="G321" s="32">
        <f>G322</f>
        <v>1207.2</v>
      </c>
      <c r="H321" s="32">
        <f>H322</f>
        <v>0</v>
      </c>
      <c r="I321" s="32">
        <f>I322</f>
        <v>1207.2</v>
      </c>
    </row>
    <row r="322" spans="1:9" ht="22.5">
      <c r="A322" s="14"/>
      <c r="B322" s="26" t="s">
        <v>336</v>
      </c>
      <c r="C322" s="27" t="s">
        <v>45</v>
      </c>
      <c r="D322" s="27" t="s">
        <v>11</v>
      </c>
      <c r="E322" s="35" t="s">
        <v>339</v>
      </c>
      <c r="F322" s="27"/>
      <c r="G322" s="32">
        <f>SUM(G323:G323)</f>
        <v>1207.2</v>
      </c>
      <c r="H322" s="32">
        <f>SUM(H323:H323)</f>
        <v>0</v>
      </c>
      <c r="I322" s="32">
        <f>SUM(I323:I323)</f>
        <v>1207.2</v>
      </c>
    </row>
    <row r="323" spans="1:9" ht="33.75">
      <c r="A323" s="14"/>
      <c r="B323" s="48" t="s">
        <v>123</v>
      </c>
      <c r="C323" s="27" t="s">
        <v>45</v>
      </c>
      <c r="D323" s="27" t="s">
        <v>11</v>
      </c>
      <c r="E323" s="35" t="s">
        <v>339</v>
      </c>
      <c r="F323" s="27" t="s">
        <v>125</v>
      </c>
      <c r="G323" s="32">
        <v>1207.2</v>
      </c>
      <c r="H323" s="32"/>
      <c r="I323" s="32">
        <f>SUM(G323:H323)</f>
        <v>1207.2</v>
      </c>
    </row>
    <row r="324" spans="1:9" ht="22.5">
      <c r="A324" s="14"/>
      <c r="B324" s="48" t="s">
        <v>523</v>
      </c>
      <c r="C324" s="27" t="s">
        <v>45</v>
      </c>
      <c r="D324" s="27" t="s">
        <v>11</v>
      </c>
      <c r="E324" s="27" t="s">
        <v>525</v>
      </c>
      <c r="F324" s="27"/>
      <c r="G324" s="32">
        <f>G325</f>
        <v>10052.9</v>
      </c>
      <c r="H324" s="32">
        <f t="shared" ref="H324:I325" si="89">H325</f>
        <v>0</v>
      </c>
      <c r="I324" s="32">
        <f t="shared" si="89"/>
        <v>10052.9</v>
      </c>
    </row>
    <row r="325" spans="1:9">
      <c r="A325" s="14"/>
      <c r="B325" s="48" t="s">
        <v>524</v>
      </c>
      <c r="C325" s="27" t="s">
        <v>45</v>
      </c>
      <c r="D325" s="27" t="s">
        <v>11</v>
      </c>
      <c r="E325" s="27" t="s">
        <v>526</v>
      </c>
      <c r="F325" s="27"/>
      <c r="G325" s="32">
        <f>G326</f>
        <v>10052.9</v>
      </c>
      <c r="H325" s="32">
        <f t="shared" si="89"/>
        <v>0</v>
      </c>
      <c r="I325" s="32">
        <f t="shared" si="89"/>
        <v>10052.9</v>
      </c>
    </row>
    <row r="326" spans="1:9" ht="22.5">
      <c r="A326" s="14"/>
      <c r="B326" s="47" t="s">
        <v>210</v>
      </c>
      <c r="C326" s="27" t="s">
        <v>45</v>
      </c>
      <c r="D326" s="27" t="s">
        <v>11</v>
      </c>
      <c r="E326" s="27" t="s">
        <v>526</v>
      </c>
      <c r="F326" s="27" t="s">
        <v>48</v>
      </c>
      <c r="G326" s="32">
        <v>10052.9</v>
      </c>
      <c r="H326" s="32"/>
      <c r="I326" s="32">
        <f>G326+H326</f>
        <v>10052.9</v>
      </c>
    </row>
    <row r="327" spans="1:9">
      <c r="A327" s="14" t="s">
        <v>166</v>
      </c>
      <c r="B327" s="17" t="s">
        <v>155</v>
      </c>
      <c r="C327" s="29" t="s">
        <v>45</v>
      </c>
      <c r="D327" s="29" t="s">
        <v>16</v>
      </c>
      <c r="E327" s="29"/>
      <c r="F327" s="29"/>
      <c r="G327" s="22">
        <f>G328</f>
        <v>305</v>
      </c>
      <c r="H327" s="22">
        <f t="shared" ref="H327:I327" si="90">H328</f>
        <v>0</v>
      </c>
      <c r="I327" s="22">
        <f t="shared" si="90"/>
        <v>305</v>
      </c>
    </row>
    <row r="328" spans="1:9" ht="33.75">
      <c r="A328" s="14"/>
      <c r="B328" s="34" t="s">
        <v>217</v>
      </c>
      <c r="C328" s="27" t="s">
        <v>45</v>
      </c>
      <c r="D328" s="27" t="s">
        <v>16</v>
      </c>
      <c r="E328" s="27" t="s">
        <v>118</v>
      </c>
      <c r="F328" s="37"/>
      <c r="G328" s="32">
        <f>G329+G332</f>
        <v>305</v>
      </c>
      <c r="H328" s="32">
        <f>H329+H332</f>
        <v>0</v>
      </c>
      <c r="I328" s="32">
        <f t="shared" ref="I328" si="91">I329+I332</f>
        <v>305</v>
      </c>
    </row>
    <row r="329" spans="1:9">
      <c r="A329" s="14"/>
      <c r="B329" s="49" t="s">
        <v>352</v>
      </c>
      <c r="C329" s="27" t="s">
        <v>45</v>
      </c>
      <c r="D329" s="27" t="s">
        <v>16</v>
      </c>
      <c r="E329" s="27" t="s">
        <v>354</v>
      </c>
      <c r="F329" s="27"/>
      <c r="G329" s="32">
        <f t="shared" ref="G329:I330" si="92">G330</f>
        <v>5</v>
      </c>
      <c r="H329" s="32">
        <f t="shared" si="92"/>
        <v>0</v>
      </c>
      <c r="I329" s="32">
        <f t="shared" si="92"/>
        <v>5</v>
      </c>
    </row>
    <row r="330" spans="1:9" ht="22.5">
      <c r="A330" s="14"/>
      <c r="B330" s="49" t="s">
        <v>353</v>
      </c>
      <c r="C330" s="27" t="s">
        <v>45</v>
      </c>
      <c r="D330" s="27" t="s">
        <v>16</v>
      </c>
      <c r="E330" s="27" t="s">
        <v>355</v>
      </c>
      <c r="F330" s="27"/>
      <c r="G330" s="32">
        <f t="shared" si="92"/>
        <v>5</v>
      </c>
      <c r="H330" s="32">
        <f t="shared" si="92"/>
        <v>0</v>
      </c>
      <c r="I330" s="32">
        <f t="shared" si="92"/>
        <v>5</v>
      </c>
    </row>
    <row r="331" spans="1:9" ht="22.5">
      <c r="A331" s="14"/>
      <c r="B331" s="50" t="s">
        <v>89</v>
      </c>
      <c r="C331" s="27" t="s">
        <v>45</v>
      </c>
      <c r="D331" s="27" t="s">
        <v>16</v>
      </c>
      <c r="E331" s="27" t="s">
        <v>355</v>
      </c>
      <c r="F331" s="27" t="s">
        <v>21</v>
      </c>
      <c r="G331" s="32">
        <v>5</v>
      </c>
      <c r="H331" s="32"/>
      <c r="I331" s="32">
        <f>G331+H331</f>
        <v>5</v>
      </c>
    </row>
    <row r="332" spans="1:9" ht="22.5">
      <c r="A332" s="14"/>
      <c r="B332" s="49" t="s">
        <v>318</v>
      </c>
      <c r="C332" s="27" t="s">
        <v>45</v>
      </c>
      <c r="D332" s="27" t="s">
        <v>16</v>
      </c>
      <c r="E332" s="27" t="s">
        <v>320</v>
      </c>
      <c r="F332" s="27"/>
      <c r="G332" s="32">
        <f t="shared" ref="G332:I333" si="93">G333</f>
        <v>300</v>
      </c>
      <c r="H332" s="32">
        <f t="shared" si="93"/>
        <v>0</v>
      </c>
      <c r="I332" s="32">
        <f t="shared" si="93"/>
        <v>300</v>
      </c>
    </row>
    <row r="333" spans="1:9">
      <c r="A333" s="14"/>
      <c r="B333" s="49" t="s">
        <v>319</v>
      </c>
      <c r="C333" s="27" t="s">
        <v>45</v>
      </c>
      <c r="D333" s="27" t="s">
        <v>16</v>
      </c>
      <c r="E333" s="27" t="s">
        <v>321</v>
      </c>
      <c r="F333" s="27"/>
      <c r="G333" s="32">
        <f t="shared" si="93"/>
        <v>300</v>
      </c>
      <c r="H333" s="32">
        <f t="shared" si="93"/>
        <v>0</v>
      </c>
      <c r="I333" s="32">
        <f t="shared" si="93"/>
        <v>300</v>
      </c>
    </row>
    <row r="334" spans="1:9" ht="22.5">
      <c r="A334" s="14"/>
      <c r="B334" s="50" t="s">
        <v>89</v>
      </c>
      <c r="C334" s="27" t="s">
        <v>45</v>
      </c>
      <c r="D334" s="27" t="s">
        <v>16</v>
      </c>
      <c r="E334" s="27" t="s">
        <v>321</v>
      </c>
      <c r="F334" s="27" t="s">
        <v>21</v>
      </c>
      <c r="G334" s="32">
        <v>300</v>
      </c>
      <c r="H334" s="32"/>
      <c r="I334" s="32">
        <f>G334+H334</f>
        <v>300</v>
      </c>
    </row>
    <row r="335" spans="1:9">
      <c r="A335" s="14" t="s">
        <v>167</v>
      </c>
      <c r="B335" s="51" t="s">
        <v>124</v>
      </c>
      <c r="C335" s="29" t="s">
        <v>45</v>
      </c>
      <c r="D335" s="29" t="s">
        <v>45</v>
      </c>
      <c r="E335" s="29"/>
      <c r="F335" s="29"/>
      <c r="G335" s="22">
        <f>G336</f>
        <v>24212.799999999999</v>
      </c>
      <c r="H335" s="22">
        <f t="shared" ref="H335:I336" si="94">H336</f>
        <v>-2214.8000000000002</v>
      </c>
      <c r="I335" s="22">
        <f t="shared" si="94"/>
        <v>21998</v>
      </c>
    </row>
    <row r="336" spans="1:9" ht="33.75">
      <c r="A336" s="14"/>
      <c r="B336" s="34" t="s">
        <v>217</v>
      </c>
      <c r="C336" s="27" t="s">
        <v>45</v>
      </c>
      <c r="D336" s="27" t="s">
        <v>45</v>
      </c>
      <c r="E336" s="27" t="s">
        <v>118</v>
      </c>
      <c r="F336" s="37"/>
      <c r="G336" s="32">
        <f>G337</f>
        <v>24212.799999999999</v>
      </c>
      <c r="H336" s="32">
        <f t="shared" si="94"/>
        <v>-2214.8000000000002</v>
      </c>
      <c r="I336" s="32">
        <f t="shared" si="94"/>
        <v>21998</v>
      </c>
    </row>
    <row r="337" spans="1:9" ht="33.75">
      <c r="A337" s="14"/>
      <c r="B337" s="26" t="s">
        <v>356</v>
      </c>
      <c r="C337" s="27" t="s">
        <v>45</v>
      </c>
      <c r="D337" s="27" t="s">
        <v>45</v>
      </c>
      <c r="E337" s="27" t="s">
        <v>357</v>
      </c>
      <c r="F337" s="27"/>
      <c r="G337" s="32">
        <f>G338</f>
        <v>24212.799999999999</v>
      </c>
      <c r="H337" s="32">
        <f>H338</f>
        <v>-2214.8000000000002</v>
      </c>
      <c r="I337" s="32">
        <f>I338</f>
        <v>21998</v>
      </c>
    </row>
    <row r="338" spans="1:9" ht="22.5">
      <c r="A338" s="14"/>
      <c r="B338" s="36" t="s">
        <v>491</v>
      </c>
      <c r="C338" s="27" t="s">
        <v>45</v>
      </c>
      <c r="D338" s="27" t="s">
        <v>45</v>
      </c>
      <c r="E338" s="27" t="s">
        <v>358</v>
      </c>
      <c r="F338" s="27"/>
      <c r="G338" s="32">
        <f>SUM(G339:G344)</f>
        <v>24212.799999999999</v>
      </c>
      <c r="H338" s="32">
        <f>SUM(H339:H344)</f>
        <v>-2214.8000000000002</v>
      </c>
      <c r="I338" s="32">
        <f>SUM(I339:I344)</f>
        <v>21998</v>
      </c>
    </row>
    <row r="339" spans="1:9">
      <c r="A339" s="14"/>
      <c r="B339" s="31" t="s">
        <v>108</v>
      </c>
      <c r="C339" s="27" t="s">
        <v>45</v>
      </c>
      <c r="D339" s="27" t="s">
        <v>45</v>
      </c>
      <c r="E339" s="27" t="s">
        <v>358</v>
      </c>
      <c r="F339" s="27" t="s">
        <v>34</v>
      </c>
      <c r="G339" s="32">
        <v>13528.6</v>
      </c>
      <c r="H339" s="32">
        <v>-1371.1</v>
      </c>
      <c r="I339" s="32">
        <f t="shared" ref="I339:I344" si="95">SUM(G339:H339)</f>
        <v>12157.5</v>
      </c>
    </row>
    <row r="340" spans="1:9" ht="22.5">
      <c r="A340" s="14"/>
      <c r="B340" s="31" t="s">
        <v>109</v>
      </c>
      <c r="C340" s="27" t="s">
        <v>45</v>
      </c>
      <c r="D340" s="27" t="s">
        <v>45</v>
      </c>
      <c r="E340" s="27" t="s">
        <v>358</v>
      </c>
      <c r="F340" s="27" t="s">
        <v>96</v>
      </c>
      <c r="G340" s="32">
        <v>3975.9</v>
      </c>
      <c r="H340" s="32">
        <v>-606.9</v>
      </c>
      <c r="I340" s="32">
        <f t="shared" si="95"/>
        <v>3369</v>
      </c>
    </row>
    <row r="341" spans="1:9" ht="22.5">
      <c r="A341" s="14"/>
      <c r="B341" s="28" t="s">
        <v>20</v>
      </c>
      <c r="C341" s="27" t="s">
        <v>45</v>
      </c>
      <c r="D341" s="27" t="s">
        <v>45</v>
      </c>
      <c r="E341" s="27" t="s">
        <v>358</v>
      </c>
      <c r="F341" s="27" t="s">
        <v>26</v>
      </c>
      <c r="G341" s="32">
        <v>687.5</v>
      </c>
      <c r="H341" s="32"/>
      <c r="I341" s="32">
        <f t="shared" si="95"/>
        <v>687.5</v>
      </c>
    </row>
    <row r="342" spans="1:9" ht="22.5">
      <c r="A342" s="14"/>
      <c r="B342" s="33" t="s">
        <v>89</v>
      </c>
      <c r="C342" s="27" t="s">
        <v>45</v>
      </c>
      <c r="D342" s="27" t="s">
        <v>45</v>
      </c>
      <c r="E342" s="27" t="s">
        <v>358</v>
      </c>
      <c r="F342" s="27" t="s">
        <v>21</v>
      </c>
      <c r="G342" s="32">
        <v>3603.1</v>
      </c>
      <c r="H342" s="32">
        <v>-236.8</v>
      </c>
      <c r="I342" s="32">
        <f t="shared" si="95"/>
        <v>3366.2999999999997</v>
      </c>
    </row>
    <row r="343" spans="1:9">
      <c r="A343" s="14"/>
      <c r="B343" s="31" t="s">
        <v>22</v>
      </c>
      <c r="C343" s="27" t="s">
        <v>45</v>
      </c>
      <c r="D343" s="27" t="s">
        <v>45</v>
      </c>
      <c r="E343" s="27" t="s">
        <v>358</v>
      </c>
      <c r="F343" s="27" t="s">
        <v>91</v>
      </c>
      <c r="G343" s="32">
        <v>2406.9</v>
      </c>
      <c r="H343" s="32"/>
      <c r="I343" s="32">
        <f t="shared" si="95"/>
        <v>2406.9</v>
      </c>
    </row>
    <row r="344" spans="1:9">
      <c r="A344" s="14"/>
      <c r="B344" s="28" t="s">
        <v>92</v>
      </c>
      <c r="C344" s="27" t="s">
        <v>45</v>
      </c>
      <c r="D344" s="27" t="s">
        <v>45</v>
      </c>
      <c r="E344" s="27" t="s">
        <v>358</v>
      </c>
      <c r="F344" s="27" t="s">
        <v>35</v>
      </c>
      <c r="G344" s="32">
        <v>10.8</v>
      </c>
      <c r="H344" s="32"/>
      <c r="I344" s="32">
        <f t="shared" si="95"/>
        <v>10.8</v>
      </c>
    </row>
    <row r="345" spans="1:9">
      <c r="A345" s="10">
        <v>6</v>
      </c>
      <c r="B345" s="17" t="s">
        <v>50</v>
      </c>
      <c r="C345" s="11" t="s">
        <v>51</v>
      </c>
      <c r="D345" s="11" t="s">
        <v>52</v>
      </c>
      <c r="E345" s="11"/>
      <c r="F345" s="11"/>
      <c r="G345" s="30">
        <f>G346+G379+G429+G462+G469+G457</f>
        <v>613645.5</v>
      </c>
      <c r="H345" s="30">
        <f t="shared" ref="H345:I345" si="96">H346+H379+H429+H462+H469+H457</f>
        <v>35609.100000000006</v>
      </c>
      <c r="I345" s="30">
        <f t="shared" si="96"/>
        <v>649254.60000000009</v>
      </c>
    </row>
    <row r="346" spans="1:9">
      <c r="A346" s="14" t="s">
        <v>53</v>
      </c>
      <c r="B346" s="17" t="s">
        <v>54</v>
      </c>
      <c r="C346" s="29" t="s">
        <v>51</v>
      </c>
      <c r="D346" s="29" t="s">
        <v>8</v>
      </c>
      <c r="E346" s="29"/>
      <c r="F346" s="29"/>
      <c r="G346" s="22">
        <f>G352+G347</f>
        <v>148293</v>
      </c>
      <c r="H346" s="22">
        <f>H352+H347</f>
        <v>3915.8999999999987</v>
      </c>
      <c r="I346" s="22">
        <f>I352+I347</f>
        <v>152208.9</v>
      </c>
    </row>
    <row r="347" spans="1:9" ht="33.75">
      <c r="A347" s="14"/>
      <c r="B347" s="28" t="s">
        <v>217</v>
      </c>
      <c r="C347" s="15" t="s">
        <v>51</v>
      </c>
      <c r="D347" s="15" t="s">
        <v>8</v>
      </c>
      <c r="E347" s="27" t="s">
        <v>118</v>
      </c>
      <c r="F347" s="27"/>
      <c r="G347" s="32">
        <f>G348</f>
        <v>10789.7</v>
      </c>
      <c r="H347" s="32">
        <f t="shared" ref="H347:I347" si="97">H348</f>
        <v>-4422.3</v>
      </c>
      <c r="I347" s="32">
        <f t="shared" si="97"/>
        <v>6367.4000000000005</v>
      </c>
    </row>
    <row r="348" spans="1:9" ht="22.5">
      <c r="A348" s="14"/>
      <c r="B348" s="26" t="s">
        <v>377</v>
      </c>
      <c r="C348" s="27" t="s">
        <v>51</v>
      </c>
      <c r="D348" s="27" t="s">
        <v>8</v>
      </c>
      <c r="E348" s="27" t="s">
        <v>379</v>
      </c>
      <c r="F348" s="27"/>
      <c r="G348" s="32">
        <f t="shared" ref="G348:I348" si="98">G349</f>
        <v>10789.7</v>
      </c>
      <c r="H348" s="32">
        <f t="shared" si="98"/>
        <v>-4422.3</v>
      </c>
      <c r="I348" s="32">
        <f t="shared" si="98"/>
        <v>6367.4000000000005</v>
      </c>
    </row>
    <row r="349" spans="1:9">
      <c r="A349" s="14"/>
      <c r="B349" s="26" t="s">
        <v>378</v>
      </c>
      <c r="C349" s="27" t="s">
        <v>51</v>
      </c>
      <c r="D349" s="27" t="s">
        <v>8</v>
      </c>
      <c r="E349" s="27" t="s">
        <v>380</v>
      </c>
      <c r="F349" s="27"/>
      <c r="G349" s="32">
        <f>G350+G351</f>
        <v>10789.7</v>
      </c>
      <c r="H349" s="32">
        <f t="shared" ref="H349:I349" si="99">H350+H351</f>
        <v>-4422.3</v>
      </c>
      <c r="I349" s="32">
        <f t="shared" si="99"/>
        <v>6367.4000000000005</v>
      </c>
    </row>
    <row r="350" spans="1:9" ht="22.5">
      <c r="A350" s="14"/>
      <c r="B350" s="33" t="s">
        <v>89</v>
      </c>
      <c r="C350" s="27" t="s">
        <v>51</v>
      </c>
      <c r="D350" s="27" t="s">
        <v>8</v>
      </c>
      <c r="E350" s="27" t="s">
        <v>380</v>
      </c>
      <c r="F350" s="27" t="s">
        <v>21</v>
      </c>
      <c r="G350" s="32">
        <v>20.5</v>
      </c>
      <c r="H350" s="32"/>
      <c r="I350" s="32">
        <f>G350+H350</f>
        <v>20.5</v>
      </c>
    </row>
    <row r="351" spans="1:9" ht="22.5">
      <c r="A351" s="14"/>
      <c r="B351" s="28" t="s">
        <v>183</v>
      </c>
      <c r="C351" s="27" t="s">
        <v>51</v>
      </c>
      <c r="D351" s="27" t="s">
        <v>8</v>
      </c>
      <c r="E351" s="27" t="s">
        <v>380</v>
      </c>
      <c r="F351" s="27" t="s">
        <v>48</v>
      </c>
      <c r="G351" s="32">
        <v>10769.2</v>
      </c>
      <c r="H351" s="32">
        <v>-4422.3</v>
      </c>
      <c r="I351" s="32">
        <f>SUM(G351:H351)</f>
        <v>6346.9000000000005</v>
      </c>
    </row>
    <row r="352" spans="1:9" ht="45">
      <c r="A352" s="14"/>
      <c r="B352" s="34" t="s">
        <v>218</v>
      </c>
      <c r="C352" s="27" t="s">
        <v>51</v>
      </c>
      <c r="D352" s="27" t="s">
        <v>8</v>
      </c>
      <c r="E352" s="27" t="s">
        <v>121</v>
      </c>
      <c r="F352" s="27"/>
      <c r="G352" s="32">
        <f>G353</f>
        <v>137503.29999999999</v>
      </c>
      <c r="H352" s="32">
        <f t="shared" ref="H352:I352" si="100">H353</f>
        <v>8338.1999999999989</v>
      </c>
      <c r="I352" s="32">
        <f t="shared" si="100"/>
        <v>145841.5</v>
      </c>
    </row>
    <row r="353" spans="1:9" ht="22.5">
      <c r="A353" s="14"/>
      <c r="B353" s="31" t="s">
        <v>359</v>
      </c>
      <c r="C353" s="27" t="s">
        <v>51</v>
      </c>
      <c r="D353" s="27" t="s">
        <v>8</v>
      </c>
      <c r="E353" s="27" t="s">
        <v>366</v>
      </c>
      <c r="F353" s="27"/>
      <c r="G353" s="32">
        <f>G354+G357+G363+G359+G361+G365+G367+G369+G371+G373+G376</f>
        <v>137503.29999999999</v>
      </c>
      <c r="H353" s="32">
        <f t="shared" ref="H353:I353" si="101">H354+H357+H363+H359+H361+H365+H367+H369+H371+H373+H376</f>
        <v>8338.1999999999989</v>
      </c>
      <c r="I353" s="32">
        <f t="shared" si="101"/>
        <v>145841.5</v>
      </c>
    </row>
    <row r="354" spans="1:9" ht="22.5">
      <c r="A354" s="14"/>
      <c r="B354" s="31" t="s">
        <v>360</v>
      </c>
      <c r="C354" s="27" t="s">
        <v>51</v>
      </c>
      <c r="D354" s="27" t="s">
        <v>8</v>
      </c>
      <c r="E354" s="27" t="s">
        <v>367</v>
      </c>
      <c r="F354" s="27"/>
      <c r="G354" s="32">
        <f>G356+G355</f>
        <v>10962.1</v>
      </c>
      <c r="H354" s="32">
        <f t="shared" ref="H354:I354" si="102">H356+H355</f>
        <v>1716.3</v>
      </c>
      <c r="I354" s="32">
        <f t="shared" si="102"/>
        <v>12678.4</v>
      </c>
    </row>
    <row r="355" spans="1:9" ht="33.75">
      <c r="A355" s="14"/>
      <c r="B355" s="31" t="s">
        <v>56</v>
      </c>
      <c r="C355" s="27" t="s">
        <v>51</v>
      </c>
      <c r="D355" s="27" t="s">
        <v>8</v>
      </c>
      <c r="E355" s="27" t="s">
        <v>367</v>
      </c>
      <c r="F355" s="27" t="s">
        <v>66</v>
      </c>
      <c r="G355" s="32">
        <v>10962.1</v>
      </c>
      <c r="H355" s="32"/>
      <c r="I355" s="32">
        <f>G355+H355</f>
        <v>10962.1</v>
      </c>
    </row>
    <row r="356" spans="1:9">
      <c r="A356" s="14"/>
      <c r="B356" s="36" t="s">
        <v>433</v>
      </c>
      <c r="C356" s="27" t="s">
        <v>51</v>
      </c>
      <c r="D356" s="27" t="s">
        <v>8</v>
      </c>
      <c r="E356" s="27" t="s">
        <v>367</v>
      </c>
      <c r="F356" s="27" t="s">
        <v>67</v>
      </c>
      <c r="G356" s="32"/>
      <c r="H356" s="32">
        <v>1716.3</v>
      </c>
      <c r="I356" s="32">
        <f>G356+H356</f>
        <v>1716.3</v>
      </c>
    </row>
    <row r="357" spans="1:9" ht="22.5">
      <c r="A357" s="14"/>
      <c r="B357" s="31" t="s">
        <v>361</v>
      </c>
      <c r="C357" s="27" t="s">
        <v>51</v>
      </c>
      <c r="D357" s="27" t="s">
        <v>8</v>
      </c>
      <c r="E357" s="27" t="s">
        <v>368</v>
      </c>
      <c r="F357" s="27"/>
      <c r="G357" s="32">
        <f>G358</f>
        <v>7936.8</v>
      </c>
      <c r="H357" s="32">
        <f>H358</f>
        <v>0</v>
      </c>
      <c r="I357" s="32">
        <f>I358</f>
        <v>7936.8</v>
      </c>
    </row>
    <row r="358" spans="1:9" ht="33.75">
      <c r="A358" s="14"/>
      <c r="B358" s="31" t="s">
        <v>56</v>
      </c>
      <c r="C358" s="27" t="s">
        <v>51</v>
      </c>
      <c r="D358" s="27" t="s">
        <v>8</v>
      </c>
      <c r="E358" s="27" t="s">
        <v>368</v>
      </c>
      <c r="F358" s="27" t="s">
        <v>66</v>
      </c>
      <c r="G358" s="32">
        <v>7936.8</v>
      </c>
      <c r="H358" s="32"/>
      <c r="I358" s="32">
        <f>G358+H358</f>
        <v>7936.8</v>
      </c>
    </row>
    <row r="359" spans="1:9" ht="22.5">
      <c r="A359" s="14"/>
      <c r="B359" s="31" t="s">
        <v>362</v>
      </c>
      <c r="C359" s="27" t="s">
        <v>51</v>
      </c>
      <c r="D359" s="27" t="s">
        <v>8</v>
      </c>
      <c r="E359" s="27" t="s">
        <v>369</v>
      </c>
      <c r="F359" s="27"/>
      <c r="G359" s="32">
        <f>G360</f>
        <v>5320.8</v>
      </c>
      <c r="H359" s="32">
        <f>H360</f>
        <v>0</v>
      </c>
      <c r="I359" s="32">
        <f>I360</f>
        <v>5320.8</v>
      </c>
    </row>
    <row r="360" spans="1:9" ht="33.75">
      <c r="A360" s="14"/>
      <c r="B360" s="31" t="s">
        <v>56</v>
      </c>
      <c r="C360" s="27" t="s">
        <v>51</v>
      </c>
      <c r="D360" s="27" t="s">
        <v>8</v>
      </c>
      <c r="E360" s="27" t="s">
        <v>369</v>
      </c>
      <c r="F360" s="27" t="s">
        <v>66</v>
      </c>
      <c r="G360" s="32">
        <v>5320.8</v>
      </c>
      <c r="H360" s="32"/>
      <c r="I360" s="32">
        <f>G360+H360</f>
        <v>5320.8</v>
      </c>
    </row>
    <row r="361" spans="1:9" ht="33.75">
      <c r="A361" s="14"/>
      <c r="B361" s="28" t="s">
        <v>363</v>
      </c>
      <c r="C361" s="27" t="s">
        <v>51</v>
      </c>
      <c r="D361" s="27" t="s">
        <v>8</v>
      </c>
      <c r="E361" s="27" t="s">
        <v>370</v>
      </c>
      <c r="F361" s="27"/>
      <c r="G361" s="32">
        <f>G362</f>
        <v>2631.6</v>
      </c>
      <c r="H361" s="32">
        <f>H362</f>
        <v>-1281.9000000000001</v>
      </c>
      <c r="I361" s="32">
        <f>I362</f>
        <v>1349.6999999999998</v>
      </c>
    </row>
    <row r="362" spans="1:9" ht="33.75">
      <c r="A362" s="14"/>
      <c r="B362" s="28" t="s">
        <v>56</v>
      </c>
      <c r="C362" s="27" t="s">
        <v>51</v>
      </c>
      <c r="D362" s="27" t="s">
        <v>8</v>
      </c>
      <c r="E362" s="27" t="s">
        <v>370</v>
      </c>
      <c r="F362" s="27" t="s">
        <v>66</v>
      </c>
      <c r="G362" s="32">
        <v>2631.6</v>
      </c>
      <c r="H362" s="32">
        <v>-1281.9000000000001</v>
      </c>
      <c r="I362" s="32">
        <f>G362+H362</f>
        <v>1349.6999999999998</v>
      </c>
    </row>
    <row r="363" spans="1:9" ht="22.5">
      <c r="A363" s="14"/>
      <c r="B363" s="31" t="s">
        <v>364</v>
      </c>
      <c r="C363" s="27" t="s">
        <v>51</v>
      </c>
      <c r="D363" s="27" t="s">
        <v>8</v>
      </c>
      <c r="E363" s="27" t="s">
        <v>371</v>
      </c>
      <c r="F363" s="27"/>
      <c r="G363" s="32">
        <f>G364</f>
        <v>4891.5</v>
      </c>
      <c r="H363" s="32">
        <f>H364</f>
        <v>-580</v>
      </c>
      <c r="I363" s="32">
        <f>I364</f>
        <v>4311.5</v>
      </c>
    </row>
    <row r="364" spans="1:9" ht="33.75">
      <c r="A364" s="14"/>
      <c r="B364" s="31" t="s">
        <v>56</v>
      </c>
      <c r="C364" s="27" t="s">
        <v>51</v>
      </c>
      <c r="D364" s="27" t="s">
        <v>8</v>
      </c>
      <c r="E364" s="27" t="s">
        <v>371</v>
      </c>
      <c r="F364" s="27" t="s">
        <v>66</v>
      </c>
      <c r="G364" s="32">
        <v>4891.5</v>
      </c>
      <c r="H364" s="32">
        <v>-580</v>
      </c>
      <c r="I364" s="32">
        <f>G364+H364</f>
        <v>4311.5</v>
      </c>
    </row>
    <row r="365" spans="1:9" ht="33.75">
      <c r="A365" s="14"/>
      <c r="B365" s="31" t="s">
        <v>365</v>
      </c>
      <c r="C365" s="27" t="s">
        <v>51</v>
      </c>
      <c r="D365" s="27" t="s">
        <v>8</v>
      </c>
      <c r="E365" s="27" t="s">
        <v>372</v>
      </c>
      <c r="F365" s="27"/>
      <c r="G365" s="32">
        <f>G366</f>
        <v>37104.300000000003</v>
      </c>
      <c r="H365" s="32">
        <f>H366</f>
        <v>4739.3999999999996</v>
      </c>
      <c r="I365" s="32">
        <f>I366</f>
        <v>41843.700000000004</v>
      </c>
    </row>
    <row r="366" spans="1:9" ht="33.75">
      <c r="A366" s="14"/>
      <c r="B366" s="31" t="s">
        <v>56</v>
      </c>
      <c r="C366" s="27" t="s">
        <v>51</v>
      </c>
      <c r="D366" s="27" t="s">
        <v>8</v>
      </c>
      <c r="E366" s="27" t="s">
        <v>372</v>
      </c>
      <c r="F366" s="27" t="s">
        <v>66</v>
      </c>
      <c r="G366" s="32">
        <v>37104.300000000003</v>
      </c>
      <c r="H366" s="32">
        <v>4739.3999999999996</v>
      </c>
      <c r="I366" s="32">
        <f>G366+H366</f>
        <v>41843.700000000004</v>
      </c>
    </row>
    <row r="367" spans="1:9" ht="90">
      <c r="A367" s="14"/>
      <c r="B367" s="36" t="s">
        <v>185</v>
      </c>
      <c r="C367" s="27" t="s">
        <v>51</v>
      </c>
      <c r="D367" s="27" t="s">
        <v>8</v>
      </c>
      <c r="E367" s="27" t="s">
        <v>373</v>
      </c>
      <c r="F367" s="27"/>
      <c r="G367" s="32">
        <f t="shared" ref="G367:I371" si="103">G368</f>
        <v>42064.9</v>
      </c>
      <c r="H367" s="32">
        <f t="shared" si="103"/>
        <v>849.5</v>
      </c>
      <c r="I367" s="32">
        <f t="shared" si="103"/>
        <v>42914.400000000001</v>
      </c>
    </row>
    <row r="368" spans="1:9" ht="33.75">
      <c r="A368" s="14"/>
      <c r="B368" s="31" t="s">
        <v>134</v>
      </c>
      <c r="C368" s="27" t="s">
        <v>51</v>
      </c>
      <c r="D368" s="27" t="s">
        <v>8</v>
      </c>
      <c r="E368" s="27" t="s">
        <v>373</v>
      </c>
      <c r="F368" s="27" t="s">
        <v>66</v>
      </c>
      <c r="G368" s="32">
        <v>42064.9</v>
      </c>
      <c r="H368" s="32">
        <v>849.5</v>
      </c>
      <c r="I368" s="32">
        <f>G368+H368</f>
        <v>42914.400000000001</v>
      </c>
    </row>
    <row r="369" spans="1:9" ht="90">
      <c r="A369" s="14"/>
      <c r="B369" s="36" t="s">
        <v>202</v>
      </c>
      <c r="C369" s="27" t="s">
        <v>51</v>
      </c>
      <c r="D369" s="27" t="s">
        <v>8</v>
      </c>
      <c r="E369" s="27" t="s">
        <v>374</v>
      </c>
      <c r="F369" s="27"/>
      <c r="G369" s="32">
        <f t="shared" si="103"/>
        <v>977.39999999999986</v>
      </c>
      <c r="H369" s="32">
        <f t="shared" si="103"/>
        <v>0</v>
      </c>
      <c r="I369" s="32">
        <f t="shared" si="103"/>
        <v>977.39999999999986</v>
      </c>
    </row>
    <row r="370" spans="1:9" ht="33.75">
      <c r="A370" s="14"/>
      <c r="B370" s="31" t="s">
        <v>134</v>
      </c>
      <c r="C370" s="27" t="s">
        <v>51</v>
      </c>
      <c r="D370" s="27" t="s">
        <v>8</v>
      </c>
      <c r="E370" s="27" t="s">
        <v>374</v>
      </c>
      <c r="F370" s="27" t="s">
        <v>66</v>
      </c>
      <c r="G370" s="32">
        <f>1136.1-158.7</f>
        <v>977.39999999999986</v>
      </c>
      <c r="H370" s="32"/>
      <c r="I370" s="32">
        <f>G370+H370</f>
        <v>977.39999999999986</v>
      </c>
    </row>
    <row r="371" spans="1:9" ht="90">
      <c r="A371" s="14"/>
      <c r="B371" s="36" t="s">
        <v>203</v>
      </c>
      <c r="C371" s="27" t="s">
        <v>51</v>
      </c>
      <c r="D371" s="27" t="s">
        <v>8</v>
      </c>
      <c r="E371" s="27" t="s">
        <v>375</v>
      </c>
      <c r="F371" s="27"/>
      <c r="G371" s="32">
        <f t="shared" si="103"/>
        <v>25437.5</v>
      </c>
      <c r="H371" s="32">
        <f t="shared" si="103"/>
        <v>0</v>
      </c>
      <c r="I371" s="32">
        <f t="shared" si="103"/>
        <v>25437.5</v>
      </c>
    </row>
    <row r="372" spans="1:9" ht="33.75">
      <c r="A372" s="14"/>
      <c r="B372" s="31" t="s">
        <v>136</v>
      </c>
      <c r="C372" s="27" t="s">
        <v>51</v>
      </c>
      <c r="D372" s="27" t="s">
        <v>8</v>
      </c>
      <c r="E372" s="27" t="s">
        <v>375</v>
      </c>
      <c r="F372" s="27" t="s">
        <v>66</v>
      </c>
      <c r="G372" s="32">
        <f>24309.1+1128.4</f>
        <v>25437.5</v>
      </c>
      <c r="H372" s="32"/>
      <c r="I372" s="32">
        <f>G372+H372</f>
        <v>25437.5</v>
      </c>
    </row>
    <row r="373" spans="1:9" ht="33.75">
      <c r="A373" s="14"/>
      <c r="B373" s="31" t="s">
        <v>174</v>
      </c>
      <c r="C373" s="27" t="s">
        <v>51</v>
      </c>
      <c r="D373" s="27" t="s">
        <v>8</v>
      </c>
      <c r="E373" s="27" t="s">
        <v>376</v>
      </c>
      <c r="F373" s="27"/>
      <c r="G373" s="32">
        <f>G374+G375</f>
        <v>176.4</v>
      </c>
      <c r="H373" s="32">
        <f>H374+H375</f>
        <v>0</v>
      </c>
      <c r="I373" s="32">
        <f>I374+I375</f>
        <v>176.4</v>
      </c>
    </row>
    <row r="374" spans="1:9" ht="33.75">
      <c r="A374" s="14"/>
      <c r="B374" s="31" t="s">
        <v>135</v>
      </c>
      <c r="C374" s="27" t="s">
        <v>51</v>
      </c>
      <c r="D374" s="27" t="s">
        <v>8</v>
      </c>
      <c r="E374" s="27" t="s">
        <v>376</v>
      </c>
      <c r="F374" s="27" t="s">
        <v>66</v>
      </c>
      <c r="G374" s="32">
        <v>8.8000000000000007</v>
      </c>
      <c r="H374" s="32"/>
      <c r="I374" s="32">
        <f>G374+H374</f>
        <v>8.8000000000000007</v>
      </c>
    </row>
    <row r="375" spans="1:9" ht="33.75">
      <c r="A375" s="14"/>
      <c r="B375" s="31" t="s">
        <v>136</v>
      </c>
      <c r="C375" s="27" t="s">
        <v>51</v>
      </c>
      <c r="D375" s="27" t="s">
        <v>8</v>
      </c>
      <c r="E375" s="27" t="s">
        <v>376</v>
      </c>
      <c r="F375" s="27" t="s">
        <v>66</v>
      </c>
      <c r="G375" s="32">
        <v>167.6</v>
      </c>
      <c r="H375" s="32"/>
      <c r="I375" s="32">
        <f>G375+H375</f>
        <v>167.6</v>
      </c>
    </row>
    <row r="376" spans="1:9" ht="33.75">
      <c r="A376" s="14"/>
      <c r="B376" s="36" t="s">
        <v>571</v>
      </c>
      <c r="C376" s="27" t="s">
        <v>51</v>
      </c>
      <c r="D376" s="27" t="s">
        <v>8</v>
      </c>
      <c r="E376" s="27" t="s">
        <v>572</v>
      </c>
      <c r="F376" s="27"/>
      <c r="G376" s="32">
        <f>G377+G378</f>
        <v>0</v>
      </c>
      <c r="H376" s="32">
        <f t="shared" ref="H376:I376" si="104">H377+H378</f>
        <v>2894.8999999999996</v>
      </c>
      <c r="I376" s="32">
        <f t="shared" si="104"/>
        <v>2894.8999999999996</v>
      </c>
    </row>
    <row r="377" spans="1:9" ht="33.75">
      <c r="A377" s="14"/>
      <c r="B377" s="36" t="s">
        <v>135</v>
      </c>
      <c r="C377" s="27" t="s">
        <v>51</v>
      </c>
      <c r="D377" s="27" t="s">
        <v>8</v>
      </c>
      <c r="E377" s="27" t="s">
        <v>572</v>
      </c>
      <c r="F377" s="27" t="s">
        <v>66</v>
      </c>
      <c r="G377" s="32"/>
      <c r="H377" s="32">
        <v>144.69999999999999</v>
      </c>
      <c r="I377" s="32">
        <f>G377+H377</f>
        <v>144.69999999999999</v>
      </c>
    </row>
    <row r="378" spans="1:9" ht="33.75">
      <c r="A378" s="14"/>
      <c r="B378" s="36" t="s">
        <v>136</v>
      </c>
      <c r="C378" s="27" t="s">
        <v>51</v>
      </c>
      <c r="D378" s="27" t="s">
        <v>8</v>
      </c>
      <c r="E378" s="27" t="s">
        <v>572</v>
      </c>
      <c r="F378" s="27" t="s">
        <v>66</v>
      </c>
      <c r="G378" s="32"/>
      <c r="H378" s="32">
        <v>2750.2</v>
      </c>
      <c r="I378" s="32">
        <f>G378+H378</f>
        <v>2750.2</v>
      </c>
    </row>
    <row r="379" spans="1:9">
      <c r="A379" s="14" t="s">
        <v>57</v>
      </c>
      <c r="B379" s="17" t="s">
        <v>58</v>
      </c>
      <c r="C379" s="11" t="s">
        <v>51</v>
      </c>
      <c r="D379" s="11" t="s">
        <v>11</v>
      </c>
      <c r="E379" s="11"/>
      <c r="F379" s="29"/>
      <c r="G379" s="22">
        <f>G384+G380</f>
        <v>386892.8000000001</v>
      </c>
      <c r="H379" s="22">
        <f t="shared" ref="H379:I379" si="105">H384+H380</f>
        <v>41367.800000000003</v>
      </c>
      <c r="I379" s="22">
        <f t="shared" si="105"/>
        <v>428260.60000000009</v>
      </c>
    </row>
    <row r="380" spans="1:9" ht="33.75">
      <c r="A380" s="14"/>
      <c r="B380" s="28" t="s">
        <v>217</v>
      </c>
      <c r="C380" s="27" t="s">
        <v>51</v>
      </c>
      <c r="D380" s="27" t="s">
        <v>11</v>
      </c>
      <c r="E380" s="27" t="s">
        <v>118</v>
      </c>
      <c r="F380" s="27"/>
      <c r="G380" s="32">
        <f>G381</f>
        <v>149.9</v>
      </c>
      <c r="H380" s="32">
        <f t="shared" ref="H380:I382" si="106">H381</f>
        <v>0</v>
      </c>
      <c r="I380" s="32">
        <f t="shared" si="106"/>
        <v>149.9</v>
      </c>
    </row>
    <row r="381" spans="1:9" ht="22.5">
      <c r="A381" s="14"/>
      <c r="B381" s="36" t="s">
        <v>377</v>
      </c>
      <c r="C381" s="27" t="s">
        <v>51</v>
      </c>
      <c r="D381" s="27" t="s">
        <v>11</v>
      </c>
      <c r="E381" s="27" t="s">
        <v>379</v>
      </c>
      <c r="F381" s="27"/>
      <c r="G381" s="32">
        <f>G382</f>
        <v>149.9</v>
      </c>
      <c r="H381" s="32">
        <f t="shared" si="106"/>
        <v>0</v>
      </c>
      <c r="I381" s="32">
        <f t="shared" si="106"/>
        <v>149.9</v>
      </c>
    </row>
    <row r="382" spans="1:9">
      <c r="A382" s="14"/>
      <c r="B382" s="36" t="s">
        <v>378</v>
      </c>
      <c r="C382" s="27" t="s">
        <v>51</v>
      </c>
      <c r="D382" s="27" t="s">
        <v>11</v>
      </c>
      <c r="E382" s="27" t="s">
        <v>380</v>
      </c>
      <c r="F382" s="27"/>
      <c r="G382" s="32">
        <f>G383</f>
        <v>149.9</v>
      </c>
      <c r="H382" s="32">
        <f t="shared" si="106"/>
        <v>0</v>
      </c>
      <c r="I382" s="32">
        <f t="shared" si="106"/>
        <v>149.9</v>
      </c>
    </row>
    <row r="383" spans="1:9" ht="22.5">
      <c r="A383" s="14"/>
      <c r="B383" s="33" t="s">
        <v>89</v>
      </c>
      <c r="C383" s="27" t="s">
        <v>51</v>
      </c>
      <c r="D383" s="27" t="s">
        <v>11</v>
      </c>
      <c r="E383" s="27" t="s">
        <v>380</v>
      </c>
      <c r="F383" s="27" t="s">
        <v>21</v>
      </c>
      <c r="G383" s="32">
        <v>149.9</v>
      </c>
      <c r="H383" s="32"/>
      <c r="I383" s="32">
        <f>G383+H383</f>
        <v>149.9</v>
      </c>
    </row>
    <row r="384" spans="1:9" ht="45">
      <c r="A384" s="14"/>
      <c r="B384" s="34" t="s">
        <v>218</v>
      </c>
      <c r="C384" s="27" t="s">
        <v>51</v>
      </c>
      <c r="D384" s="27" t="s">
        <v>11</v>
      </c>
      <c r="E384" s="27" t="s">
        <v>121</v>
      </c>
      <c r="F384" s="27"/>
      <c r="G384" s="32">
        <f>G385+G392</f>
        <v>386742.90000000008</v>
      </c>
      <c r="H384" s="32">
        <f>H385+H392</f>
        <v>41367.800000000003</v>
      </c>
      <c r="I384" s="32">
        <f>I385+I392</f>
        <v>428110.70000000007</v>
      </c>
    </row>
    <row r="385" spans="1:9">
      <c r="A385" s="14"/>
      <c r="B385" s="34" t="s">
        <v>120</v>
      </c>
      <c r="C385" s="27" t="s">
        <v>51</v>
      </c>
      <c r="D385" s="27" t="s">
        <v>11</v>
      </c>
      <c r="E385" s="27" t="s">
        <v>122</v>
      </c>
      <c r="F385" s="27"/>
      <c r="G385" s="32">
        <f>G388+G386+G390</f>
        <v>29284.500000000004</v>
      </c>
      <c r="H385" s="32">
        <f t="shared" ref="H385:I385" si="107">H388+H386+H390</f>
        <v>0</v>
      </c>
      <c r="I385" s="32">
        <f t="shared" si="107"/>
        <v>29284.500000000004</v>
      </c>
    </row>
    <row r="386" spans="1:9" ht="56.25">
      <c r="A386" s="14"/>
      <c r="B386" s="33" t="s">
        <v>192</v>
      </c>
      <c r="C386" s="27" t="s">
        <v>51</v>
      </c>
      <c r="D386" s="27" t="s">
        <v>11</v>
      </c>
      <c r="E386" s="27" t="s">
        <v>193</v>
      </c>
      <c r="F386" s="37"/>
      <c r="G386" s="32">
        <f t="shared" ref="G386:I386" si="108">G387</f>
        <v>771.3</v>
      </c>
      <c r="H386" s="32">
        <f t="shared" si="108"/>
        <v>0</v>
      </c>
      <c r="I386" s="32">
        <f t="shared" si="108"/>
        <v>771.3</v>
      </c>
    </row>
    <row r="387" spans="1:9">
      <c r="A387" s="14"/>
      <c r="B387" s="31" t="s">
        <v>138</v>
      </c>
      <c r="C387" s="27" t="s">
        <v>51</v>
      </c>
      <c r="D387" s="27" t="s">
        <v>11</v>
      </c>
      <c r="E387" s="27" t="s">
        <v>193</v>
      </c>
      <c r="F387" s="37" t="s">
        <v>67</v>
      </c>
      <c r="G387" s="32">
        <v>771.3</v>
      </c>
      <c r="H387" s="32"/>
      <c r="I387" s="32">
        <f>SUM(G387:H387)</f>
        <v>771.3</v>
      </c>
    </row>
    <row r="388" spans="1:9" ht="45">
      <c r="A388" s="14"/>
      <c r="B388" s="52" t="s">
        <v>177</v>
      </c>
      <c r="C388" s="27" t="s">
        <v>51</v>
      </c>
      <c r="D388" s="27" t="s">
        <v>11</v>
      </c>
      <c r="E388" s="27" t="s">
        <v>189</v>
      </c>
      <c r="F388" s="37"/>
      <c r="G388" s="32">
        <f t="shared" ref="G388:I388" si="109">G389</f>
        <v>1289.8999999999999</v>
      </c>
      <c r="H388" s="32">
        <f t="shared" si="109"/>
        <v>0</v>
      </c>
      <c r="I388" s="32">
        <f t="shared" si="109"/>
        <v>1289.8999999999999</v>
      </c>
    </row>
    <row r="389" spans="1:9">
      <c r="A389" s="14"/>
      <c r="B389" s="31" t="s">
        <v>138</v>
      </c>
      <c r="C389" s="27" t="s">
        <v>51</v>
      </c>
      <c r="D389" s="27" t="s">
        <v>11</v>
      </c>
      <c r="E389" s="27" t="s">
        <v>189</v>
      </c>
      <c r="F389" s="37" t="s">
        <v>67</v>
      </c>
      <c r="G389" s="32">
        <v>1289.8999999999999</v>
      </c>
      <c r="H389" s="32"/>
      <c r="I389" s="32">
        <f>SUM(G389:H389)</f>
        <v>1289.8999999999999</v>
      </c>
    </row>
    <row r="390" spans="1:9" ht="67.5">
      <c r="A390" s="14"/>
      <c r="B390" s="36" t="s">
        <v>194</v>
      </c>
      <c r="C390" s="27" t="s">
        <v>51</v>
      </c>
      <c r="D390" s="27" t="s">
        <v>11</v>
      </c>
      <c r="E390" s="27" t="s">
        <v>195</v>
      </c>
      <c r="F390" s="37"/>
      <c r="G390" s="32">
        <f t="shared" ref="G390:I390" si="110">G391</f>
        <v>27223.300000000003</v>
      </c>
      <c r="H390" s="32">
        <f t="shared" si="110"/>
        <v>0</v>
      </c>
      <c r="I390" s="32">
        <f t="shared" si="110"/>
        <v>27223.300000000003</v>
      </c>
    </row>
    <row r="391" spans="1:9">
      <c r="A391" s="14"/>
      <c r="B391" s="31" t="s">
        <v>138</v>
      </c>
      <c r="C391" s="27" t="s">
        <v>51</v>
      </c>
      <c r="D391" s="27" t="s">
        <v>11</v>
      </c>
      <c r="E391" s="27" t="s">
        <v>195</v>
      </c>
      <c r="F391" s="37" t="s">
        <v>67</v>
      </c>
      <c r="G391" s="32">
        <v>27223.300000000003</v>
      </c>
      <c r="H391" s="32"/>
      <c r="I391" s="32">
        <f>SUM(G391:H391)</f>
        <v>27223.300000000003</v>
      </c>
    </row>
    <row r="392" spans="1:9" ht="22.5">
      <c r="A392" s="14"/>
      <c r="B392" s="31" t="s">
        <v>359</v>
      </c>
      <c r="C392" s="27" t="s">
        <v>51</v>
      </c>
      <c r="D392" s="27" t="s">
        <v>11</v>
      </c>
      <c r="E392" s="27" t="s">
        <v>366</v>
      </c>
      <c r="F392" s="27"/>
      <c r="G392" s="32">
        <f>G393+G396+G404+G400+G402+G406+G408+G410+G412+G414+G417+G420+G426+G398+G423</f>
        <v>357458.40000000008</v>
      </c>
      <c r="H392" s="32">
        <f t="shared" ref="H392:I392" si="111">H393+H396+H404+H400+H402+H406+H408+H410+H412+H414+H417+H420+H426+H398+H423</f>
        <v>41367.800000000003</v>
      </c>
      <c r="I392" s="32">
        <f t="shared" si="111"/>
        <v>398826.20000000007</v>
      </c>
    </row>
    <row r="393" spans="1:9" ht="22.5">
      <c r="A393" s="14"/>
      <c r="B393" s="31" t="s">
        <v>360</v>
      </c>
      <c r="C393" s="27" t="s">
        <v>51</v>
      </c>
      <c r="D393" s="27" t="s">
        <v>11</v>
      </c>
      <c r="E393" s="27" t="s">
        <v>367</v>
      </c>
      <c r="F393" s="27"/>
      <c r="G393" s="32">
        <f>SUM(G394:G395)</f>
        <v>32008.400000000001</v>
      </c>
      <c r="H393" s="32">
        <f t="shared" ref="H393:I393" si="112">SUM(H394:H395)</f>
        <v>3599.6000000000004</v>
      </c>
      <c r="I393" s="32">
        <f t="shared" si="112"/>
        <v>35608</v>
      </c>
    </row>
    <row r="394" spans="1:9" ht="33.75">
      <c r="A394" s="14"/>
      <c r="B394" s="31" t="s">
        <v>56</v>
      </c>
      <c r="C394" s="27" t="s">
        <v>51</v>
      </c>
      <c r="D394" s="27" t="s">
        <v>11</v>
      </c>
      <c r="E394" s="27" t="s">
        <v>367</v>
      </c>
      <c r="F394" s="27" t="s">
        <v>66</v>
      </c>
      <c r="G394" s="32">
        <v>31988.400000000001</v>
      </c>
      <c r="H394" s="32">
        <v>-2885.2</v>
      </c>
      <c r="I394" s="32">
        <f>G394+H394</f>
        <v>29103.200000000001</v>
      </c>
    </row>
    <row r="395" spans="1:9">
      <c r="A395" s="14"/>
      <c r="B395" s="31" t="s">
        <v>156</v>
      </c>
      <c r="C395" s="27" t="s">
        <v>51</v>
      </c>
      <c r="D395" s="27" t="s">
        <v>11</v>
      </c>
      <c r="E395" s="27" t="s">
        <v>367</v>
      </c>
      <c r="F395" s="27" t="s">
        <v>67</v>
      </c>
      <c r="G395" s="32">
        <v>20</v>
      </c>
      <c r="H395" s="32">
        <v>6484.8</v>
      </c>
      <c r="I395" s="32">
        <f>G395+H395</f>
        <v>6504.8</v>
      </c>
    </row>
    <row r="396" spans="1:9" ht="22.5">
      <c r="A396" s="14"/>
      <c r="B396" s="31" t="s">
        <v>361</v>
      </c>
      <c r="C396" s="27" t="s">
        <v>51</v>
      </c>
      <c r="D396" s="27" t="s">
        <v>11</v>
      </c>
      <c r="E396" s="27" t="s">
        <v>368</v>
      </c>
      <c r="F396" s="27"/>
      <c r="G396" s="32">
        <f>G397</f>
        <v>11535.6</v>
      </c>
      <c r="H396" s="32">
        <f>H397</f>
        <v>-1656.1</v>
      </c>
      <c r="I396" s="32">
        <f>I397</f>
        <v>9879.5</v>
      </c>
    </row>
    <row r="397" spans="1:9" ht="33.75">
      <c r="A397" s="14"/>
      <c r="B397" s="31" t="s">
        <v>56</v>
      </c>
      <c r="C397" s="27" t="s">
        <v>51</v>
      </c>
      <c r="D397" s="27" t="s">
        <v>11</v>
      </c>
      <c r="E397" s="27" t="s">
        <v>368</v>
      </c>
      <c r="F397" s="27" t="s">
        <v>66</v>
      </c>
      <c r="G397" s="32">
        <v>11535.6</v>
      </c>
      <c r="H397" s="32">
        <v>-1656.1</v>
      </c>
      <c r="I397" s="32">
        <f>G397+H397</f>
        <v>9879.5</v>
      </c>
    </row>
    <row r="398" spans="1:9" ht="45">
      <c r="A398" s="14"/>
      <c r="B398" s="53" t="s">
        <v>573</v>
      </c>
      <c r="C398" s="27" t="s">
        <v>51</v>
      </c>
      <c r="D398" s="27" t="s">
        <v>11</v>
      </c>
      <c r="E398" s="27" t="s">
        <v>574</v>
      </c>
      <c r="F398" s="27"/>
      <c r="G398" s="32">
        <f>G399</f>
        <v>0</v>
      </c>
      <c r="H398" s="32">
        <f t="shared" ref="H398:I398" si="113">H399</f>
        <v>0.5</v>
      </c>
      <c r="I398" s="32">
        <f t="shared" si="113"/>
        <v>0.5</v>
      </c>
    </row>
    <row r="399" spans="1:9" ht="33.75">
      <c r="A399" s="14"/>
      <c r="B399" s="36" t="s">
        <v>56</v>
      </c>
      <c r="C399" s="27" t="s">
        <v>51</v>
      </c>
      <c r="D399" s="27" t="s">
        <v>11</v>
      </c>
      <c r="E399" s="27" t="s">
        <v>574</v>
      </c>
      <c r="F399" s="27" t="s">
        <v>66</v>
      </c>
      <c r="G399" s="32"/>
      <c r="H399" s="32">
        <v>0.5</v>
      </c>
      <c r="I399" s="32">
        <f>G399+H399</f>
        <v>0.5</v>
      </c>
    </row>
    <row r="400" spans="1:9" ht="22.5">
      <c r="A400" s="14"/>
      <c r="B400" s="31" t="s">
        <v>362</v>
      </c>
      <c r="C400" s="27" t="s">
        <v>51</v>
      </c>
      <c r="D400" s="27" t="s">
        <v>11</v>
      </c>
      <c r="E400" s="27" t="s">
        <v>369</v>
      </c>
      <c r="F400" s="27"/>
      <c r="G400" s="32">
        <f>G401</f>
        <v>1805.2</v>
      </c>
      <c r="H400" s="32">
        <f>H401</f>
        <v>-37.799999999999997</v>
      </c>
      <c r="I400" s="32">
        <f>I401</f>
        <v>1767.4</v>
      </c>
    </row>
    <row r="401" spans="1:9" ht="33.75">
      <c r="A401" s="14"/>
      <c r="B401" s="31" t="s">
        <v>56</v>
      </c>
      <c r="C401" s="27" t="s">
        <v>51</v>
      </c>
      <c r="D401" s="27" t="s">
        <v>11</v>
      </c>
      <c r="E401" s="27" t="s">
        <v>369</v>
      </c>
      <c r="F401" s="27" t="s">
        <v>66</v>
      </c>
      <c r="G401" s="32">
        <v>1805.2</v>
      </c>
      <c r="H401" s="32">
        <v>-37.799999999999997</v>
      </c>
      <c r="I401" s="32">
        <f>G401+H401</f>
        <v>1767.4</v>
      </c>
    </row>
    <row r="402" spans="1:9" ht="33.75">
      <c r="A402" s="14"/>
      <c r="B402" s="28" t="s">
        <v>363</v>
      </c>
      <c r="C402" s="27" t="s">
        <v>51</v>
      </c>
      <c r="D402" s="27" t="s">
        <v>11</v>
      </c>
      <c r="E402" s="27" t="s">
        <v>370</v>
      </c>
      <c r="F402" s="27"/>
      <c r="G402" s="32">
        <f>G403</f>
        <v>7067.5</v>
      </c>
      <c r="H402" s="32">
        <f>H403</f>
        <v>-715.4</v>
      </c>
      <c r="I402" s="32">
        <f>I403</f>
        <v>6352.1</v>
      </c>
    </row>
    <row r="403" spans="1:9" ht="33.75">
      <c r="A403" s="14"/>
      <c r="B403" s="28" t="s">
        <v>56</v>
      </c>
      <c r="C403" s="27" t="s">
        <v>51</v>
      </c>
      <c r="D403" s="27" t="s">
        <v>11</v>
      </c>
      <c r="E403" s="27" t="s">
        <v>370</v>
      </c>
      <c r="F403" s="27" t="s">
        <v>66</v>
      </c>
      <c r="G403" s="32">
        <v>7067.5</v>
      </c>
      <c r="H403" s="32">
        <v>-715.4</v>
      </c>
      <c r="I403" s="32">
        <f>G403+H403</f>
        <v>6352.1</v>
      </c>
    </row>
    <row r="404" spans="1:9" s="55" customFormat="1" ht="22.5">
      <c r="A404" s="54"/>
      <c r="B404" s="28" t="s">
        <v>364</v>
      </c>
      <c r="C404" s="27" t="s">
        <v>51</v>
      </c>
      <c r="D404" s="27" t="s">
        <v>11</v>
      </c>
      <c r="E404" s="27" t="s">
        <v>371</v>
      </c>
      <c r="F404" s="27"/>
      <c r="G404" s="32">
        <f>G405</f>
        <v>5638.5</v>
      </c>
      <c r="H404" s="32">
        <f>H405</f>
        <v>-175.8</v>
      </c>
      <c r="I404" s="32">
        <f>I405</f>
        <v>5462.7</v>
      </c>
    </row>
    <row r="405" spans="1:9" s="55" customFormat="1" ht="33.75">
      <c r="A405" s="54"/>
      <c r="B405" s="28" t="s">
        <v>56</v>
      </c>
      <c r="C405" s="27" t="s">
        <v>51</v>
      </c>
      <c r="D405" s="27" t="s">
        <v>11</v>
      </c>
      <c r="E405" s="27" t="s">
        <v>371</v>
      </c>
      <c r="F405" s="27" t="s">
        <v>66</v>
      </c>
      <c r="G405" s="32">
        <v>5638.5</v>
      </c>
      <c r="H405" s="32">
        <v>-175.8</v>
      </c>
      <c r="I405" s="32">
        <f>G405+H405</f>
        <v>5462.7</v>
      </c>
    </row>
    <row r="406" spans="1:9" s="55" customFormat="1" ht="33.75">
      <c r="A406" s="54"/>
      <c r="B406" s="28" t="s">
        <v>365</v>
      </c>
      <c r="C406" s="27" t="s">
        <v>51</v>
      </c>
      <c r="D406" s="27" t="s">
        <v>11</v>
      </c>
      <c r="E406" s="27" t="s">
        <v>372</v>
      </c>
      <c r="F406" s="27"/>
      <c r="G406" s="32">
        <f>G407</f>
        <v>67204.100000000006</v>
      </c>
      <c r="H406" s="32">
        <f>H407</f>
        <v>3575.6</v>
      </c>
      <c r="I406" s="32">
        <f>I407</f>
        <v>70779.700000000012</v>
      </c>
    </row>
    <row r="407" spans="1:9" s="55" customFormat="1" ht="33.75">
      <c r="A407" s="54"/>
      <c r="B407" s="28" t="s">
        <v>56</v>
      </c>
      <c r="C407" s="27" t="s">
        <v>51</v>
      </c>
      <c r="D407" s="27" t="s">
        <v>11</v>
      </c>
      <c r="E407" s="27" t="s">
        <v>372</v>
      </c>
      <c r="F407" s="27" t="s">
        <v>66</v>
      </c>
      <c r="G407" s="32">
        <v>67204.100000000006</v>
      </c>
      <c r="H407" s="32">
        <v>3575.6</v>
      </c>
      <c r="I407" s="32">
        <f>G407+H407</f>
        <v>70779.700000000012</v>
      </c>
    </row>
    <row r="408" spans="1:9" s="55" customFormat="1" ht="90">
      <c r="A408" s="54"/>
      <c r="B408" s="40" t="s">
        <v>187</v>
      </c>
      <c r="C408" s="27" t="s">
        <v>51</v>
      </c>
      <c r="D408" s="27" t="s">
        <v>11</v>
      </c>
      <c r="E408" s="27" t="s">
        <v>381</v>
      </c>
      <c r="F408" s="27"/>
      <c r="G408" s="32">
        <f>G409</f>
        <v>155419.30000000002</v>
      </c>
      <c r="H408" s="32">
        <f>H409</f>
        <v>25987.9</v>
      </c>
      <c r="I408" s="32">
        <f>I409</f>
        <v>181407.2</v>
      </c>
    </row>
    <row r="409" spans="1:9" s="55" customFormat="1" ht="33.75">
      <c r="A409" s="54"/>
      <c r="B409" s="28" t="s">
        <v>134</v>
      </c>
      <c r="C409" s="27" t="s">
        <v>51</v>
      </c>
      <c r="D409" s="27" t="s">
        <v>11</v>
      </c>
      <c r="E409" s="27" t="s">
        <v>381</v>
      </c>
      <c r="F409" s="27" t="s">
        <v>66</v>
      </c>
      <c r="G409" s="32">
        <f>150069.6+5349.7</f>
        <v>155419.30000000002</v>
      </c>
      <c r="H409" s="32">
        <v>25987.9</v>
      </c>
      <c r="I409" s="32">
        <f>G409+H409</f>
        <v>181407.2</v>
      </c>
    </row>
    <row r="410" spans="1:9" s="55" customFormat="1" ht="90">
      <c r="A410" s="54"/>
      <c r="B410" s="40" t="s">
        <v>188</v>
      </c>
      <c r="C410" s="27" t="s">
        <v>51</v>
      </c>
      <c r="D410" s="27" t="s">
        <v>11</v>
      </c>
      <c r="E410" s="27" t="s">
        <v>382</v>
      </c>
      <c r="F410" s="27"/>
      <c r="G410" s="32">
        <f>G411</f>
        <v>8614.4</v>
      </c>
      <c r="H410" s="32">
        <f>H411</f>
        <v>0</v>
      </c>
      <c r="I410" s="32">
        <f>I411</f>
        <v>8614.4</v>
      </c>
    </row>
    <row r="411" spans="1:9" s="55" customFormat="1" ht="33.75">
      <c r="A411" s="54"/>
      <c r="B411" s="28" t="s">
        <v>134</v>
      </c>
      <c r="C411" s="27" t="s">
        <v>51</v>
      </c>
      <c r="D411" s="27" t="s">
        <v>11</v>
      </c>
      <c r="E411" s="27" t="s">
        <v>382</v>
      </c>
      <c r="F411" s="27" t="s">
        <v>66</v>
      </c>
      <c r="G411" s="32">
        <f>8890-275.6</f>
        <v>8614.4</v>
      </c>
      <c r="H411" s="32"/>
      <c r="I411" s="32">
        <f>G411+H411</f>
        <v>8614.4</v>
      </c>
    </row>
    <row r="412" spans="1:9" s="55" customFormat="1" ht="90">
      <c r="A412" s="54"/>
      <c r="B412" s="40" t="s">
        <v>186</v>
      </c>
      <c r="C412" s="27" t="s">
        <v>51</v>
      </c>
      <c r="D412" s="27" t="s">
        <v>11</v>
      </c>
      <c r="E412" s="27" t="s">
        <v>383</v>
      </c>
      <c r="F412" s="27"/>
      <c r="G412" s="32">
        <f>G413</f>
        <v>48569.7</v>
      </c>
      <c r="H412" s="32">
        <f>H413</f>
        <v>0</v>
      </c>
      <c r="I412" s="32">
        <f>I413</f>
        <v>48569.7</v>
      </c>
    </row>
    <row r="413" spans="1:9" s="55" customFormat="1" ht="33.75">
      <c r="A413" s="54"/>
      <c r="B413" s="28" t="s">
        <v>134</v>
      </c>
      <c r="C413" s="27" t="s">
        <v>51</v>
      </c>
      <c r="D413" s="27" t="s">
        <v>11</v>
      </c>
      <c r="E413" s="27" t="s">
        <v>383</v>
      </c>
      <c r="F413" s="27" t="s">
        <v>66</v>
      </c>
      <c r="G413" s="32">
        <v>48569.7</v>
      </c>
      <c r="H413" s="32"/>
      <c r="I413" s="32">
        <f>G413+H413</f>
        <v>48569.7</v>
      </c>
    </row>
    <row r="414" spans="1:9" s="55" customFormat="1" ht="33.75">
      <c r="A414" s="54"/>
      <c r="B414" s="28" t="s">
        <v>143</v>
      </c>
      <c r="C414" s="27" t="s">
        <v>51</v>
      </c>
      <c r="D414" s="27" t="s">
        <v>11</v>
      </c>
      <c r="E414" s="27" t="s">
        <v>384</v>
      </c>
      <c r="F414" s="27"/>
      <c r="G414" s="32">
        <f>SUM(G415:G416)</f>
        <v>11954.6</v>
      </c>
      <c r="H414" s="32">
        <f>SUM(H415:H416)</f>
        <v>0</v>
      </c>
      <c r="I414" s="32">
        <f>SUM(I415:I416)</f>
        <v>11954.6</v>
      </c>
    </row>
    <row r="415" spans="1:9" s="55" customFormat="1">
      <c r="A415" s="54"/>
      <c r="B415" s="28" t="s">
        <v>137</v>
      </c>
      <c r="C415" s="27" t="s">
        <v>51</v>
      </c>
      <c r="D415" s="27" t="s">
        <v>11</v>
      </c>
      <c r="E415" s="27" t="s">
        <v>384</v>
      </c>
      <c r="F415" s="27" t="s">
        <v>67</v>
      </c>
      <c r="G415" s="32">
        <f>615.7-18</f>
        <v>597.70000000000005</v>
      </c>
      <c r="H415" s="32"/>
      <c r="I415" s="32">
        <f>G415+H415</f>
        <v>597.70000000000005</v>
      </c>
    </row>
    <row r="416" spans="1:9" s="55" customFormat="1">
      <c r="A416" s="54"/>
      <c r="B416" s="28" t="s">
        <v>138</v>
      </c>
      <c r="C416" s="27" t="s">
        <v>51</v>
      </c>
      <c r="D416" s="27" t="s">
        <v>11</v>
      </c>
      <c r="E416" s="27" t="s">
        <v>384</v>
      </c>
      <c r="F416" s="27" t="s">
        <v>67</v>
      </c>
      <c r="G416" s="32">
        <f>11698.5-341.6</f>
        <v>11356.9</v>
      </c>
      <c r="H416" s="32"/>
      <c r="I416" s="32">
        <f>G416+H416</f>
        <v>11356.9</v>
      </c>
    </row>
    <row r="417" spans="1:9" s="55" customFormat="1" ht="33.75">
      <c r="A417" s="54"/>
      <c r="B417" s="28" t="s">
        <v>174</v>
      </c>
      <c r="C417" s="27" t="s">
        <v>51</v>
      </c>
      <c r="D417" s="27" t="s">
        <v>11</v>
      </c>
      <c r="E417" s="27" t="s">
        <v>376</v>
      </c>
      <c r="F417" s="27"/>
      <c r="G417" s="32">
        <f>SUM(G418:G419)</f>
        <v>1262.5</v>
      </c>
      <c r="H417" s="32">
        <f>SUM(H418:H419)</f>
        <v>0</v>
      </c>
      <c r="I417" s="32">
        <f>SUM(I418:I419)</f>
        <v>1262.5</v>
      </c>
    </row>
    <row r="418" spans="1:9" s="55" customFormat="1" ht="33.75">
      <c r="A418" s="54"/>
      <c r="B418" s="28" t="s">
        <v>135</v>
      </c>
      <c r="C418" s="27" t="s">
        <v>51</v>
      </c>
      <c r="D418" s="27" t="s">
        <v>11</v>
      </c>
      <c r="E418" s="27" t="s">
        <v>376</v>
      </c>
      <c r="F418" s="27" t="s">
        <v>66</v>
      </c>
      <c r="G418" s="32">
        <v>63.1</v>
      </c>
      <c r="H418" s="32"/>
      <c r="I418" s="32">
        <f>G418+H418</f>
        <v>63.1</v>
      </c>
    </row>
    <row r="419" spans="1:9" s="55" customFormat="1" ht="33.75">
      <c r="A419" s="54"/>
      <c r="B419" s="28" t="s">
        <v>136</v>
      </c>
      <c r="C419" s="27" t="s">
        <v>51</v>
      </c>
      <c r="D419" s="27" t="s">
        <v>11</v>
      </c>
      <c r="E419" s="27" t="s">
        <v>376</v>
      </c>
      <c r="F419" s="27" t="s">
        <v>66</v>
      </c>
      <c r="G419" s="32">
        <v>1199.4000000000001</v>
      </c>
      <c r="H419" s="32"/>
      <c r="I419" s="32">
        <f>G419+H419</f>
        <v>1199.4000000000001</v>
      </c>
    </row>
    <row r="420" spans="1:9" s="55" customFormat="1" ht="33.75">
      <c r="A420" s="54"/>
      <c r="B420" s="28" t="s">
        <v>175</v>
      </c>
      <c r="C420" s="27" t="s">
        <v>51</v>
      </c>
      <c r="D420" s="27" t="s">
        <v>11</v>
      </c>
      <c r="E420" s="27" t="s">
        <v>385</v>
      </c>
      <c r="F420" s="27"/>
      <c r="G420" s="32">
        <f>SUM(G421:G422)</f>
        <v>5585.9000000000005</v>
      </c>
      <c r="H420" s="32">
        <f>SUM(H421:H422)</f>
        <v>0</v>
      </c>
      <c r="I420" s="32">
        <f>SUM(I421:I422)</f>
        <v>5585.9000000000005</v>
      </c>
    </row>
    <row r="421" spans="1:9" s="55" customFormat="1" ht="33.75">
      <c r="A421" s="54"/>
      <c r="B421" s="28" t="s">
        <v>135</v>
      </c>
      <c r="C421" s="27" t="s">
        <v>51</v>
      </c>
      <c r="D421" s="27" t="s">
        <v>11</v>
      </c>
      <c r="E421" s="27" t="s">
        <v>385</v>
      </c>
      <c r="F421" s="27" t="s">
        <v>66</v>
      </c>
      <c r="G421" s="32">
        <f>287.8-8.5</f>
        <v>279.3</v>
      </c>
      <c r="H421" s="32"/>
      <c r="I421" s="32">
        <f>G421+H421</f>
        <v>279.3</v>
      </c>
    </row>
    <row r="422" spans="1:9" s="55" customFormat="1" ht="33.75">
      <c r="A422" s="54"/>
      <c r="B422" s="28" t="s">
        <v>136</v>
      </c>
      <c r="C422" s="27" t="s">
        <v>51</v>
      </c>
      <c r="D422" s="27" t="s">
        <v>11</v>
      </c>
      <c r="E422" s="27" t="s">
        <v>385</v>
      </c>
      <c r="F422" s="27" t="s">
        <v>66</v>
      </c>
      <c r="G422" s="32">
        <f>5467.6-161</f>
        <v>5306.6</v>
      </c>
      <c r="H422" s="32"/>
      <c r="I422" s="32">
        <f>G422+H422</f>
        <v>5306.6</v>
      </c>
    </row>
    <row r="423" spans="1:9" s="55" customFormat="1" ht="33.75">
      <c r="A423" s="54"/>
      <c r="B423" s="36" t="s">
        <v>571</v>
      </c>
      <c r="C423" s="27" t="s">
        <v>51</v>
      </c>
      <c r="D423" s="27" t="s">
        <v>11</v>
      </c>
      <c r="E423" s="27" t="s">
        <v>572</v>
      </c>
      <c r="F423" s="27"/>
      <c r="G423" s="32">
        <f>G424+G425</f>
        <v>0</v>
      </c>
      <c r="H423" s="32">
        <f t="shared" ref="H423:I423" si="114">H424+H425</f>
        <v>10789.3</v>
      </c>
      <c r="I423" s="32">
        <f t="shared" si="114"/>
        <v>10789.3</v>
      </c>
    </row>
    <row r="424" spans="1:9" s="55" customFormat="1" ht="33.75">
      <c r="A424" s="54"/>
      <c r="B424" s="36" t="s">
        <v>135</v>
      </c>
      <c r="C424" s="27" t="s">
        <v>51</v>
      </c>
      <c r="D424" s="27" t="s">
        <v>11</v>
      </c>
      <c r="E424" s="27" t="s">
        <v>572</v>
      </c>
      <c r="F424" s="27" t="s">
        <v>66</v>
      </c>
      <c r="G424" s="32"/>
      <c r="H424" s="32">
        <v>539.5</v>
      </c>
      <c r="I424" s="32">
        <f>G424+H424</f>
        <v>539.5</v>
      </c>
    </row>
    <row r="425" spans="1:9" s="55" customFormat="1" ht="33.75">
      <c r="A425" s="54"/>
      <c r="B425" s="36" t="s">
        <v>136</v>
      </c>
      <c r="C425" s="27" t="s">
        <v>51</v>
      </c>
      <c r="D425" s="27" t="s">
        <v>11</v>
      </c>
      <c r="E425" s="27" t="s">
        <v>572</v>
      </c>
      <c r="F425" s="27" t="s">
        <v>66</v>
      </c>
      <c r="G425" s="32"/>
      <c r="H425" s="32">
        <v>10249.799999999999</v>
      </c>
      <c r="I425" s="32">
        <f>G425+H425</f>
        <v>10249.799999999999</v>
      </c>
    </row>
    <row r="426" spans="1:9" s="55" customFormat="1" ht="45">
      <c r="A426" s="54"/>
      <c r="B426" s="28" t="s">
        <v>176</v>
      </c>
      <c r="C426" s="27" t="s">
        <v>51</v>
      </c>
      <c r="D426" s="27" t="s">
        <v>11</v>
      </c>
      <c r="E426" s="27" t="s">
        <v>386</v>
      </c>
      <c r="F426" s="27"/>
      <c r="G426" s="32">
        <f>SUM(G427:G428)</f>
        <v>792.7</v>
      </c>
      <c r="H426" s="32">
        <f>SUM(H427:H428)</f>
        <v>0</v>
      </c>
      <c r="I426" s="32">
        <f>SUM(I427:I428)</f>
        <v>792.7</v>
      </c>
    </row>
    <row r="427" spans="1:9" s="55" customFormat="1" ht="33.75">
      <c r="A427" s="54"/>
      <c r="B427" s="28" t="s">
        <v>135</v>
      </c>
      <c r="C427" s="27" t="s">
        <v>51</v>
      </c>
      <c r="D427" s="27" t="s">
        <v>11</v>
      </c>
      <c r="E427" s="27" t="s">
        <v>386</v>
      </c>
      <c r="F427" s="27" t="s">
        <v>66</v>
      </c>
      <c r="G427" s="32">
        <f>40.8-1.2</f>
        <v>39.599999999999994</v>
      </c>
      <c r="H427" s="32"/>
      <c r="I427" s="32">
        <f>G427+H427</f>
        <v>39.599999999999994</v>
      </c>
    </row>
    <row r="428" spans="1:9" s="55" customFormat="1" ht="33.75">
      <c r="A428" s="54"/>
      <c r="B428" s="28" t="s">
        <v>136</v>
      </c>
      <c r="C428" s="27" t="s">
        <v>51</v>
      </c>
      <c r="D428" s="27" t="s">
        <v>11</v>
      </c>
      <c r="E428" s="27" t="s">
        <v>386</v>
      </c>
      <c r="F428" s="27" t="s">
        <v>66</v>
      </c>
      <c r="G428" s="32">
        <f>776.1-23</f>
        <v>753.1</v>
      </c>
      <c r="H428" s="32"/>
      <c r="I428" s="32">
        <f>G428+H428</f>
        <v>753.1</v>
      </c>
    </row>
    <row r="429" spans="1:9">
      <c r="A429" s="56" t="s">
        <v>59</v>
      </c>
      <c r="B429" s="17" t="s">
        <v>111</v>
      </c>
      <c r="C429" s="11" t="s">
        <v>51</v>
      </c>
      <c r="D429" s="11" t="s">
        <v>16</v>
      </c>
      <c r="E429" s="11"/>
      <c r="F429" s="15"/>
      <c r="G429" s="22">
        <f t="shared" ref="G429:I430" si="115">G430</f>
        <v>46758.100000000006</v>
      </c>
      <c r="H429" s="22">
        <f t="shared" si="115"/>
        <v>-5690.7999999999993</v>
      </c>
      <c r="I429" s="22">
        <f t="shared" si="115"/>
        <v>41067.300000000003</v>
      </c>
    </row>
    <row r="430" spans="1:9" ht="45">
      <c r="A430" s="56"/>
      <c r="B430" s="34" t="s">
        <v>218</v>
      </c>
      <c r="C430" s="27" t="s">
        <v>51</v>
      </c>
      <c r="D430" s="27" t="s">
        <v>16</v>
      </c>
      <c r="E430" s="27" t="s">
        <v>121</v>
      </c>
      <c r="F430" s="27"/>
      <c r="G430" s="32">
        <f>G431</f>
        <v>46758.100000000006</v>
      </c>
      <c r="H430" s="32">
        <f t="shared" si="115"/>
        <v>-5690.7999999999993</v>
      </c>
      <c r="I430" s="32">
        <f t="shared" si="115"/>
        <v>41067.300000000003</v>
      </c>
    </row>
    <row r="431" spans="1:9" ht="22.5">
      <c r="A431" s="14"/>
      <c r="B431" s="31" t="s">
        <v>387</v>
      </c>
      <c r="C431" s="27" t="s">
        <v>51</v>
      </c>
      <c r="D431" s="27" t="s">
        <v>16</v>
      </c>
      <c r="E431" s="27" t="s">
        <v>394</v>
      </c>
      <c r="F431" s="27"/>
      <c r="G431" s="32">
        <f>G432+G434+G438+G440+G442+G444+G448+G450+G452+G454</f>
        <v>46758.100000000006</v>
      </c>
      <c r="H431" s="32">
        <f>H432+H434+H438+H440+H442+H444+H448+H450+H452+H454</f>
        <v>-5690.7999999999993</v>
      </c>
      <c r="I431" s="32">
        <f>I432+I434+I438+I440+I442+I444+I448+I450+I452+I454</f>
        <v>41067.300000000003</v>
      </c>
    </row>
    <row r="432" spans="1:9" ht="22.5">
      <c r="A432" s="14"/>
      <c r="B432" s="31" t="s">
        <v>388</v>
      </c>
      <c r="C432" s="27" t="s">
        <v>51</v>
      </c>
      <c r="D432" s="27" t="s">
        <v>16</v>
      </c>
      <c r="E432" s="27" t="s">
        <v>395</v>
      </c>
      <c r="F432" s="27"/>
      <c r="G432" s="32">
        <f>G433</f>
        <v>527.5</v>
      </c>
      <c r="H432" s="32">
        <f>H433</f>
        <v>-0.7</v>
      </c>
      <c r="I432" s="32">
        <f>I433</f>
        <v>526.79999999999995</v>
      </c>
    </row>
    <row r="433" spans="1:9" ht="33.75">
      <c r="A433" s="14"/>
      <c r="B433" s="31" t="s">
        <v>56</v>
      </c>
      <c r="C433" s="27" t="s">
        <v>51</v>
      </c>
      <c r="D433" s="27" t="s">
        <v>16</v>
      </c>
      <c r="E433" s="27" t="s">
        <v>395</v>
      </c>
      <c r="F433" s="27" t="s">
        <v>66</v>
      </c>
      <c r="G433" s="32">
        <v>527.5</v>
      </c>
      <c r="H433" s="32">
        <v>-0.7</v>
      </c>
      <c r="I433" s="32">
        <f>G433+H433</f>
        <v>526.79999999999995</v>
      </c>
    </row>
    <row r="434" spans="1:9" ht="22.5">
      <c r="A434" s="14"/>
      <c r="B434" s="31" t="s">
        <v>389</v>
      </c>
      <c r="C434" s="27" t="s">
        <v>51</v>
      </c>
      <c r="D434" s="27" t="s">
        <v>16</v>
      </c>
      <c r="E434" s="27" t="s">
        <v>396</v>
      </c>
      <c r="F434" s="27"/>
      <c r="G434" s="32">
        <f>SUM(G435:G437)</f>
        <v>10756.7</v>
      </c>
      <c r="H434" s="32">
        <f>SUM(H435:H437)</f>
        <v>-3566.3999999999996</v>
      </c>
      <c r="I434" s="32">
        <f>SUM(I435:I437)</f>
        <v>7190.3</v>
      </c>
    </row>
    <row r="435" spans="1:9" ht="33.75">
      <c r="A435" s="14"/>
      <c r="B435" s="31" t="s">
        <v>56</v>
      </c>
      <c r="C435" s="27" t="s">
        <v>51</v>
      </c>
      <c r="D435" s="27" t="s">
        <v>16</v>
      </c>
      <c r="E435" s="27" t="s">
        <v>396</v>
      </c>
      <c r="F435" s="27" t="s">
        <v>66</v>
      </c>
      <c r="G435" s="32">
        <v>8885.1</v>
      </c>
      <c r="H435" s="32">
        <v>-3640.7</v>
      </c>
      <c r="I435" s="32">
        <f>G435+H435</f>
        <v>5244.4000000000005</v>
      </c>
    </row>
    <row r="436" spans="1:9">
      <c r="A436" s="14"/>
      <c r="B436" s="28" t="s">
        <v>156</v>
      </c>
      <c r="C436" s="27" t="s">
        <v>51</v>
      </c>
      <c r="D436" s="27" t="s">
        <v>16</v>
      </c>
      <c r="E436" s="27" t="s">
        <v>396</v>
      </c>
      <c r="F436" s="27" t="s">
        <v>67</v>
      </c>
      <c r="G436" s="32">
        <v>106.5</v>
      </c>
      <c r="H436" s="32"/>
      <c r="I436" s="32">
        <f>G436+H436</f>
        <v>106.5</v>
      </c>
    </row>
    <row r="437" spans="1:9" ht="45">
      <c r="A437" s="14"/>
      <c r="B437" s="31" t="s">
        <v>190</v>
      </c>
      <c r="C437" s="27" t="s">
        <v>51</v>
      </c>
      <c r="D437" s="27" t="s">
        <v>16</v>
      </c>
      <c r="E437" s="27" t="s">
        <v>396</v>
      </c>
      <c r="F437" s="27" t="s">
        <v>191</v>
      </c>
      <c r="G437" s="32">
        <v>1765.1</v>
      </c>
      <c r="H437" s="32">
        <v>74.3</v>
      </c>
      <c r="I437" s="32">
        <f>G437+H437</f>
        <v>1839.3999999999999</v>
      </c>
    </row>
    <row r="438" spans="1:9" ht="22.5">
      <c r="A438" s="14"/>
      <c r="B438" s="31" t="s">
        <v>390</v>
      </c>
      <c r="C438" s="27" t="s">
        <v>51</v>
      </c>
      <c r="D438" s="27" t="s">
        <v>16</v>
      </c>
      <c r="E438" s="27" t="s">
        <v>397</v>
      </c>
      <c r="F438" s="27"/>
      <c r="G438" s="32">
        <f>G439</f>
        <v>3396.6</v>
      </c>
      <c r="H438" s="32">
        <f>H439</f>
        <v>0</v>
      </c>
      <c r="I438" s="32">
        <f>I439</f>
        <v>3396.6</v>
      </c>
    </row>
    <row r="439" spans="1:9" ht="33.75">
      <c r="A439" s="14"/>
      <c r="B439" s="31" t="s">
        <v>56</v>
      </c>
      <c r="C439" s="27" t="s">
        <v>51</v>
      </c>
      <c r="D439" s="27" t="s">
        <v>16</v>
      </c>
      <c r="E439" s="27" t="s">
        <v>397</v>
      </c>
      <c r="F439" s="27" t="s">
        <v>66</v>
      </c>
      <c r="G439" s="32">
        <v>3396.6</v>
      </c>
      <c r="H439" s="32"/>
      <c r="I439" s="32">
        <f>G439+H439</f>
        <v>3396.6</v>
      </c>
    </row>
    <row r="440" spans="1:9" ht="33.75">
      <c r="A440" s="14"/>
      <c r="B440" s="28" t="s">
        <v>391</v>
      </c>
      <c r="C440" s="27" t="s">
        <v>51</v>
      </c>
      <c r="D440" s="27" t="s">
        <v>16</v>
      </c>
      <c r="E440" s="27" t="s">
        <v>398</v>
      </c>
      <c r="F440" s="27"/>
      <c r="G440" s="32">
        <f>G441</f>
        <v>381.1</v>
      </c>
      <c r="H440" s="32">
        <f>H441</f>
        <v>-78</v>
      </c>
      <c r="I440" s="32">
        <f>I441</f>
        <v>303.10000000000002</v>
      </c>
    </row>
    <row r="441" spans="1:9" ht="33.75">
      <c r="A441" s="14"/>
      <c r="B441" s="28" t="s">
        <v>56</v>
      </c>
      <c r="C441" s="27" t="s">
        <v>51</v>
      </c>
      <c r="D441" s="27" t="s">
        <v>16</v>
      </c>
      <c r="E441" s="27" t="s">
        <v>398</v>
      </c>
      <c r="F441" s="27" t="s">
        <v>66</v>
      </c>
      <c r="G441" s="32">
        <v>381.1</v>
      </c>
      <c r="H441" s="32">
        <v>-78</v>
      </c>
      <c r="I441" s="32">
        <f>G441+H441</f>
        <v>303.10000000000002</v>
      </c>
    </row>
    <row r="442" spans="1:9" ht="22.5">
      <c r="A442" s="14"/>
      <c r="B442" s="31" t="s">
        <v>392</v>
      </c>
      <c r="C442" s="27" t="s">
        <v>51</v>
      </c>
      <c r="D442" s="27" t="s">
        <v>16</v>
      </c>
      <c r="E442" s="27" t="s">
        <v>399</v>
      </c>
      <c r="F442" s="27"/>
      <c r="G442" s="32">
        <f>G443</f>
        <v>3.2</v>
      </c>
      <c r="H442" s="32">
        <f>H443</f>
        <v>0</v>
      </c>
      <c r="I442" s="32">
        <f>I443</f>
        <v>3.2</v>
      </c>
    </row>
    <row r="443" spans="1:9" ht="33.75">
      <c r="A443" s="14"/>
      <c r="B443" s="31" t="s">
        <v>56</v>
      </c>
      <c r="C443" s="27" t="s">
        <v>51</v>
      </c>
      <c r="D443" s="27" t="s">
        <v>16</v>
      </c>
      <c r="E443" s="27" t="s">
        <v>399</v>
      </c>
      <c r="F443" s="27" t="s">
        <v>66</v>
      </c>
      <c r="G443" s="32">
        <v>3.2</v>
      </c>
      <c r="H443" s="32"/>
      <c r="I443" s="32">
        <f>G443+H443</f>
        <v>3.2</v>
      </c>
    </row>
    <row r="444" spans="1:9" ht="33.75">
      <c r="A444" s="14"/>
      <c r="B444" s="31" t="s">
        <v>393</v>
      </c>
      <c r="C444" s="27" t="s">
        <v>51</v>
      </c>
      <c r="D444" s="27" t="s">
        <v>16</v>
      </c>
      <c r="E444" s="27" t="s">
        <v>400</v>
      </c>
      <c r="F444" s="27"/>
      <c r="G444" s="32">
        <f>SUM(G445:G447)</f>
        <v>16097.8</v>
      </c>
      <c r="H444" s="32">
        <f>SUM(H445:H447)</f>
        <v>-3527.3</v>
      </c>
      <c r="I444" s="32">
        <f>SUM(I445:I447)</f>
        <v>12570.5</v>
      </c>
    </row>
    <row r="445" spans="1:9" ht="33.75">
      <c r="A445" s="14"/>
      <c r="B445" s="31" t="s">
        <v>56</v>
      </c>
      <c r="C445" s="27" t="s">
        <v>51</v>
      </c>
      <c r="D445" s="27" t="s">
        <v>16</v>
      </c>
      <c r="E445" s="27" t="s">
        <v>400</v>
      </c>
      <c r="F445" s="27" t="s">
        <v>66</v>
      </c>
      <c r="G445" s="32">
        <v>14233.5</v>
      </c>
      <c r="H445" s="32">
        <v>-3760</v>
      </c>
      <c r="I445" s="32">
        <f>G445+H445</f>
        <v>10473.5</v>
      </c>
    </row>
    <row r="446" spans="1:9">
      <c r="A446" s="14"/>
      <c r="B446" s="28" t="s">
        <v>156</v>
      </c>
      <c r="C446" s="27" t="s">
        <v>51</v>
      </c>
      <c r="D446" s="27" t="s">
        <v>16</v>
      </c>
      <c r="E446" s="27" t="s">
        <v>400</v>
      </c>
      <c r="F446" s="27" t="s">
        <v>67</v>
      </c>
      <c r="G446" s="32">
        <v>159.4</v>
      </c>
      <c r="H446" s="32"/>
      <c r="I446" s="32">
        <f>G446+H446</f>
        <v>159.4</v>
      </c>
    </row>
    <row r="447" spans="1:9" ht="45">
      <c r="A447" s="14"/>
      <c r="B447" s="31" t="s">
        <v>190</v>
      </c>
      <c r="C447" s="27" t="s">
        <v>51</v>
      </c>
      <c r="D447" s="27" t="s">
        <v>16</v>
      </c>
      <c r="E447" s="27" t="s">
        <v>400</v>
      </c>
      <c r="F447" s="27" t="s">
        <v>191</v>
      </c>
      <c r="G447" s="32">
        <v>1704.9</v>
      </c>
      <c r="H447" s="32">
        <v>232.7</v>
      </c>
      <c r="I447" s="32">
        <f>G447+H447</f>
        <v>1937.6000000000001</v>
      </c>
    </row>
    <row r="448" spans="1:9" ht="22.5">
      <c r="A448" s="14"/>
      <c r="B448" s="26" t="s">
        <v>401</v>
      </c>
      <c r="C448" s="27" t="s">
        <v>51</v>
      </c>
      <c r="D448" s="27" t="s">
        <v>16</v>
      </c>
      <c r="E448" s="35" t="s">
        <v>402</v>
      </c>
      <c r="F448" s="27"/>
      <c r="G448" s="57">
        <f>G449</f>
        <v>785</v>
      </c>
      <c r="H448" s="57">
        <f t="shared" ref="H448:I448" si="116">H449</f>
        <v>0</v>
      </c>
      <c r="I448" s="57">
        <f t="shared" si="116"/>
        <v>785</v>
      </c>
    </row>
    <row r="449" spans="1:9" ht="33.75">
      <c r="A449" s="14"/>
      <c r="B449" s="28" t="s">
        <v>55</v>
      </c>
      <c r="C449" s="27" t="s">
        <v>51</v>
      </c>
      <c r="D449" s="27" t="s">
        <v>16</v>
      </c>
      <c r="E449" s="35" t="s">
        <v>402</v>
      </c>
      <c r="F449" s="27">
        <v>611</v>
      </c>
      <c r="G449" s="57">
        <v>785</v>
      </c>
      <c r="H449" s="57"/>
      <c r="I449" s="57">
        <f>SUM(G449:H449)</f>
        <v>785</v>
      </c>
    </row>
    <row r="450" spans="1:9" ht="22.5">
      <c r="A450" s="14"/>
      <c r="B450" s="36" t="s">
        <v>492</v>
      </c>
      <c r="C450" s="27" t="s">
        <v>51</v>
      </c>
      <c r="D450" s="27" t="s">
        <v>16</v>
      </c>
      <c r="E450" s="35" t="s">
        <v>403</v>
      </c>
      <c r="F450" s="27"/>
      <c r="G450" s="57">
        <f>G451</f>
        <v>2343.6999999999998</v>
      </c>
      <c r="H450" s="57">
        <f>H451</f>
        <v>309.7</v>
      </c>
      <c r="I450" s="57">
        <f>I451</f>
        <v>2653.3999999999996</v>
      </c>
    </row>
    <row r="451" spans="1:9" ht="33.75">
      <c r="A451" s="14"/>
      <c r="B451" s="31" t="s">
        <v>55</v>
      </c>
      <c r="C451" s="27" t="s">
        <v>51</v>
      </c>
      <c r="D451" s="27" t="s">
        <v>16</v>
      </c>
      <c r="E451" s="35" t="s">
        <v>403</v>
      </c>
      <c r="F451" s="27" t="s">
        <v>66</v>
      </c>
      <c r="G451" s="57">
        <v>2343.6999999999998</v>
      </c>
      <c r="H451" s="57">
        <v>309.7</v>
      </c>
      <c r="I451" s="57">
        <f>SUM(G451:H451)</f>
        <v>2653.3999999999996</v>
      </c>
    </row>
    <row r="452" spans="1:9" ht="22.5">
      <c r="A452" s="14"/>
      <c r="B452" s="58" t="s">
        <v>493</v>
      </c>
      <c r="C452" s="27" t="s">
        <v>51</v>
      </c>
      <c r="D452" s="27" t="s">
        <v>16</v>
      </c>
      <c r="E452" s="35" t="s">
        <v>404</v>
      </c>
      <c r="F452" s="27"/>
      <c r="G452" s="57">
        <f>G453</f>
        <v>607.79999999999995</v>
      </c>
      <c r="H452" s="57">
        <f>H453</f>
        <v>0</v>
      </c>
      <c r="I452" s="57">
        <f>I453</f>
        <v>607.79999999999995</v>
      </c>
    </row>
    <row r="453" spans="1:9" ht="33.75">
      <c r="A453" s="14"/>
      <c r="B453" s="31" t="s">
        <v>55</v>
      </c>
      <c r="C453" s="27" t="s">
        <v>51</v>
      </c>
      <c r="D453" s="27" t="s">
        <v>16</v>
      </c>
      <c r="E453" s="35" t="s">
        <v>404</v>
      </c>
      <c r="F453" s="27" t="s">
        <v>66</v>
      </c>
      <c r="G453" s="57">
        <v>607.79999999999995</v>
      </c>
      <c r="H453" s="57"/>
      <c r="I453" s="57">
        <f>SUM(G453:H453)</f>
        <v>607.79999999999995</v>
      </c>
    </row>
    <row r="454" spans="1:9" ht="22.5">
      <c r="A454" s="14"/>
      <c r="B454" s="40" t="s">
        <v>494</v>
      </c>
      <c r="C454" s="27" t="s">
        <v>51</v>
      </c>
      <c r="D454" s="27" t="s">
        <v>16</v>
      </c>
      <c r="E454" s="35" t="s">
        <v>405</v>
      </c>
      <c r="F454" s="27"/>
      <c r="G454" s="57">
        <f>G455+G456</f>
        <v>11858.7</v>
      </c>
      <c r="H454" s="57">
        <f>H455+H456</f>
        <v>1171.9000000000001</v>
      </c>
      <c r="I454" s="57">
        <f>I455+I456</f>
        <v>13030.6</v>
      </c>
    </row>
    <row r="455" spans="1:9" ht="33.75">
      <c r="A455" s="14"/>
      <c r="B455" s="31" t="s">
        <v>55</v>
      </c>
      <c r="C455" s="27" t="s">
        <v>51</v>
      </c>
      <c r="D455" s="27" t="s">
        <v>16</v>
      </c>
      <c r="E455" s="35" t="s">
        <v>405</v>
      </c>
      <c r="F455" s="27" t="s">
        <v>66</v>
      </c>
      <c r="G455" s="57">
        <v>11610</v>
      </c>
      <c r="H455" s="57">
        <v>1231.2</v>
      </c>
      <c r="I455" s="57">
        <f>SUM(G455:H455)</f>
        <v>12841.2</v>
      </c>
    </row>
    <row r="456" spans="1:9">
      <c r="A456" s="14"/>
      <c r="B456" s="28" t="s">
        <v>156</v>
      </c>
      <c r="C456" s="27" t="s">
        <v>51</v>
      </c>
      <c r="D456" s="27" t="s">
        <v>16</v>
      </c>
      <c r="E456" s="35" t="s">
        <v>405</v>
      </c>
      <c r="F456" s="27" t="s">
        <v>67</v>
      </c>
      <c r="G456" s="57">
        <v>248.7</v>
      </c>
      <c r="H456" s="57">
        <v>-59.3</v>
      </c>
      <c r="I456" s="57">
        <f>SUM(G456:H456)</f>
        <v>189.39999999999998</v>
      </c>
    </row>
    <row r="457" spans="1:9" ht="21.75">
      <c r="A457" s="14"/>
      <c r="B457" s="59" t="s">
        <v>575</v>
      </c>
      <c r="C457" s="29" t="s">
        <v>51</v>
      </c>
      <c r="D457" s="29" t="s">
        <v>45</v>
      </c>
      <c r="E457" s="29" t="s">
        <v>576</v>
      </c>
      <c r="F457" s="29"/>
      <c r="G457" s="60">
        <f>G458</f>
        <v>0</v>
      </c>
      <c r="H457" s="60">
        <f>H458</f>
        <v>17</v>
      </c>
      <c r="I457" s="60">
        <f>I458</f>
        <v>17</v>
      </c>
    </row>
    <row r="458" spans="1:9" ht="33.75">
      <c r="A458" s="14"/>
      <c r="B458" s="28" t="s">
        <v>217</v>
      </c>
      <c r="C458" s="27" t="s">
        <v>51</v>
      </c>
      <c r="D458" s="27" t="s">
        <v>45</v>
      </c>
      <c r="E458" s="27" t="s">
        <v>118</v>
      </c>
      <c r="F458" s="27"/>
      <c r="G458" s="57">
        <f>G460</f>
        <v>0</v>
      </c>
      <c r="H458" s="57">
        <f>H459</f>
        <v>17</v>
      </c>
      <c r="I458" s="57">
        <f>I459</f>
        <v>17</v>
      </c>
    </row>
    <row r="459" spans="1:9" ht="33.75" customHeight="1">
      <c r="A459" s="14"/>
      <c r="B459" s="28" t="s">
        <v>356</v>
      </c>
      <c r="C459" s="27" t="s">
        <v>51</v>
      </c>
      <c r="D459" s="27" t="s">
        <v>45</v>
      </c>
      <c r="E459" s="27" t="s">
        <v>596</v>
      </c>
      <c r="F459" s="27"/>
      <c r="G459" s="57"/>
      <c r="H459" s="57">
        <f>H460</f>
        <v>17</v>
      </c>
      <c r="I459" s="57">
        <f t="shared" ref="H459:I460" si="117">I460</f>
        <v>17</v>
      </c>
    </row>
    <row r="460" spans="1:9">
      <c r="A460" s="14"/>
      <c r="B460" s="40" t="s">
        <v>263</v>
      </c>
      <c r="C460" s="27" t="s">
        <v>51</v>
      </c>
      <c r="D460" s="27" t="s">
        <v>45</v>
      </c>
      <c r="E460" s="35" t="s">
        <v>597</v>
      </c>
      <c r="F460" s="27"/>
      <c r="G460" s="57">
        <f>G461</f>
        <v>0</v>
      </c>
      <c r="H460" s="57">
        <f t="shared" si="117"/>
        <v>17</v>
      </c>
      <c r="I460" s="57">
        <f t="shared" si="117"/>
        <v>17</v>
      </c>
    </row>
    <row r="461" spans="1:9" ht="22.5">
      <c r="A461" s="14"/>
      <c r="B461" s="40" t="s">
        <v>89</v>
      </c>
      <c r="C461" s="27" t="s">
        <v>51</v>
      </c>
      <c r="D461" s="27" t="s">
        <v>45</v>
      </c>
      <c r="E461" s="35" t="s">
        <v>597</v>
      </c>
      <c r="F461" s="27" t="s">
        <v>21</v>
      </c>
      <c r="G461" s="57"/>
      <c r="H461" s="57">
        <v>17</v>
      </c>
      <c r="I461" s="32">
        <f>SUM(G461:H461)</f>
        <v>17</v>
      </c>
    </row>
    <row r="462" spans="1:9">
      <c r="A462" s="14" t="s">
        <v>60</v>
      </c>
      <c r="B462" s="17" t="s">
        <v>104</v>
      </c>
      <c r="C462" s="11" t="s">
        <v>51</v>
      </c>
      <c r="D462" s="11" t="s">
        <v>51</v>
      </c>
      <c r="E462" s="11"/>
      <c r="F462" s="11"/>
      <c r="G462" s="30">
        <f>G463</f>
        <v>400.7</v>
      </c>
      <c r="H462" s="30">
        <f t="shared" ref="H462:I463" si="118">H463</f>
        <v>0</v>
      </c>
      <c r="I462" s="30">
        <f t="shared" si="118"/>
        <v>400.7</v>
      </c>
    </row>
    <row r="463" spans="1:9" ht="45">
      <c r="A463" s="14"/>
      <c r="B463" s="34" t="s">
        <v>218</v>
      </c>
      <c r="C463" s="27" t="s">
        <v>51</v>
      </c>
      <c r="D463" s="27" t="s">
        <v>51</v>
      </c>
      <c r="E463" s="27" t="s">
        <v>121</v>
      </c>
      <c r="F463" s="27"/>
      <c r="G463" s="32">
        <f>G464</f>
        <v>400.7</v>
      </c>
      <c r="H463" s="32">
        <f t="shared" si="118"/>
        <v>0</v>
      </c>
      <c r="I463" s="32">
        <f t="shared" si="118"/>
        <v>400.7</v>
      </c>
    </row>
    <row r="464" spans="1:9" ht="22.5">
      <c r="A464" s="14"/>
      <c r="B464" s="26" t="s">
        <v>406</v>
      </c>
      <c r="C464" s="27" t="s">
        <v>51</v>
      </c>
      <c r="D464" s="27" t="s">
        <v>51</v>
      </c>
      <c r="E464" s="35" t="s">
        <v>409</v>
      </c>
      <c r="F464" s="27"/>
      <c r="G464" s="32">
        <f>G465+G467</f>
        <v>400.7</v>
      </c>
      <c r="H464" s="32">
        <f>H465+H467</f>
        <v>0</v>
      </c>
      <c r="I464" s="32">
        <f>I465+I467</f>
        <v>400.7</v>
      </c>
    </row>
    <row r="465" spans="1:9" ht="22.5">
      <c r="A465" s="14"/>
      <c r="B465" s="26" t="s">
        <v>407</v>
      </c>
      <c r="C465" s="27" t="s">
        <v>51</v>
      </c>
      <c r="D465" s="27" t="s">
        <v>51</v>
      </c>
      <c r="E465" s="35" t="s">
        <v>410</v>
      </c>
      <c r="F465" s="27"/>
      <c r="G465" s="32">
        <f>G466</f>
        <v>313.2</v>
      </c>
      <c r="H465" s="32">
        <f>H466</f>
        <v>0</v>
      </c>
      <c r="I465" s="32">
        <f>I466</f>
        <v>313.2</v>
      </c>
    </row>
    <row r="466" spans="1:9" ht="22.5">
      <c r="A466" s="14"/>
      <c r="B466" s="33" t="s">
        <v>89</v>
      </c>
      <c r="C466" s="27" t="s">
        <v>51</v>
      </c>
      <c r="D466" s="27" t="s">
        <v>51</v>
      </c>
      <c r="E466" s="35" t="s">
        <v>410</v>
      </c>
      <c r="F466" s="27" t="s">
        <v>21</v>
      </c>
      <c r="G466" s="32">
        <v>313.2</v>
      </c>
      <c r="H466" s="32"/>
      <c r="I466" s="32">
        <f>SUM(G466:H466)</f>
        <v>313.2</v>
      </c>
    </row>
    <row r="467" spans="1:9">
      <c r="A467" s="14"/>
      <c r="B467" s="26" t="s">
        <v>408</v>
      </c>
      <c r="C467" s="27" t="s">
        <v>51</v>
      </c>
      <c r="D467" s="27" t="s">
        <v>51</v>
      </c>
      <c r="E467" s="35" t="s">
        <v>411</v>
      </c>
      <c r="F467" s="27"/>
      <c r="G467" s="32">
        <f>G468</f>
        <v>87.5</v>
      </c>
      <c r="H467" s="32">
        <f>H468</f>
        <v>0</v>
      </c>
      <c r="I467" s="32">
        <f>I468</f>
        <v>87.5</v>
      </c>
    </row>
    <row r="468" spans="1:9">
      <c r="A468" s="14"/>
      <c r="B468" s="61" t="s">
        <v>158</v>
      </c>
      <c r="C468" s="27" t="s">
        <v>51</v>
      </c>
      <c r="D468" s="27" t="s">
        <v>51</v>
      </c>
      <c r="E468" s="35" t="s">
        <v>411</v>
      </c>
      <c r="F468" s="27" t="s">
        <v>157</v>
      </c>
      <c r="G468" s="32">
        <v>87.5</v>
      </c>
      <c r="H468" s="32"/>
      <c r="I468" s="32">
        <f>SUM(G468:H468)</f>
        <v>87.5</v>
      </c>
    </row>
    <row r="469" spans="1:9">
      <c r="A469" s="14" t="s">
        <v>115</v>
      </c>
      <c r="B469" s="17" t="s">
        <v>61</v>
      </c>
      <c r="C469" s="11" t="s">
        <v>51</v>
      </c>
      <c r="D469" s="11" t="s">
        <v>41</v>
      </c>
      <c r="E469" s="11"/>
      <c r="F469" s="11"/>
      <c r="G469" s="22">
        <f>G470</f>
        <v>31300.900000000005</v>
      </c>
      <c r="H469" s="22">
        <f t="shared" ref="H469:I469" si="119">H470</f>
        <v>-4000.8</v>
      </c>
      <c r="I469" s="22">
        <f t="shared" si="119"/>
        <v>27300.1</v>
      </c>
    </row>
    <row r="470" spans="1:9" ht="45">
      <c r="A470" s="14"/>
      <c r="B470" s="31" t="s">
        <v>218</v>
      </c>
      <c r="C470" s="27" t="s">
        <v>51</v>
      </c>
      <c r="D470" s="27" t="s">
        <v>41</v>
      </c>
      <c r="E470" s="27" t="s">
        <v>121</v>
      </c>
      <c r="F470" s="27"/>
      <c r="G470" s="32">
        <f>G471+G493+G499</f>
        <v>31300.900000000005</v>
      </c>
      <c r="H470" s="32">
        <f t="shared" ref="H470:I470" si="120">H471+H493+H499</f>
        <v>-4000.8</v>
      </c>
      <c r="I470" s="32">
        <f t="shared" si="120"/>
        <v>27300.1</v>
      </c>
    </row>
    <row r="471" spans="1:9" ht="45">
      <c r="A471" s="14"/>
      <c r="B471" s="31" t="s">
        <v>412</v>
      </c>
      <c r="C471" s="27" t="s">
        <v>51</v>
      </c>
      <c r="D471" s="27" t="s">
        <v>41</v>
      </c>
      <c r="E471" s="27" t="s">
        <v>419</v>
      </c>
      <c r="F471" s="27"/>
      <c r="G471" s="32">
        <f>G472+G476+G479+G488+G491</f>
        <v>26446.700000000004</v>
      </c>
      <c r="H471" s="32">
        <f>H472+H476+H479+H488+H491</f>
        <v>-2596.4</v>
      </c>
      <c r="I471" s="32">
        <f>I472+I476+I479+I488+I491</f>
        <v>23850.3</v>
      </c>
    </row>
    <row r="472" spans="1:9" ht="22.5">
      <c r="A472" s="14"/>
      <c r="B472" s="31" t="s">
        <v>413</v>
      </c>
      <c r="C472" s="27" t="s">
        <v>51</v>
      </c>
      <c r="D472" s="27" t="s">
        <v>41</v>
      </c>
      <c r="E472" s="27" t="s">
        <v>420</v>
      </c>
      <c r="F472" s="27"/>
      <c r="G472" s="32">
        <f>SUM(G473:G475)</f>
        <v>4692.6000000000004</v>
      </c>
      <c r="H472" s="32">
        <f t="shared" ref="H472:I472" si="121">SUM(H473:H475)</f>
        <v>-1600.1</v>
      </c>
      <c r="I472" s="32">
        <f t="shared" si="121"/>
        <v>3092.4999999999995</v>
      </c>
    </row>
    <row r="473" spans="1:9">
      <c r="A473" s="14"/>
      <c r="B473" s="31" t="s">
        <v>85</v>
      </c>
      <c r="C473" s="27" t="s">
        <v>51</v>
      </c>
      <c r="D473" s="27" t="s">
        <v>41</v>
      </c>
      <c r="E473" s="27" t="s">
        <v>420</v>
      </c>
      <c r="F473" s="27" t="s">
        <v>12</v>
      </c>
      <c r="G473" s="32">
        <v>3604.1</v>
      </c>
      <c r="H473" s="32">
        <v>-1190.2</v>
      </c>
      <c r="I473" s="32">
        <f>G473+H473</f>
        <v>2413.8999999999996</v>
      </c>
    </row>
    <row r="474" spans="1:9" ht="33.75">
      <c r="A474" s="14"/>
      <c r="B474" s="31" t="s">
        <v>86</v>
      </c>
      <c r="C474" s="27" t="s">
        <v>51</v>
      </c>
      <c r="D474" s="27" t="s">
        <v>41</v>
      </c>
      <c r="E474" s="27" t="s">
        <v>420</v>
      </c>
      <c r="F474" s="27" t="s">
        <v>87</v>
      </c>
      <c r="G474" s="32">
        <v>1088.5</v>
      </c>
      <c r="H474" s="32">
        <v>-469.9</v>
      </c>
      <c r="I474" s="32">
        <f>G474+H474</f>
        <v>618.6</v>
      </c>
    </row>
    <row r="475" spans="1:9">
      <c r="A475" s="14"/>
      <c r="B475" s="36" t="s">
        <v>94</v>
      </c>
      <c r="C475" s="27" t="s">
        <v>51</v>
      </c>
      <c r="D475" s="27" t="s">
        <v>41</v>
      </c>
      <c r="E475" s="27" t="s">
        <v>420</v>
      </c>
      <c r="F475" s="27" t="s">
        <v>95</v>
      </c>
      <c r="G475" s="32"/>
      <c r="H475" s="32">
        <v>60</v>
      </c>
      <c r="I475" s="32">
        <f>G475+H475</f>
        <v>60</v>
      </c>
    </row>
    <row r="476" spans="1:9" ht="22.5">
      <c r="A476" s="14"/>
      <c r="B476" s="31" t="s">
        <v>222</v>
      </c>
      <c r="C476" s="27" t="s">
        <v>51</v>
      </c>
      <c r="D476" s="27" t="s">
        <v>41</v>
      </c>
      <c r="E476" s="27" t="s">
        <v>421</v>
      </c>
      <c r="F476" s="27"/>
      <c r="G476" s="32">
        <f>SUM(G477:G478)</f>
        <v>391</v>
      </c>
      <c r="H476" s="32">
        <f>SUM(H477:H478)</f>
        <v>-221.9</v>
      </c>
      <c r="I476" s="32">
        <f>SUM(I477:I478)</f>
        <v>169.10000000000002</v>
      </c>
    </row>
    <row r="477" spans="1:9" ht="22.5">
      <c r="A477" s="14"/>
      <c r="B477" s="28" t="s">
        <v>13</v>
      </c>
      <c r="C477" s="27" t="s">
        <v>51</v>
      </c>
      <c r="D477" s="27" t="s">
        <v>41</v>
      </c>
      <c r="E477" s="27" t="s">
        <v>421</v>
      </c>
      <c r="F477" s="27" t="s">
        <v>19</v>
      </c>
      <c r="G477" s="32">
        <v>300.3</v>
      </c>
      <c r="H477" s="32">
        <v>-170.4</v>
      </c>
      <c r="I477" s="32">
        <f>G477+H477</f>
        <v>129.9</v>
      </c>
    </row>
    <row r="478" spans="1:9" ht="33.75">
      <c r="A478" s="14"/>
      <c r="B478" s="28" t="s">
        <v>86</v>
      </c>
      <c r="C478" s="27" t="s">
        <v>51</v>
      </c>
      <c r="D478" s="27" t="s">
        <v>41</v>
      </c>
      <c r="E478" s="27" t="s">
        <v>421</v>
      </c>
      <c r="F478" s="27" t="s">
        <v>87</v>
      </c>
      <c r="G478" s="32">
        <v>90.7</v>
      </c>
      <c r="H478" s="32">
        <v>-51.5</v>
      </c>
      <c r="I478" s="32">
        <f>G478+H478</f>
        <v>39.200000000000003</v>
      </c>
    </row>
    <row r="479" spans="1:9" ht="22.5">
      <c r="A479" s="14"/>
      <c r="B479" s="31" t="s">
        <v>414</v>
      </c>
      <c r="C479" s="27" t="s">
        <v>51</v>
      </c>
      <c r="D479" s="27" t="s">
        <v>41</v>
      </c>
      <c r="E479" s="27" t="s">
        <v>422</v>
      </c>
      <c r="F479" s="27"/>
      <c r="G479" s="32">
        <f>SUM(G480:G487)</f>
        <v>20563.100000000002</v>
      </c>
      <c r="H479" s="32">
        <f t="shared" ref="H479:I479" si="122">SUM(H480:H487)</f>
        <v>-774.4</v>
      </c>
      <c r="I479" s="32">
        <f t="shared" si="122"/>
        <v>19788.7</v>
      </c>
    </row>
    <row r="480" spans="1:9">
      <c r="A480" s="14"/>
      <c r="B480" s="31" t="s">
        <v>108</v>
      </c>
      <c r="C480" s="27" t="s">
        <v>51</v>
      </c>
      <c r="D480" s="27" t="s">
        <v>41</v>
      </c>
      <c r="E480" s="27" t="s">
        <v>422</v>
      </c>
      <c r="F480" s="27" t="s">
        <v>34</v>
      </c>
      <c r="G480" s="32">
        <v>14209.4</v>
      </c>
      <c r="H480" s="32">
        <v>-752.5</v>
      </c>
      <c r="I480" s="32">
        <f t="shared" ref="I480:I487" si="123">G480+H480</f>
        <v>13456.9</v>
      </c>
    </row>
    <row r="481" spans="1:9" ht="22.5">
      <c r="A481" s="14"/>
      <c r="B481" s="31" t="s">
        <v>109</v>
      </c>
      <c r="C481" s="27" t="s">
        <v>51</v>
      </c>
      <c r="D481" s="27" t="s">
        <v>41</v>
      </c>
      <c r="E481" s="27" t="s">
        <v>422</v>
      </c>
      <c r="F481" s="27" t="s">
        <v>96</v>
      </c>
      <c r="G481" s="32">
        <v>4028</v>
      </c>
      <c r="H481" s="32">
        <v>-227.3</v>
      </c>
      <c r="I481" s="32">
        <f t="shared" si="123"/>
        <v>3800.7</v>
      </c>
    </row>
    <row r="482" spans="1:9" ht="22.5">
      <c r="A482" s="14"/>
      <c r="B482" s="36" t="s">
        <v>150</v>
      </c>
      <c r="C482" s="27" t="s">
        <v>51</v>
      </c>
      <c r="D482" s="27" t="s">
        <v>41</v>
      </c>
      <c r="E482" s="27" t="s">
        <v>422</v>
      </c>
      <c r="F482" s="27" t="s">
        <v>179</v>
      </c>
      <c r="G482" s="32"/>
      <c r="H482" s="32">
        <v>34</v>
      </c>
      <c r="I482" s="32">
        <f t="shared" si="123"/>
        <v>34</v>
      </c>
    </row>
    <row r="483" spans="1:9" ht="22.5">
      <c r="A483" s="14"/>
      <c r="B483" s="28" t="s">
        <v>20</v>
      </c>
      <c r="C483" s="27" t="s">
        <v>51</v>
      </c>
      <c r="D483" s="27" t="s">
        <v>41</v>
      </c>
      <c r="E483" s="27" t="s">
        <v>422</v>
      </c>
      <c r="F483" s="27">
        <v>242</v>
      </c>
      <c r="G483" s="32">
        <v>312.3</v>
      </c>
      <c r="H483" s="32">
        <v>215.4</v>
      </c>
      <c r="I483" s="32">
        <f t="shared" si="123"/>
        <v>527.70000000000005</v>
      </c>
    </row>
    <row r="484" spans="1:9" ht="22.5">
      <c r="A484" s="14"/>
      <c r="B484" s="33" t="s">
        <v>89</v>
      </c>
      <c r="C484" s="27" t="s">
        <v>51</v>
      </c>
      <c r="D484" s="27" t="s">
        <v>41</v>
      </c>
      <c r="E484" s="27" t="s">
        <v>422</v>
      </c>
      <c r="F484" s="27">
        <v>244</v>
      </c>
      <c r="G484" s="32">
        <v>1960</v>
      </c>
      <c r="H484" s="32">
        <v>-94</v>
      </c>
      <c r="I484" s="32">
        <f t="shared" si="123"/>
        <v>1866</v>
      </c>
    </row>
    <row r="485" spans="1:9">
      <c r="A485" s="14"/>
      <c r="B485" s="31" t="s">
        <v>22</v>
      </c>
      <c r="C485" s="27" t="s">
        <v>51</v>
      </c>
      <c r="D485" s="27" t="s">
        <v>41</v>
      </c>
      <c r="E485" s="27" t="s">
        <v>422</v>
      </c>
      <c r="F485" s="27" t="s">
        <v>91</v>
      </c>
      <c r="G485" s="32">
        <v>38.4</v>
      </c>
      <c r="H485" s="32"/>
      <c r="I485" s="32">
        <f t="shared" si="123"/>
        <v>38.4</v>
      </c>
    </row>
    <row r="486" spans="1:9">
      <c r="A486" s="14"/>
      <c r="B486" s="31" t="s">
        <v>92</v>
      </c>
      <c r="C486" s="27" t="s">
        <v>51</v>
      </c>
      <c r="D486" s="27" t="s">
        <v>41</v>
      </c>
      <c r="E486" s="27" t="s">
        <v>422</v>
      </c>
      <c r="F486" s="27" t="s">
        <v>35</v>
      </c>
      <c r="G486" s="32">
        <v>15</v>
      </c>
      <c r="H486" s="32"/>
      <c r="I486" s="32">
        <f t="shared" si="123"/>
        <v>15</v>
      </c>
    </row>
    <row r="487" spans="1:9">
      <c r="A487" s="14"/>
      <c r="B487" s="36" t="s">
        <v>94</v>
      </c>
      <c r="C487" s="27" t="s">
        <v>51</v>
      </c>
      <c r="D487" s="27" t="s">
        <v>41</v>
      </c>
      <c r="E487" s="27" t="s">
        <v>422</v>
      </c>
      <c r="F487" s="27" t="s">
        <v>95</v>
      </c>
      <c r="G487" s="32"/>
      <c r="H487" s="32">
        <v>50</v>
      </c>
      <c r="I487" s="32">
        <f t="shared" si="123"/>
        <v>50</v>
      </c>
    </row>
    <row r="488" spans="1:9" ht="22.5">
      <c r="A488" s="14"/>
      <c r="B488" s="31" t="s">
        <v>415</v>
      </c>
      <c r="C488" s="27" t="s">
        <v>51</v>
      </c>
      <c r="D488" s="27" t="s">
        <v>41</v>
      </c>
      <c r="E488" s="27" t="s">
        <v>423</v>
      </c>
      <c r="F488" s="27"/>
      <c r="G488" s="32">
        <f>SUM(G489:G490)</f>
        <v>350</v>
      </c>
      <c r="H488" s="32">
        <f>SUM(H489:H490)</f>
        <v>0</v>
      </c>
      <c r="I488" s="32">
        <f>SUM(I489:I490)</f>
        <v>350</v>
      </c>
    </row>
    <row r="489" spans="1:9" ht="22.5">
      <c r="A489" s="14"/>
      <c r="B489" s="33" t="s">
        <v>89</v>
      </c>
      <c r="C489" s="27" t="s">
        <v>51</v>
      </c>
      <c r="D489" s="27" t="s">
        <v>41</v>
      </c>
      <c r="E489" s="27" t="s">
        <v>423</v>
      </c>
      <c r="F489" s="27" t="s">
        <v>21</v>
      </c>
      <c r="G489" s="32">
        <v>56.3</v>
      </c>
      <c r="H489" s="32"/>
      <c r="I489" s="32">
        <f>G489+H489</f>
        <v>56.3</v>
      </c>
    </row>
    <row r="490" spans="1:9">
      <c r="A490" s="14"/>
      <c r="B490" s="31" t="s">
        <v>141</v>
      </c>
      <c r="C490" s="27" t="s">
        <v>51</v>
      </c>
      <c r="D490" s="27" t="s">
        <v>41</v>
      </c>
      <c r="E490" s="27" t="s">
        <v>423</v>
      </c>
      <c r="F490" s="27" t="s">
        <v>142</v>
      </c>
      <c r="G490" s="32">
        <v>293.7</v>
      </c>
      <c r="H490" s="32"/>
      <c r="I490" s="32">
        <f>G490+H490</f>
        <v>293.7</v>
      </c>
    </row>
    <row r="491" spans="1:9" ht="22.5">
      <c r="A491" s="14"/>
      <c r="B491" s="31" t="s">
        <v>416</v>
      </c>
      <c r="C491" s="27" t="s">
        <v>51</v>
      </c>
      <c r="D491" s="27" t="s">
        <v>41</v>
      </c>
      <c r="E491" s="27" t="s">
        <v>424</v>
      </c>
      <c r="F491" s="27"/>
      <c r="G491" s="32">
        <f>G492</f>
        <v>450</v>
      </c>
      <c r="H491" s="32">
        <f>H492</f>
        <v>0</v>
      </c>
      <c r="I491" s="32">
        <f>I492</f>
        <v>450</v>
      </c>
    </row>
    <row r="492" spans="1:9" ht="22.5">
      <c r="A492" s="14"/>
      <c r="B492" s="33" t="s">
        <v>89</v>
      </c>
      <c r="C492" s="27" t="s">
        <v>51</v>
      </c>
      <c r="D492" s="27" t="s">
        <v>41</v>
      </c>
      <c r="E492" s="27" t="s">
        <v>424</v>
      </c>
      <c r="F492" s="27">
        <v>244</v>
      </c>
      <c r="G492" s="32">
        <v>450</v>
      </c>
      <c r="H492" s="32"/>
      <c r="I492" s="32">
        <f>G492+H492</f>
        <v>450</v>
      </c>
    </row>
    <row r="493" spans="1:9" ht="22.5">
      <c r="A493" s="14"/>
      <c r="B493" s="26" t="s">
        <v>406</v>
      </c>
      <c r="C493" s="27" t="s">
        <v>51</v>
      </c>
      <c r="D493" s="27" t="s">
        <v>41</v>
      </c>
      <c r="E493" s="35" t="s">
        <v>409</v>
      </c>
      <c r="F493" s="27"/>
      <c r="G493" s="32">
        <f>G494+G496</f>
        <v>1603</v>
      </c>
      <c r="H493" s="32">
        <f>H494+H496</f>
        <v>0</v>
      </c>
      <c r="I493" s="32">
        <f>I494+I496</f>
        <v>1603</v>
      </c>
    </row>
    <row r="494" spans="1:9">
      <c r="A494" s="14"/>
      <c r="B494" s="26" t="s">
        <v>417</v>
      </c>
      <c r="C494" s="27" t="s">
        <v>51</v>
      </c>
      <c r="D494" s="27" t="s">
        <v>41</v>
      </c>
      <c r="E494" s="35" t="s">
        <v>425</v>
      </c>
      <c r="F494" s="27"/>
      <c r="G494" s="32">
        <f>G495</f>
        <v>300</v>
      </c>
      <c r="H494" s="32">
        <f>H495</f>
        <v>0</v>
      </c>
      <c r="I494" s="32">
        <f>I495</f>
        <v>300</v>
      </c>
    </row>
    <row r="495" spans="1:9" ht="33.75">
      <c r="A495" s="14"/>
      <c r="B495" s="28" t="s">
        <v>56</v>
      </c>
      <c r="C495" s="27" t="s">
        <v>51</v>
      </c>
      <c r="D495" s="27" t="s">
        <v>41</v>
      </c>
      <c r="E495" s="35" t="s">
        <v>425</v>
      </c>
      <c r="F495" s="27" t="s">
        <v>66</v>
      </c>
      <c r="G495" s="32">
        <v>300</v>
      </c>
      <c r="H495" s="32"/>
      <c r="I495" s="32">
        <f>SUM(G495:H495)</f>
        <v>300</v>
      </c>
    </row>
    <row r="496" spans="1:9" ht="33.75">
      <c r="A496" s="14"/>
      <c r="B496" s="26" t="s">
        <v>418</v>
      </c>
      <c r="C496" s="27" t="s">
        <v>51</v>
      </c>
      <c r="D496" s="27" t="s">
        <v>41</v>
      </c>
      <c r="E496" s="35" t="s">
        <v>426</v>
      </c>
      <c r="F496" s="27"/>
      <c r="G496" s="32">
        <f>G498+G497</f>
        <v>1303</v>
      </c>
      <c r="H496" s="32">
        <f t="shared" ref="H496:I496" si="124">H498+H497</f>
        <v>0</v>
      </c>
      <c r="I496" s="32">
        <f t="shared" si="124"/>
        <v>1303</v>
      </c>
    </row>
    <row r="497" spans="1:9" ht="22.5">
      <c r="A497" s="14"/>
      <c r="B497" s="36" t="s">
        <v>577</v>
      </c>
      <c r="C497" s="27" t="s">
        <v>51</v>
      </c>
      <c r="D497" s="27" t="s">
        <v>41</v>
      </c>
      <c r="E497" s="35" t="s">
        <v>426</v>
      </c>
      <c r="F497" s="27" t="s">
        <v>72</v>
      </c>
      <c r="G497" s="32"/>
      <c r="H497" s="32">
        <v>307.39999999999998</v>
      </c>
      <c r="I497" s="32">
        <f>SUM(G497:H497)</f>
        <v>307.39999999999998</v>
      </c>
    </row>
    <row r="498" spans="1:9">
      <c r="A498" s="14"/>
      <c r="B498" s="26" t="s">
        <v>417</v>
      </c>
      <c r="C498" s="27" t="s">
        <v>51</v>
      </c>
      <c r="D498" s="27" t="s">
        <v>41</v>
      </c>
      <c r="E498" s="35" t="s">
        <v>426</v>
      </c>
      <c r="F498" s="27" t="s">
        <v>66</v>
      </c>
      <c r="G498" s="32">
        <v>1303</v>
      </c>
      <c r="H498" s="32">
        <v>-307.39999999999998</v>
      </c>
      <c r="I498" s="32">
        <f>SUM(G498:H498)</f>
        <v>995.6</v>
      </c>
    </row>
    <row r="499" spans="1:9">
      <c r="A499" s="14"/>
      <c r="B499" s="36" t="s">
        <v>238</v>
      </c>
      <c r="C499" s="27" t="s">
        <v>51</v>
      </c>
      <c r="D499" s="27" t="s">
        <v>41</v>
      </c>
      <c r="E499" s="35" t="s">
        <v>241</v>
      </c>
      <c r="F499" s="27"/>
      <c r="G499" s="32">
        <f>G501+G500+G502</f>
        <v>3251.2</v>
      </c>
      <c r="H499" s="32">
        <f t="shared" ref="H499:I499" si="125">H501+H500+H502</f>
        <v>-1404.3999999999999</v>
      </c>
      <c r="I499" s="32">
        <f t="shared" si="125"/>
        <v>1846.8000000000002</v>
      </c>
    </row>
    <row r="500" spans="1:9" ht="22.5">
      <c r="A500" s="14"/>
      <c r="B500" s="36" t="s">
        <v>150</v>
      </c>
      <c r="C500" s="27" t="s">
        <v>51</v>
      </c>
      <c r="D500" s="27" t="s">
        <v>41</v>
      </c>
      <c r="E500" s="35" t="s">
        <v>241</v>
      </c>
      <c r="F500" s="27" t="s">
        <v>179</v>
      </c>
      <c r="G500" s="32"/>
      <c r="H500" s="32">
        <v>419.6</v>
      </c>
      <c r="I500" s="32">
        <f>G500+H500</f>
        <v>419.6</v>
      </c>
    </row>
    <row r="501" spans="1:9" ht="22.5">
      <c r="A501" s="14"/>
      <c r="B501" s="40" t="s">
        <v>13</v>
      </c>
      <c r="C501" s="27" t="s">
        <v>51</v>
      </c>
      <c r="D501" s="27" t="s">
        <v>41</v>
      </c>
      <c r="E501" s="35" t="s">
        <v>241</v>
      </c>
      <c r="F501" s="27" t="s">
        <v>19</v>
      </c>
      <c r="G501" s="32">
        <v>3251.2</v>
      </c>
      <c r="H501" s="32">
        <v>-3251.2</v>
      </c>
      <c r="I501" s="32">
        <f>G501+H501</f>
        <v>0</v>
      </c>
    </row>
    <row r="502" spans="1:9">
      <c r="A502" s="14"/>
      <c r="B502" s="36" t="s">
        <v>433</v>
      </c>
      <c r="C502" s="27" t="s">
        <v>51</v>
      </c>
      <c r="D502" s="27" t="s">
        <v>41</v>
      </c>
      <c r="E502" s="35" t="s">
        <v>241</v>
      </c>
      <c r="F502" s="27" t="s">
        <v>67</v>
      </c>
      <c r="G502" s="32"/>
      <c r="H502" s="32">
        <v>1427.2</v>
      </c>
      <c r="I502" s="32">
        <f>G502+H502</f>
        <v>1427.2</v>
      </c>
    </row>
    <row r="503" spans="1:9">
      <c r="A503" s="10">
        <v>7</v>
      </c>
      <c r="B503" s="17" t="s">
        <v>62</v>
      </c>
      <c r="C503" s="11" t="s">
        <v>63</v>
      </c>
      <c r="D503" s="11" t="s">
        <v>52</v>
      </c>
      <c r="E503" s="11"/>
      <c r="F503" s="11"/>
      <c r="G503" s="22">
        <f t="shared" ref="G503:I503" si="126">G504</f>
        <v>52849.5</v>
      </c>
      <c r="H503" s="22">
        <f t="shared" si="126"/>
        <v>14877.099999999999</v>
      </c>
      <c r="I503" s="22">
        <f t="shared" si="126"/>
        <v>67726.599999999991</v>
      </c>
    </row>
    <row r="504" spans="1:9">
      <c r="A504" s="14" t="s">
        <v>64</v>
      </c>
      <c r="B504" s="17" t="s">
        <v>65</v>
      </c>
      <c r="C504" s="29" t="s">
        <v>63</v>
      </c>
      <c r="D504" s="29" t="s">
        <v>8</v>
      </c>
      <c r="E504" s="29"/>
      <c r="F504" s="29"/>
      <c r="G504" s="22">
        <f>G512+G505+G559</f>
        <v>52849.5</v>
      </c>
      <c r="H504" s="22">
        <f>H512+H505+H559</f>
        <v>14877.099999999999</v>
      </c>
      <c r="I504" s="22">
        <f>I512+I505+I559</f>
        <v>67726.599999999991</v>
      </c>
    </row>
    <row r="505" spans="1:9" ht="33.75">
      <c r="A505" s="14"/>
      <c r="B505" s="28" t="s">
        <v>217</v>
      </c>
      <c r="C505" s="27" t="s">
        <v>63</v>
      </c>
      <c r="D505" s="27" t="s">
        <v>8</v>
      </c>
      <c r="E505" s="27" t="s">
        <v>118</v>
      </c>
      <c r="F505" s="27"/>
      <c r="G505" s="32">
        <f>G509+G506</f>
        <v>92</v>
      </c>
      <c r="H505" s="32">
        <f t="shared" ref="H505:I505" si="127">H509+H506</f>
        <v>60.3</v>
      </c>
      <c r="I505" s="32">
        <f t="shared" si="127"/>
        <v>152.30000000000001</v>
      </c>
    </row>
    <row r="506" spans="1:9" ht="22.5">
      <c r="A506" s="14"/>
      <c r="B506" s="36" t="s">
        <v>377</v>
      </c>
      <c r="C506" s="27" t="s">
        <v>63</v>
      </c>
      <c r="D506" s="27" t="s">
        <v>8</v>
      </c>
      <c r="E506" s="27" t="s">
        <v>379</v>
      </c>
      <c r="F506" s="27"/>
      <c r="G506" s="32">
        <f>G507</f>
        <v>0</v>
      </c>
      <c r="H506" s="32">
        <f t="shared" ref="H506:I506" si="128">H507</f>
        <v>60.3</v>
      </c>
      <c r="I506" s="32">
        <f t="shared" si="128"/>
        <v>60.3</v>
      </c>
    </row>
    <row r="507" spans="1:9">
      <c r="A507" s="14"/>
      <c r="B507" s="36" t="s">
        <v>378</v>
      </c>
      <c r="C507" s="27" t="s">
        <v>63</v>
      </c>
      <c r="D507" s="27" t="s">
        <v>8</v>
      </c>
      <c r="E507" s="27" t="s">
        <v>380</v>
      </c>
      <c r="F507" s="27"/>
      <c r="G507" s="32">
        <f>G508</f>
        <v>0</v>
      </c>
      <c r="H507" s="32">
        <f t="shared" ref="H507:I507" si="129">H508</f>
        <v>60.3</v>
      </c>
      <c r="I507" s="32">
        <f t="shared" si="129"/>
        <v>60.3</v>
      </c>
    </row>
    <row r="508" spans="1:9" ht="22.5">
      <c r="A508" s="14"/>
      <c r="B508" s="40" t="s">
        <v>89</v>
      </c>
      <c r="C508" s="27" t="s">
        <v>63</v>
      </c>
      <c r="D508" s="27" t="s">
        <v>8</v>
      </c>
      <c r="E508" s="27" t="s">
        <v>380</v>
      </c>
      <c r="F508" s="27" t="s">
        <v>21</v>
      </c>
      <c r="G508" s="32"/>
      <c r="H508" s="32">
        <v>60.3</v>
      </c>
      <c r="I508" s="32">
        <f>G508+H508</f>
        <v>60.3</v>
      </c>
    </row>
    <row r="509" spans="1:9" ht="33.75">
      <c r="A509" s="14"/>
      <c r="B509" s="36" t="s">
        <v>294</v>
      </c>
      <c r="C509" s="27" t="s">
        <v>63</v>
      </c>
      <c r="D509" s="27" t="s">
        <v>8</v>
      </c>
      <c r="E509" s="27" t="s">
        <v>306</v>
      </c>
      <c r="F509" s="27"/>
      <c r="G509" s="32">
        <f>G510</f>
        <v>92</v>
      </c>
      <c r="H509" s="32">
        <f t="shared" ref="H509:I510" si="130">H510</f>
        <v>0</v>
      </c>
      <c r="I509" s="32">
        <f t="shared" si="130"/>
        <v>92</v>
      </c>
    </row>
    <row r="510" spans="1:9" ht="33.75">
      <c r="A510" s="14"/>
      <c r="B510" s="33" t="s">
        <v>516</v>
      </c>
      <c r="C510" s="27" t="s">
        <v>63</v>
      </c>
      <c r="D510" s="27" t="s">
        <v>8</v>
      </c>
      <c r="E510" s="27" t="s">
        <v>517</v>
      </c>
      <c r="F510" s="27"/>
      <c r="G510" s="32">
        <f>G511</f>
        <v>92</v>
      </c>
      <c r="H510" s="32">
        <f t="shared" si="130"/>
        <v>0</v>
      </c>
      <c r="I510" s="32">
        <f t="shared" si="130"/>
        <v>92</v>
      </c>
    </row>
    <row r="511" spans="1:9">
      <c r="A511" s="14"/>
      <c r="B511" s="40" t="s">
        <v>129</v>
      </c>
      <c r="C511" s="27" t="s">
        <v>63</v>
      </c>
      <c r="D511" s="27" t="s">
        <v>8</v>
      </c>
      <c r="E511" s="27" t="s">
        <v>517</v>
      </c>
      <c r="F511" s="27" t="s">
        <v>130</v>
      </c>
      <c r="G511" s="32">
        <v>92</v>
      </c>
      <c r="H511" s="32"/>
      <c r="I511" s="32">
        <f>G511+H511</f>
        <v>92</v>
      </c>
    </row>
    <row r="512" spans="1:9" ht="45">
      <c r="A512" s="14"/>
      <c r="B512" s="34" t="s">
        <v>218</v>
      </c>
      <c r="C512" s="27" t="s">
        <v>63</v>
      </c>
      <c r="D512" s="27" t="s">
        <v>8</v>
      </c>
      <c r="E512" s="27" t="s">
        <v>121</v>
      </c>
      <c r="F512" s="27"/>
      <c r="G512" s="32">
        <f>G524+G544+G513+G520</f>
        <v>52108</v>
      </c>
      <c r="H512" s="32">
        <f>H524+H544+H513+H520</f>
        <v>14816.8</v>
      </c>
      <c r="I512" s="32">
        <f>I524+I544+I513+I520</f>
        <v>66924.799999999988</v>
      </c>
    </row>
    <row r="513" spans="1:9" ht="22.5">
      <c r="A513" s="14"/>
      <c r="B513" s="26" t="s">
        <v>449</v>
      </c>
      <c r="C513" s="27" t="s">
        <v>63</v>
      </c>
      <c r="D513" s="27" t="s">
        <v>8</v>
      </c>
      <c r="E513" s="27" t="s">
        <v>144</v>
      </c>
      <c r="F513" s="27"/>
      <c r="G513" s="32">
        <f>G514+G517</f>
        <v>777.30000000000007</v>
      </c>
      <c r="H513" s="32">
        <f t="shared" ref="H513:I513" si="131">H514+H517</f>
        <v>0</v>
      </c>
      <c r="I513" s="32">
        <f t="shared" si="131"/>
        <v>777.30000000000007</v>
      </c>
    </row>
    <row r="514" spans="1:9" ht="33.75">
      <c r="A514" s="14"/>
      <c r="B514" s="26" t="s">
        <v>427</v>
      </c>
      <c r="C514" s="27" t="s">
        <v>63</v>
      </c>
      <c r="D514" s="27" t="s">
        <v>8</v>
      </c>
      <c r="E514" s="35" t="s">
        <v>429</v>
      </c>
      <c r="F514" s="27"/>
      <c r="G514" s="32">
        <f>SUM(G515:G516)</f>
        <v>724.1</v>
      </c>
      <c r="H514" s="32">
        <f>SUM(H515:H516)</f>
        <v>0</v>
      </c>
      <c r="I514" s="32">
        <f>SUM(I515:I516)</f>
        <v>724.1</v>
      </c>
    </row>
    <row r="515" spans="1:9">
      <c r="A515" s="14"/>
      <c r="B515" s="31" t="s">
        <v>137</v>
      </c>
      <c r="C515" s="27" t="s">
        <v>63</v>
      </c>
      <c r="D515" s="27" t="s">
        <v>8</v>
      </c>
      <c r="E515" s="35" t="s">
        <v>429</v>
      </c>
      <c r="F515" s="62">
        <v>612</v>
      </c>
      <c r="G515" s="32">
        <f>34.3+1.9</f>
        <v>36.199999999999996</v>
      </c>
      <c r="H515" s="32"/>
      <c r="I515" s="32">
        <f>SUM(G515:H515)</f>
        <v>36.199999999999996</v>
      </c>
    </row>
    <row r="516" spans="1:9">
      <c r="A516" s="14"/>
      <c r="B516" s="31" t="s">
        <v>138</v>
      </c>
      <c r="C516" s="27" t="s">
        <v>63</v>
      </c>
      <c r="D516" s="27" t="s">
        <v>8</v>
      </c>
      <c r="E516" s="35" t="s">
        <v>429</v>
      </c>
      <c r="F516" s="62">
        <v>612</v>
      </c>
      <c r="G516" s="32">
        <f>652.4+35.5</f>
        <v>687.9</v>
      </c>
      <c r="H516" s="32"/>
      <c r="I516" s="32">
        <f>SUM(G516:H516)</f>
        <v>687.9</v>
      </c>
    </row>
    <row r="517" spans="1:9" ht="22.5">
      <c r="A517" s="14"/>
      <c r="B517" s="26" t="s">
        <v>428</v>
      </c>
      <c r="C517" s="27" t="s">
        <v>63</v>
      </c>
      <c r="D517" s="27" t="s">
        <v>8</v>
      </c>
      <c r="E517" s="35" t="s">
        <v>430</v>
      </c>
      <c r="F517" s="27"/>
      <c r="G517" s="32">
        <f>SUM(G518:G519)</f>
        <v>53.2</v>
      </c>
      <c r="H517" s="32">
        <f>SUM(H518:H519)</f>
        <v>0</v>
      </c>
      <c r="I517" s="32">
        <f>SUM(I518:I519)</f>
        <v>53.2</v>
      </c>
    </row>
    <row r="518" spans="1:9">
      <c r="A518" s="14"/>
      <c r="B518" s="31" t="s">
        <v>137</v>
      </c>
      <c r="C518" s="27" t="s">
        <v>63</v>
      </c>
      <c r="D518" s="27" t="s">
        <v>8</v>
      </c>
      <c r="E518" s="35" t="s">
        <v>430</v>
      </c>
      <c r="F518" s="62">
        <v>612</v>
      </c>
      <c r="G518" s="32">
        <v>2.7</v>
      </c>
      <c r="H518" s="32"/>
      <c r="I518" s="32">
        <f>SUM(G518:H518)</f>
        <v>2.7</v>
      </c>
    </row>
    <row r="519" spans="1:9">
      <c r="A519" s="14"/>
      <c r="B519" s="31" t="s">
        <v>138</v>
      </c>
      <c r="C519" s="27" t="s">
        <v>63</v>
      </c>
      <c r="D519" s="27" t="s">
        <v>8</v>
      </c>
      <c r="E519" s="35" t="s">
        <v>430</v>
      </c>
      <c r="F519" s="62">
        <v>612</v>
      </c>
      <c r="G519" s="32">
        <v>50.5</v>
      </c>
      <c r="H519" s="32"/>
      <c r="I519" s="32">
        <f>SUM(G519:H519)</f>
        <v>50.5</v>
      </c>
    </row>
    <row r="520" spans="1:9" ht="22.5">
      <c r="A520" s="14"/>
      <c r="B520" s="26" t="s">
        <v>450</v>
      </c>
      <c r="C520" s="27" t="s">
        <v>63</v>
      </c>
      <c r="D520" s="27" t="s">
        <v>8</v>
      </c>
      <c r="E520" s="35" t="s">
        <v>103</v>
      </c>
      <c r="F520" s="27"/>
      <c r="G520" s="32">
        <f>G521</f>
        <v>65.8</v>
      </c>
      <c r="H520" s="32">
        <f>H521</f>
        <v>0</v>
      </c>
      <c r="I520" s="32">
        <f>I521</f>
        <v>65.8</v>
      </c>
    </row>
    <row r="521" spans="1:9" ht="33.75">
      <c r="A521" s="14"/>
      <c r="B521" s="26" t="s">
        <v>451</v>
      </c>
      <c r="C521" s="27" t="s">
        <v>63</v>
      </c>
      <c r="D521" s="27" t="s">
        <v>8</v>
      </c>
      <c r="E521" s="35" t="s">
        <v>452</v>
      </c>
      <c r="F521" s="27"/>
      <c r="G521" s="32">
        <f>SUM(G522:G523)</f>
        <v>65.8</v>
      </c>
      <c r="H521" s="32">
        <f>SUM(H522:H523)</f>
        <v>0</v>
      </c>
      <c r="I521" s="32">
        <f>SUM(I522:I523)</f>
        <v>65.8</v>
      </c>
    </row>
    <row r="522" spans="1:9">
      <c r="A522" s="14"/>
      <c r="B522" s="28" t="s">
        <v>137</v>
      </c>
      <c r="C522" s="27" t="s">
        <v>63</v>
      </c>
      <c r="D522" s="27" t="s">
        <v>8</v>
      </c>
      <c r="E522" s="35" t="s">
        <v>452</v>
      </c>
      <c r="F522" s="62">
        <v>612</v>
      </c>
      <c r="G522" s="32">
        <v>3.3</v>
      </c>
      <c r="H522" s="32"/>
      <c r="I522" s="32">
        <f>SUM(G522:H522)</f>
        <v>3.3</v>
      </c>
    </row>
    <row r="523" spans="1:9">
      <c r="A523" s="14"/>
      <c r="B523" s="28" t="s">
        <v>138</v>
      </c>
      <c r="C523" s="27" t="s">
        <v>63</v>
      </c>
      <c r="D523" s="27" t="s">
        <v>8</v>
      </c>
      <c r="E523" s="35" t="s">
        <v>452</v>
      </c>
      <c r="F523" s="62">
        <v>612</v>
      </c>
      <c r="G523" s="32">
        <v>62.5</v>
      </c>
      <c r="H523" s="32"/>
      <c r="I523" s="32">
        <f>SUM(G523:H523)</f>
        <v>62.5</v>
      </c>
    </row>
    <row r="524" spans="1:9">
      <c r="A524" s="14"/>
      <c r="B524" s="26" t="s">
        <v>431</v>
      </c>
      <c r="C524" s="27" t="s">
        <v>63</v>
      </c>
      <c r="D524" s="27" t="s">
        <v>8</v>
      </c>
      <c r="E524" s="35" t="s">
        <v>434</v>
      </c>
      <c r="F524" s="27"/>
      <c r="G524" s="32">
        <f>G525+G528+G530+G532+G534+G539+G541+G537</f>
        <v>36527.1</v>
      </c>
      <c r="H524" s="32">
        <f t="shared" ref="H524:I524" si="132">H525+H528+H530+H532+H534+H539+H541+H537</f>
        <v>10837.6</v>
      </c>
      <c r="I524" s="32">
        <f t="shared" si="132"/>
        <v>47364.69999999999</v>
      </c>
    </row>
    <row r="525" spans="1:9" ht="22.5">
      <c r="A525" s="14"/>
      <c r="B525" s="31" t="s">
        <v>432</v>
      </c>
      <c r="C525" s="27" t="s">
        <v>63</v>
      </c>
      <c r="D525" s="27" t="s">
        <v>8</v>
      </c>
      <c r="E525" s="35" t="s">
        <v>435</v>
      </c>
      <c r="F525" s="27"/>
      <c r="G525" s="32">
        <f>G526+G527</f>
        <v>4572</v>
      </c>
      <c r="H525" s="32">
        <f t="shared" ref="H525:I525" si="133">H526+H527</f>
        <v>136.5</v>
      </c>
      <c r="I525" s="32">
        <f t="shared" si="133"/>
        <v>4708.5</v>
      </c>
    </row>
    <row r="526" spans="1:9" ht="33.75">
      <c r="A526" s="14"/>
      <c r="B526" s="28" t="s">
        <v>55</v>
      </c>
      <c r="C526" s="27" t="s">
        <v>63</v>
      </c>
      <c r="D526" s="27" t="s">
        <v>8</v>
      </c>
      <c r="E526" s="35" t="s">
        <v>435</v>
      </c>
      <c r="F526" s="62" t="s">
        <v>66</v>
      </c>
      <c r="G526" s="32">
        <v>2872</v>
      </c>
      <c r="H526" s="32">
        <v>-63.5</v>
      </c>
      <c r="I526" s="32">
        <f>SUM(G526:H526)</f>
        <v>2808.5</v>
      </c>
    </row>
    <row r="527" spans="1:9">
      <c r="A527" s="14"/>
      <c r="B527" s="40" t="s">
        <v>156</v>
      </c>
      <c r="C527" s="27" t="s">
        <v>63</v>
      </c>
      <c r="D527" s="27" t="s">
        <v>8</v>
      </c>
      <c r="E527" s="35" t="s">
        <v>435</v>
      </c>
      <c r="F527" s="62">
        <v>612</v>
      </c>
      <c r="G527" s="32">
        <v>1700</v>
      </c>
      <c r="H527" s="32">
        <v>200</v>
      </c>
      <c r="I527" s="32">
        <f>G527+H527</f>
        <v>1900</v>
      </c>
    </row>
    <row r="528" spans="1:9" ht="33.75">
      <c r="A528" s="14"/>
      <c r="B528" s="36" t="s">
        <v>495</v>
      </c>
      <c r="C528" s="27" t="s">
        <v>63</v>
      </c>
      <c r="D528" s="27" t="s">
        <v>8</v>
      </c>
      <c r="E528" s="35" t="s">
        <v>436</v>
      </c>
      <c r="F528" s="27"/>
      <c r="G528" s="32">
        <f>SUM(G529)</f>
        <v>220</v>
      </c>
      <c r="H528" s="32">
        <f>SUM(H529)</f>
        <v>0</v>
      </c>
      <c r="I528" s="32">
        <f>SUM(I529)</f>
        <v>220</v>
      </c>
    </row>
    <row r="529" spans="1:9" ht="33.75">
      <c r="A529" s="14"/>
      <c r="B529" s="31" t="s">
        <v>56</v>
      </c>
      <c r="C529" s="27" t="s">
        <v>63</v>
      </c>
      <c r="D529" s="27" t="s">
        <v>8</v>
      </c>
      <c r="E529" s="35" t="s">
        <v>436</v>
      </c>
      <c r="F529" s="62" t="s">
        <v>66</v>
      </c>
      <c r="G529" s="32">
        <v>220</v>
      </c>
      <c r="H529" s="32"/>
      <c r="I529" s="32">
        <f>SUM(G529:H529)</f>
        <v>220</v>
      </c>
    </row>
    <row r="530" spans="1:9" ht="33.75">
      <c r="A530" s="14"/>
      <c r="B530" s="40" t="s">
        <v>496</v>
      </c>
      <c r="C530" s="27" t="s">
        <v>63</v>
      </c>
      <c r="D530" s="27" t="s">
        <v>8</v>
      </c>
      <c r="E530" s="35" t="s">
        <v>437</v>
      </c>
      <c r="F530" s="27"/>
      <c r="G530" s="32">
        <f>SUM(G531)</f>
        <v>99.9</v>
      </c>
      <c r="H530" s="32">
        <f>SUM(H531)</f>
        <v>0</v>
      </c>
      <c r="I530" s="32">
        <f>SUM(I531)</f>
        <v>99.9</v>
      </c>
    </row>
    <row r="531" spans="1:9" ht="33.75">
      <c r="A531" s="14"/>
      <c r="B531" s="31" t="s">
        <v>56</v>
      </c>
      <c r="C531" s="27" t="s">
        <v>63</v>
      </c>
      <c r="D531" s="27" t="s">
        <v>8</v>
      </c>
      <c r="E531" s="35" t="s">
        <v>437</v>
      </c>
      <c r="F531" s="62" t="s">
        <v>66</v>
      </c>
      <c r="G531" s="32">
        <v>99.9</v>
      </c>
      <c r="H531" s="32"/>
      <c r="I531" s="32">
        <f>SUM(G531:H531)</f>
        <v>99.9</v>
      </c>
    </row>
    <row r="532" spans="1:9" ht="33.75">
      <c r="A532" s="14"/>
      <c r="B532" s="40" t="s">
        <v>497</v>
      </c>
      <c r="C532" s="27" t="s">
        <v>63</v>
      </c>
      <c r="D532" s="27" t="s">
        <v>8</v>
      </c>
      <c r="E532" s="35" t="s">
        <v>438</v>
      </c>
      <c r="F532" s="27"/>
      <c r="G532" s="32">
        <f>SUM(G533)</f>
        <v>170.5</v>
      </c>
      <c r="H532" s="32">
        <f>SUM(H533)</f>
        <v>0</v>
      </c>
      <c r="I532" s="32">
        <f>SUM(I533)</f>
        <v>170.5</v>
      </c>
    </row>
    <row r="533" spans="1:9" ht="33.75">
      <c r="A533" s="14"/>
      <c r="B533" s="31" t="s">
        <v>56</v>
      </c>
      <c r="C533" s="27" t="s">
        <v>63</v>
      </c>
      <c r="D533" s="27" t="s">
        <v>8</v>
      </c>
      <c r="E533" s="35" t="s">
        <v>438</v>
      </c>
      <c r="F533" s="62" t="s">
        <v>66</v>
      </c>
      <c r="G533" s="32">
        <v>170.5</v>
      </c>
      <c r="H533" s="32"/>
      <c r="I533" s="32">
        <f>SUM(G533:H533)</f>
        <v>170.5</v>
      </c>
    </row>
    <row r="534" spans="1:9" ht="33.75">
      <c r="A534" s="14"/>
      <c r="B534" s="40" t="s">
        <v>498</v>
      </c>
      <c r="C534" s="27" t="s">
        <v>63</v>
      </c>
      <c r="D534" s="27" t="s">
        <v>8</v>
      </c>
      <c r="E534" s="35" t="s">
        <v>439</v>
      </c>
      <c r="F534" s="27"/>
      <c r="G534" s="32">
        <f>SUM(G535:G536)</f>
        <v>24032.1</v>
      </c>
      <c r="H534" s="32">
        <f>SUM(H535:H536)</f>
        <v>5796.8</v>
      </c>
      <c r="I534" s="32">
        <f>SUM(I535:I536)</f>
        <v>29828.899999999998</v>
      </c>
    </row>
    <row r="535" spans="1:9" ht="33.75">
      <c r="A535" s="14"/>
      <c r="B535" s="31" t="s">
        <v>56</v>
      </c>
      <c r="C535" s="27" t="s">
        <v>63</v>
      </c>
      <c r="D535" s="27" t="s">
        <v>8</v>
      </c>
      <c r="E535" s="35" t="s">
        <v>439</v>
      </c>
      <c r="F535" s="62" t="s">
        <v>66</v>
      </c>
      <c r="G535" s="32">
        <v>23906</v>
      </c>
      <c r="H535" s="32">
        <v>5796.8</v>
      </c>
      <c r="I535" s="32">
        <f>SUM(G535:H535)</f>
        <v>29702.799999999999</v>
      </c>
    </row>
    <row r="536" spans="1:9">
      <c r="A536" s="14"/>
      <c r="B536" s="28" t="s">
        <v>433</v>
      </c>
      <c r="C536" s="27" t="s">
        <v>63</v>
      </c>
      <c r="D536" s="27" t="s">
        <v>8</v>
      </c>
      <c r="E536" s="35" t="s">
        <v>439</v>
      </c>
      <c r="F536" s="62">
        <v>612</v>
      </c>
      <c r="G536" s="32">
        <v>126.1</v>
      </c>
      <c r="H536" s="32"/>
      <c r="I536" s="32">
        <f>SUM(G536:H536)</f>
        <v>126.1</v>
      </c>
    </row>
    <row r="537" spans="1:9">
      <c r="A537" s="14"/>
      <c r="B537" s="36" t="s">
        <v>583</v>
      </c>
      <c r="C537" s="27" t="s">
        <v>63</v>
      </c>
      <c r="D537" s="27" t="s">
        <v>8</v>
      </c>
      <c r="E537" s="35" t="s">
        <v>593</v>
      </c>
      <c r="F537" s="27"/>
      <c r="G537" s="32"/>
      <c r="H537" s="32">
        <f>H538</f>
        <v>100</v>
      </c>
      <c r="I537" s="32">
        <f>I538</f>
        <v>100</v>
      </c>
    </row>
    <row r="538" spans="1:9" ht="22.5">
      <c r="A538" s="14"/>
      <c r="B538" s="40" t="s">
        <v>560</v>
      </c>
      <c r="C538" s="27" t="s">
        <v>63</v>
      </c>
      <c r="D538" s="27" t="s">
        <v>8</v>
      </c>
      <c r="E538" s="35" t="s">
        <v>593</v>
      </c>
      <c r="F538" s="62">
        <v>244</v>
      </c>
      <c r="G538" s="32"/>
      <c r="H538" s="32">
        <v>100</v>
      </c>
      <c r="I538" s="32">
        <f>SUM(G538:H538)</f>
        <v>100</v>
      </c>
    </row>
    <row r="539" spans="1:9" ht="45">
      <c r="A539" s="14"/>
      <c r="B539" s="26" t="s">
        <v>145</v>
      </c>
      <c r="C539" s="27" t="s">
        <v>63</v>
      </c>
      <c r="D539" s="27" t="s">
        <v>8</v>
      </c>
      <c r="E539" s="35" t="s">
        <v>440</v>
      </c>
      <c r="F539" s="27"/>
      <c r="G539" s="32">
        <f>G540</f>
        <v>7432.6</v>
      </c>
      <c r="H539" s="32">
        <f>H540</f>
        <v>3534.2</v>
      </c>
      <c r="I539" s="32">
        <f>I540</f>
        <v>10966.8</v>
      </c>
    </row>
    <row r="540" spans="1:9" ht="33.75">
      <c r="A540" s="14"/>
      <c r="B540" s="31" t="s">
        <v>55</v>
      </c>
      <c r="C540" s="27" t="s">
        <v>63</v>
      </c>
      <c r="D540" s="27" t="s">
        <v>8</v>
      </c>
      <c r="E540" s="35" t="s">
        <v>440</v>
      </c>
      <c r="F540" s="62">
        <v>611</v>
      </c>
      <c r="G540" s="32">
        <v>7432.6</v>
      </c>
      <c r="H540" s="32">
        <v>3534.2</v>
      </c>
      <c r="I540" s="32">
        <f>SUM(G540:H540)</f>
        <v>10966.8</v>
      </c>
    </row>
    <row r="541" spans="1:9" ht="33.75">
      <c r="A541" s="14"/>
      <c r="B541" s="36" t="s">
        <v>578</v>
      </c>
      <c r="C541" s="27" t="s">
        <v>63</v>
      </c>
      <c r="D541" s="27" t="s">
        <v>8</v>
      </c>
      <c r="E541" s="35" t="s">
        <v>582</v>
      </c>
      <c r="F541" s="27"/>
      <c r="G541" s="32">
        <f>G542+G543</f>
        <v>0</v>
      </c>
      <c r="H541" s="32">
        <f t="shared" ref="H541:I541" si="134">H542+H543</f>
        <v>1270.0999999999999</v>
      </c>
      <c r="I541" s="32">
        <f t="shared" si="134"/>
        <v>1270.0999999999999</v>
      </c>
    </row>
    <row r="542" spans="1:9" ht="33.75">
      <c r="A542" s="14"/>
      <c r="B542" s="40" t="s">
        <v>579</v>
      </c>
      <c r="C542" s="27" t="s">
        <v>63</v>
      </c>
      <c r="D542" s="27" t="s">
        <v>8</v>
      </c>
      <c r="E542" s="35" t="s">
        <v>582</v>
      </c>
      <c r="F542" s="62">
        <v>611</v>
      </c>
      <c r="G542" s="32"/>
      <c r="H542" s="32">
        <v>63.5</v>
      </c>
      <c r="I542" s="32">
        <f t="shared" ref="I542:I543" si="135">SUM(G542:H542)</f>
        <v>63.5</v>
      </c>
    </row>
    <row r="543" spans="1:9" ht="33.75">
      <c r="A543" s="14"/>
      <c r="B543" s="40" t="s">
        <v>580</v>
      </c>
      <c r="C543" s="27" t="s">
        <v>63</v>
      </c>
      <c r="D543" s="27" t="s">
        <v>8</v>
      </c>
      <c r="E543" s="35" t="s">
        <v>582</v>
      </c>
      <c r="F543" s="62">
        <v>611</v>
      </c>
      <c r="G543" s="32"/>
      <c r="H543" s="32">
        <v>1206.5999999999999</v>
      </c>
      <c r="I543" s="32">
        <f t="shared" si="135"/>
        <v>1206.5999999999999</v>
      </c>
    </row>
    <row r="544" spans="1:9">
      <c r="A544" s="14"/>
      <c r="B544" s="26" t="s">
        <v>441</v>
      </c>
      <c r="C544" s="27" t="s">
        <v>63</v>
      </c>
      <c r="D544" s="27" t="s">
        <v>8</v>
      </c>
      <c r="E544" s="35" t="s">
        <v>443</v>
      </c>
      <c r="F544" s="27"/>
      <c r="G544" s="32">
        <f>G545+G548+G550+G552+G554+G556</f>
        <v>14737.8</v>
      </c>
      <c r="H544" s="32">
        <f t="shared" ref="H544:I544" si="136">H545+H548+H550+H552+H554+H556</f>
        <v>3979.2</v>
      </c>
      <c r="I544" s="32">
        <f t="shared" si="136"/>
        <v>18717</v>
      </c>
    </row>
    <row r="545" spans="1:9" ht="22.5">
      <c r="A545" s="14"/>
      <c r="B545" s="26" t="s">
        <v>442</v>
      </c>
      <c r="C545" s="27" t="s">
        <v>63</v>
      </c>
      <c r="D545" s="27" t="s">
        <v>8</v>
      </c>
      <c r="E545" s="35" t="s">
        <v>444</v>
      </c>
      <c r="F545" s="27"/>
      <c r="G545" s="32">
        <f>G546+G547</f>
        <v>2807.3999999999996</v>
      </c>
      <c r="H545" s="32">
        <f>H546+H547</f>
        <v>-20.8</v>
      </c>
      <c r="I545" s="32">
        <f>I546+I547</f>
        <v>2786.5999999999995</v>
      </c>
    </row>
    <row r="546" spans="1:9" ht="33.75">
      <c r="A546" s="14"/>
      <c r="B546" s="28" t="s">
        <v>55</v>
      </c>
      <c r="C546" s="27" t="s">
        <v>63</v>
      </c>
      <c r="D546" s="27" t="s">
        <v>8</v>
      </c>
      <c r="E546" s="35" t="s">
        <v>444</v>
      </c>
      <c r="F546" s="62" t="s">
        <v>66</v>
      </c>
      <c r="G546" s="32">
        <v>2431.1999999999998</v>
      </c>
      <c r="H546" s="32">
        <v>-20.8</v>
      </c>
      <c r="I546" s="32">
        <f>SUM(G546:H546)</f>
        <v>2410.3999999999996</v>
      </c>
    </row>
    <row r="547" spans="1:9">
      <c r="A547" s="14"/>
      <c r="B547" s="28" t="s">
        <v>156</v>
      </c>
      <c r="C547" s="27" t="s">
        <v>63</v>
      </c>
      <c r="D547" s="27" t="s">
        <v>8</v>
      </c>
      <c r="E547" s="35" t="s">
        <v>444</v>
      </c>
      <c r="F547" s="62">
        <v>612</v>
      </c>
      <c r="G547" s="32">
        <v>376.2</v>
      </c>
      <c r="H547" s="32"/>
      <c r="I547" s="32">
        <f>SUM(G547:H547)</f>
        <v>376.2</v>
      </c>
    </row>
    <row r="548" spans="1:9" ht="33.75">
      <c r="A548" s="14"/>
      <c r="B548" s="36" t="s">
        <v>499</v>
      </c>
      <c r="C548" s="27" t="s">
        <v>63</v>
      </c>
      <c r="D548" s="27" t="s">
        <v>8</v>
      </c>
      <c r="E548" s="35" t="s">
        <v>445</v>
      </c>
      <c r="F548" s="27"/>
      <c r="G548" s="32">
        <f>G549</f>
        <v>93.8</v>
      </c>
      <c r="H548" s="32">
        <f>H549</f>
        <v>0</v>
      </c>
      <c r="I548" s="32">
        <f>I549</f>
        <v>93.8</v>
      </c>
    </row>
    <row r="549" spans="1:9" ht="33.75">
      <c r="A549" s="14"/>
      <c r="B549" s="31" t="s">
        <v>56</v>
      </c>
      <c r="C549" s="27" t="s">
        <v>63</v>
      </c>
      <c r="D549" s="27" t="s">
        <v>8</v>
      </c>
      <c r="E549" s="35" t="s">
        <v>445</v>
      </c>
      <c r="F549" s="27" t="s">
        <v>66</v>
      </c>
      <c r="G549" s="32">
        <v>93.8</v>
      </c>
      <c r="H549" s="32"/>
      <c r="I549" s="32">
        <f>SUM(G549:H549)</f>
        <v>93.8</v>
      </c>
    </row>
    <row r="550" spans="1:9" ht="33.75">
      <c r="A550" s="14"/>
      <c r="B550" s="40" t="s">
        <v>500</v>
      </c>
      <c r="C550" s="27" t="s">
        <v>63</v>
      </c>
      <c r="D550" s="27" t="s">
        <v>8</v>
      </c>
      <c r="E550" s="35" t="s">
        <v>446</v>
      </c>
      <c r="F550" s="27"/>
      <c r="G550" s="32">
        <f>G551</f>
        <v>18.3</v>
      </c>
      <c r="H550" s="32">
        <f>H551</f>
        <v>0</v>
      </c>
      <c r="I550" s="32">
        <f>I551</f>
        <v>18.3</v>
      </c>
    </row>
    <row r="551" spans="1:9" ht="33.75">
      <c r="A551" s="14"/>
      <c r="B551" s="31" t="s">
        <v>56</v>
      </c>
      <c r="C551" s="27" t="s">
        <v>63</v>
      </c>
      <c r="D551" s="27" t="s">
        <v>8</v>
      </c>
      <c r="E551" s="35" t="s">
        <v>446</v>
      </c>
      <c r="F551" s="62">
        <v>611</v>
      </c>
      <c r="G551" s="32">
        <v>18.3</v>
      </c>
      <c r="H551" s="32"/>
      <c r="I551" s="32">
        <f>SUM(G551:H551)</f>
        <v>18.3</v>
      </c>
    </row>
    <row r="552" spans="1:9" ht="33.75">
      <c r="A552" s="14"/>
      <c r="B552" s="40" t="s">
        <v>501</v>
      </c>
      <c r="C552" s="27" t="s">
        <v>63</v>
      </c>
      <c r="D552" s="27" t="s">
        <v>8</v>
      </c>
      <c r="E552" s="35" t="s">
        <v>447</v>
      </c>
      <c r="F552" s="27"/>
      <c r="G552" s="32">
        <f>G553</f>
        <v>30</v>
      </c>
      <c r="H552" s="32">
        <f>H553</f>
        <v>0</v>
      </c>
      <c r="I552" s="32">
        <f>I553</f>
        <v>30</v>
      </c>
    </row>
    <row r="553" spans="1:9" ht="33.75">
      <c r="A553" s="14"/>
      <c r="B553" s="31" t="s">
        <v>56</v>
      </c>
      <c r="C553" s="27" t="s">
        <v>63</v>
      </c>
      <c r="D553" s="27" t="s">
        <v>8</v>
      </c>
      <c r="E553" s="35" t="s">
        <v>447</v>
      </c>
      <c r="F553" s="62">
        <v>611</v>
      </c>
      <c r="G553" s="32">
        <v>30</v>
      </c>
      <c r="H553" s="32"/>
      <c r="I553" s="32">
        <f>SUM(G553:H553)</f>
        <v>30</v>
      </c>
    </row>
    <row r="554" spans="1:9" ht="33.75">
      <c r="A554" s="14"/>
      <c r="B554" s="40" t="s">
        <v>502</v>
      </c>
      <c r="C554" s="27" t="s">
        <v>63</v>
      </c>
      <c r="D554" s="27" t="s">
        <v>8</v>
      </c>
      <c r="E554" s="35" t="s">
        <v>448</v>
      </c>
      <c r="F554" s="27"/>
      <c r="G554" s="32">
        <f>G555</f>
        <v>11788.3</v>
      </c>
      <c r="H554" s="32">
        <f>H555</f>
        <v>3583.8</v>
      </c>
      <c r="I554" s="32">
        <f>I555</f>
        <v>15372.099999999999</v>
      </c>
    </row>
    <row r="555" spans="1:9" ht="33.75">
      <c r="A555" s="14"/>
      <c r="B555" s="31" t="s">
        <v>56</v>
      </c>
      <c r="C555" s="27" t="s">
        <v>63</v>
      </c>
      <c r="D555" s="27" t="s">
        <v>8</v>
      </c>
      <c r="E555" s="35" t="s">
        <v>448</v>
      </c>
      <c r="F555" s="62">
        <v>611</v>
      </c>
      <c r="G555" s="32">
        <v>11788.3</v>
      </c>
      <c r="H555" s="32">
        <v>3583.8</v>
      </c>
      <c r="I555" s="32">
        <f>SUM(G555:H555)</f>
        <v>15372.099999999999</v>
      </c>
    </row>
    <row r="556" spans="1:9" ht="33.75">
      <c r="A556" s="14"/>
      <c r="B556" s="36" t="s">
        <v>578</v>
      </c>
      <c r="C556" s="27" t="s">
        <v>63</v>
      </c>
      <c r="D556" s="27" t="s">
        <v>8</v>
      </c>
      <c r="E556" s="35" t="s">
        <v>581</v>
      </c>
      <c r="F556" s="27"/>
      <c r="G556" s="32">
        <f>G557+G558</f>
        <v>0</v>
      </c>
      <c r="H556" s="32">
        <f t="shared" ref="H556:I556" si="137">H557+H558</f>
        <v>416.2</v>
      </c>
      <c r="I556" s="32">
        <f t="shared" si="137"/>
        <v>416.2</v>
      </c>
    </row>
    <row r="557" spans="1:9" ht="33.75">
      <c r="A557" s="14"/>
      <c r="B557" s="40" t="s">
        <v>579</v>
      </c>
      <c r="C557" s="27" t="s">
        <v>63</v>
      </c>
      <c r="D557" s="27" t="s">
        <v>8</v>
      </c>
      <c r="E557" s="35" t="s">
        <v>581</v>
      </c>
      <c r="F557" s="62">
        <v>611</v>
      </c>
      <c r="G557" s="32"/>
      <c r="H557" s="32">
        <v>20.8</v>
      </c>
      <c r="I557" s="32">
        <f t="shared" ref="I557:I558" si="138">SUM(G557:H557)</f>
        <v>20.8</v>
      </c>
    </row>
    <row r="558" spans="1:9" ht="33.75">
      <c r="A558" s="14"/>
      <c r="B558" s="40" t="s">
        <v>580</v>
      </c>
      <c r="C558" s="27" t="s">
        <v>63</v>
      </c>
      <c r="D558" s="27" t="s">
        <v>8</v>
      </c>
      <c r="E558" s="35" t="s">
        <v>581</v>
      </c>
      <c r="F558" s="62">
        <v>611</v>
      </c>
      <c r="G558" s="32"/>
      <c r="H558" s="32">
        <v>395.4</v>
      </c>
      <c r="I558" s="32">
        <f t="shared" si="138"/>
        <v>395.4</v>
      </c>
    </row>
    <row r="559" spans="1:9" ht="45">
      <c r="A559" s="14"/>
      <c r="B559" s="31" t="s">
        <v>215</v>
      </c>
      <c r="C559" s="27" t="s">
        <v>63</v>
      </c>
      <c r="D559" s="27" t="s">
        <v>8</v>
      </c>
      <c r="E559" s="27" t="s">
        <v>117</v>
      </c>
      <c r="F559" s="27"/>
      <c r="G559" s="32">
        <f>G560</f>
        <v>649.5</v>
      </c>
      <c r="H559" s="32">
        <f t="shared" ref="H559:I561" si="139">H560</f>
        <v>0</v>
      </c>
      <c r="I559" s="32">
        <f t="shared" si="139"/>
        <v>649.5</v>
      </c>
    </row>
    <row r="560" spans="1:9" ht="22.5">
      <c r="A560" s="14"/>
      <c r="B560" s="36" t="s">
        <v>476</v>
      </c>
      <c r="C560" s="27" t="s">
        <v>63</v>
      </c>
      <c r="D560" s="27" t="s">
        <v>8</v>
      </c>
      <c r="E560" s="27" t="s">
        <v>477</v>
      </c>
      <c r="F560" s="27"/>
      <c r="G560" s="32">
        <f>G561</f>
        <v>649.5</v>
      </c>
      <c r="H560" s="32">
        <f t="shared" si="139"/>
        <v>0</v>
      </c>
      <c r="I560" s="32">
        <f t="shared" si="139"/>
        <v>649.5</v>
      </c>
    </row>
    <row r="561" spans="1:9" ht="22.5">
      <c r="A561" s="14"/>
      <c r="B561" s="33" t="s">
        <v>527</v>
      </c>
      <c r="C561" s="27" t="s">
        <v>63</v>
      </c>
      <c r="D561" s="27" t="s">
        <v>8</v>
      </c>
      <c r="E561" s="27" t="s">
        <v>528</v>
      </c>
      <c r="F561" s="27"/>
      <c r="G561" s="32">
        <f>G562</f>
        <v>649.5</v>
      </c>
      <c r="H561" s="32">
        <f t="shared" si="139"/>
        <v>0</v>
      </c>
      <c r="I561" s="32">
        <f t="shared" si="139"/>
        <v>649.5</v>
      </c>
    </row>
    <row r="562" spans="1:9">
      <c r="A562" s="14"/>
      <c r="B562" s="63" t="s">
        <v>129</v>
      </c>
      <c r="C562" s="27" t="s">
        <v>63</v>
      </c>
      <c r="D562" s="27" t="s">
        <v>8</v>
      </c>
      <c r="E562" s="27" t="s">
        <v>528</v>
      </c>
      <c r="F562" s="27" t="s">
        <v>130</v>
      </c>
      <c r="G562" s="32">
        <v>649.5</v>
      </c>
      <c r="H562" s="32"/>
      <c r="I562" s="32">
        <f>G562+H562</f>
        <v>649.5</v>
      </c>
    </row>
    <row r="563" spans="1:9">
      <c r="A563" s="10">
        <v>8</v>
      </c>
      <c r="B563" s="17" t="s">
        <v>68</v>
      </c>
      <c r="C563" s="11" t="s">
        <v>69</v>
      </c>
      <c r="D563" s="11" t="s">
        <v>52</v>
      </c>
      <c r="E563" s="11"/>
      <c r="F563" s="38"/>
      <c r="G563" s="30">
        <f>G564+G569+G574</f>
        <v>5484.0999999999995</v>
      </c>
      <c r="H563" s="30">
        <f>H564+H569+H574</f>
        <v>-27.699999999999989</v>
      </c>
      <c r="I563" s="30">
        <f>I564+I569+I574</f>
        <v>5456.4</v>
      </c>
    </row>
    <row r="564" spans="1:9">
      <c r="A564" s="14" t="s">
        <v>70</v>
      </c>
      <c r="B564" s="17" t="s">
        <v>100</v>
      </c>
      <c r="C564" s="29" t="s">
        <v>69</v>
      </c>
      <c r="D564" s="29" t="s">
        <v>8</v>
      </c>
      <c r="E564" s="29"/>
      <c r="F564" s="29"/>
      <c r="G564" s="22">
        <f t="shared" ref="G564:I564" si="140">SUM(G565,)</f>
        <v>2323.4</v>
      </c>
      <c r="H564" s="22">
        <f t="shared" si="140"/>
        <v>177</v>
      </c>
      <c r="I564" s="22">
        <f t="shared" si="140"/>
        <v>2500.4</v>
      </c>
    </row>
    <row r="565" spans="1:9" ht="45">
      <c r="A565" s="14"/>
      <c r="B565" s="34" t="s">
        <v>218</v>
      </c>
      <c r="C565" s="27" t="s">
        <v>69</v>
      </c>
      <c r="D565" s="27" t="s">
        <v>8</v>
      </c>
      <c r="E565" s="27" t="s">
        <v>121</v>
      </c>
      <c r="F565" s="27"/>
      <c r="G565" s="32">
        <f>G566</f>
        <v>2323.4</v>
      </c>
      <c r="H565" s="32">
        <f t="shared" ref="H565:I565" si="141">H566</f>
        <v>177</v>
      </c>
      <c r="I565" s="32">
        <f t="shared" si="141"/>
        <v>2500.4</v>
      </c>
    </row>
    <row r="566" spans="1:9">
      <c r="A566" s="14"/>
      <c r="B566" s="26" t="s">
        <v>237</v>
      </c>
      <c r="C566" s="27" t="s">
        <v>69</v>
      </c>
      <c r="D566" s="27" t="s">
        <v>8</v>
      </c>
      <c r="E566" s="35" t="s">
        <v>240</v>
      </c>
      <c r="F566" s="27"/>
      <c r="G566" s="32">
        <f t="shared" ref="G566:I567" si="142">G567</f>
        <v>2323.4</v>
      </c>
      <c r="H566" s="32">
        <f t="shared" si="142"/>
        <v>177</v>
      </c>
      <c r="I566" s="32">
        <f t="shared" si="142"/>
        <v>2500.4</v>
      </c>
    </row>
    <row r="567" spans="1:9">
      <c r="A567" s="14"/>
      <c r="B567" s="26" t="s">
        <v>453</v>
      </c>
      <c r="C567" s="27" t="s">
        <v>69</v>
      </c>
      <c r="D567" s="27" t="s">
        <v>8</v>
      </c>
      <c r="E567" s="35" t="s">
        <v>454</v>
      </c>
      <c r="F567" s="27"/>
      <c r="G567" s="32">
        <f t="shared" si="142"/>
        <v>2323.4</v>
      </c>
      <c r="H567" s="32">
        <f t="shared" si="142"/>
        <v>177</v>
      </c>
      <c r="I567" s="32">
        <f t="shared" si="142"/>
        <v>2500.4</v>
      </c>
    </row>
    <row r="568" spans="1:9">
      <c r="A568" s="14"/>
      <c r="B568" s="31" t="s">
        <v>107</v>
      </c>
      <c r="C568" s="27" t="s">
        <v>69</v>
      </c>
      <c r="D568" s="27" t="s">
        <v>8</v>
      </c>
      <c r="E568" s="35" t="s">
        <v>454</v>
      </c>
      <c r="F568" s="27" t="s">
        <v>101</v>
      </c>
      <c r="G568" s="32">
        <v>2323.4</v>
      </c>
      <c r="H568" s="32">
        <v>177</v>
      </c>
      <c r="I568" s="32">
        <f>SUM(G568:H568)</f>
        <v>2500.4</v>
      </c>
    </row>
    <row r="569" spans="1:9">
      <c r="A569" s="14" t="s">
        <v>146</v>
      </c>
      <c r="B569" s="17" t="s">
        <v>71</v>
      </c>
      <c r="C569" s="29" t="s">
        <v>69</v>
      </c>
      <c r="D569" s="29" t="s">
        <v>18</v>
      </c>
      <c r="E569" s="29"/>
      <c r="F569" s="29"/>
      <c r="G569" s="64">
        <f>G570</f>
        <v>2856</v>
      </c>
      <c r="H569" s="64">
        <f t="shared" ref="H569:I570" si="143">H570</f>
        <v>0</v>
      </c>
      <c r="I569" s="64">
        <f t="shared" si="143"/>
        <v>2856</v>
      </c>
    </row>
    <row r="570" spans="1:9" ht="45">
      <c r="A570" s="14"/>
      <c r="B570" s="31" t="s">
        <v>218</v>
      </c>
      <c r="C570" s="27" t="s">
        <v>69</v>
      </c>
      <c r="D570" s="27" t="s">
        <v>18</v>
      </c>
      <c r="E570" s="27" t="s">
        <v>121</v>
      </c>
      <c r="F570" s="27"/>
      <c r="G570" s="32">
        <f>G571</f>
        <v>2856</v>
      </c>
      <c r="H570" s="32">
        <f t="shared" si="143"/>
        <v>0</v>
      </c>
      <c r="I570" s="32">
        <f t="shared" si="143"/>
        <v>2856</v>
      </c>
    </row>
    <row r="571" spans="1:9" ht="22.5">
      <c r="A571" s="14"/>
      <c r="B571" s="26" t="s">
        <v>359</v>
      </c>
      <c r="C571" s="27" t="s">
        <v>69</v>
      </c>
      <c r="D571" s="27" t="s">
        <v>18</v>
      </c>
      <c r="E571" s="35" t="s">
        <v>366</v>
      </c>
      <c r="F571" s="27"/>
      <c r="G571" s="32">
        <f t="shared" ref="G571:I572" si="144">G572</f>
        <v>2856</v>
      </c>
      <c r="H571" s="32">
        <f t="shared" si="144"/>
        <v>0</v>
      </c>
      <c r="I571" s="32">
        <f t="shared" si="144"/>
        <v>2856</v>
      </c>
    </row>
    <row r="572" spans="1:9" ht="45">
      <c r="A572" s="14"/>
      <c r="B572" s="26" t="s">
        <v>455</v>
      </c>
      <c r="C572" s="27" t="s">
        <v>69</v>
      </c>
      <c r="D572" s="27" t="s">
        <v>18</v>
      </c>
      <c r="E572" s="35" t="s">
        <v>456</v>
      </c>
      <c r="F572" s="27"/>
      <c r="G572" s="32">
        <f t="shared" si="144"/>
        <v>2856</v>
      </c>
      <c r="H572" s="32">
        <f t="shared" si="144"/>
        <v>0</v>
      </c>
      <c r="I572" s="32">
        <f t="shared" si="144"/>
        <v>2856</v>
      </c>
    </row>
    <row r="573" spans="1:9" ht="22.5">
      <c r="A573" s="14"/>
      <c r="B573" s="31" t="s">
        <v>139</v>
      </c>
      <c r="C573" s="27" t="s">
        <v>69</v>
      </c>
      <c r="D573" s="27" t="s">
        <v>18</v>
      </c>
      <c r="E573" s="35" t="s">
        <v>456</v>
      </c>
      <c r="F573" s="27" t="s">
        <v>72</v>
      </c>
      <c r="G573" s="32">
        <v>2856</v>
      </c>
      <c r="H573" s="32"/>
      <c r="I573" s="32">
        <f>SUM(G573:H573)</f>
        <v>2856</v>
      </c>
    </row>
    <row r="574" spans="1:9">
      <c r="A574" s="14" t="s">
        <v>168</v>
      </c>
      <c r="B574" s="17" t="s">
        <v>159</v>
      </c>
      <c r="C574" s="29" t="s">
        <v>69</v>
      </c>
      <c r="D574" s="29" t="s">
        <v>25</v>
      </c>
      <c r="E574" s="29"/>
      <c r="F574" s="29"/>
      <c r="G574" s="22">
        <f t="shared" ref="G574:I575" si="145">G575</f>
        <v>304.7</v>
      </c>
      <c r="H574" s="22">
        <f t="shared" si="145"/>
        <v>-204.7</v>
      </c>
      <c r="I574" s="22">
        <f t="shared" si="145"/>
        <v>100</v>
      </c>
    </row>
    <row r="575" spans="1:9" ht="45">
      <c r="A575" s="14"/>
      <c r="B575" s="31" t="s">
        <v>218</v>
      </c>
      <c r="C575" s="27" t="s">
        <v>69</v>
      </c>
      <c r="D575" s="27" t="s">
        <v>25</v>
      </c>
      <c r="E575" s="27" t="s">
        <v>121</v>
      </c>
      <c r="F575" s="27"/>
      <c r="G575" s="32">
        <f>G576</f>
        <v>304.7</v>
      </c>
      <c r="H575" s="32">
        <f t="shared" si="145"/>
        <v>-204.7</v>
      </c>
      <c r="I575" s="32">
        <f t="shared" si="145"/>
        <v>100</v>
      </c>
    </row>
    <row r="576" spans="1:9" ht="22.5">
      <c r="A576" s="14"/>
      <c r="B576" s="26" t="s">
        <v>457</v>
      </c>
      <c r="C576" s="27" t="s">
        <v>69</v>
      </c>
      <c r="D576" s="27" t="s">
        <v>25</v>
      </c>
      <c r="E576" s="35" t="s">
        <v>459</v>
      </c>
      <c r="F576" s="27"/>
      <c r="G576" s="32">
        <f t="shared" ref="G576:I577" si="146">G577</f>
        <v>304.7</v>
      </c>
      <c r="H576" s="32">
        <f t="shared" si="146"/>
        <v>-204.7</v>
      </c>
      <c r="I576" s="32">
        <f t="shared" si="146"/>
        <v>100</v>
      </c>
    </row>
    <row r="577" spans="1:9" ht="22.5">
      <c r="A577" s="14"/>
      <c r="B577" s="26" t="s">
        <v>458</v>
      </c>
      <c r="C577" s="27" t="s">
        <v>69</v>
      </c>
      <c r="D577" s="27" t="s">
        <v>25</v>
      </c>
      <c r="E577" s="35" t="s">
        <v>460</v>
      </c>
      <c r="F577" s="27"/>
      <c r="G577" s="32">
        <f t="shared" si="146"/>
        <v>304.7</v>
      </c>
      <c r="H577" s="32">
        <f t="shared" si="146"/>
        <v>-204.7</v>
      </c>
      <c r="I577" s="32">
        <f t="shared" si="146"/>
        <v>100</v>
      </c>
    </row>
    <row r="578" spans="1:9" ht="45">
      <c r="A578" s="14"/>
      <c r="B578" s="28" t="s">
        <v>161</v>
      </c>
      <c r="C578" s="27" t="s">
        <v>69</v>
      </c>
      <c r="D578" s="27" t="s">
        <v>25</v>
      </c>
      <c r="E578" s="35" t="s">
        <v>460</v>
      </c>
      <c r="F578" s="27" t="s">
        <v>160</v>
      </c>
      <c r="G578" s="32">
        <v>304.7</v>
      </c>
      <c r="H578" s="32">
        <v>-204.7</v>
      </c>
      <c r="I578" s="32">
        <f>SUM(G578:H578)</f>
        <v>100</v>
      </c>
    </row>
    <row r="579" spans="1:9">
      <c r="A579" s="10">
        <v>9</v>
      </c>
      <c r="B579" s="65" t="s">
        <v>170</v>
      </c>
      <c r="C579" s="11" t="s">
        <v>29</v>
      </c>
      <c r="D579" s="11" t="s">
        <v>52</v>
      </c>
      <c r="E579" s="11"/>
      <c r="F579" s="11"/>
      <c r="G579" s="22">
        <f t="shared" ref="G579:I580" si="147">G580</f>
        <v>175811.09999999998</v>
      </c>
      <c r="H579" s="22">
        <f t="shared" si="147"/>
        <v>578.70000000000005</v>
      </c>
      <c r="I579" s="22">
        <f t="shared" si="147"/>
        <v>176389.8</v>
      </c>
    </row>
    <row r="580" spans="1:9">
      <c r="A580" s="14" t="s">
        <v>81</v>
      </c>
      <c r="B580" s="17" t="s">
        <v>73</v>
      </c>
      <c r="C580" s="29" t="s">
        <v>29</v>
      </c>
      <c r="D580" s="29" t="s">
        <v>11</v>
      </c>
      <c r="E580" s="29"/>
      <c r="F580" s="29"/>
      <c r="G580" s="22">
        <f t="shared" si="147"/>
        <v>175811.09999999998</v>
      </c>
      <c r="H580" s="22">
        <f t="shared" si="147"/>
        <v>578.70000000000005</v>
      </c>
      <c r="I580" s="22">
        <f t="shared" si="147"/>
        <v>176389.8</v>
      </c>
    </row>
    <row r="581" spans="1:9" ht="45">
      <c r="A581" s="14"/>
      <c r="B581" s="34" t="s">
        <v>218</v>
      </c>
      <c r="C581" s="27" t="s">
        <v>29</v>
      </c>
      <c r="D581" s="27" t="s">
        <v>11</v>
      </c>
      <c r="E581" s="27" t="s">
        <v>121</v>
      </c>
      <c r="F581" s="37"/>
      <c r="G581" s="32">
        <f>G582+G590</f>
        <v>175811.09999999998</v>
      </c>
      <c r="H581" s="32">
        <f>H582+H590</f>
        <v>578.70000000000005</v>
      </c>
      <c r="I581" s="32">
        <f>I582+I590</f>
        <v>176389.8</v>
      </c>
    </row>
    <row r="582" spans="1:9">
      <c r="A582" s="14"/>
      <c r="B582" s="26" t="s">
        <v>461</v>
      </c>
      <c r="C582" s="27" t="s">
        <v>29</v>
      </c>
      <c r="D582" s="27" t="s">
        <v>11</v>
      </c>
      <c r="E582" s="35" t="s">
        <v>99</v>
      </c>
      <c r="F582" s="27"/>
      <c r="G582" s="32">
        <f>G583+G586+G588</f>
        <v>163302.29999999999</v>
      </c>
      <c r="H582" s="32">
        <f>H583+H586+H588</f>
        <v>0</v>
      </c>
      <c r="I582" s="32">
        <f>I583+I586+I588</f>
        <v>163302.29999999999</v>
      </c>
    </row>
    <row r="583" spans="1:9" ht="22.5">
      <c r="A583" s="14"/>
      <c r="B583" s="26" t="s">
        <v>462</v>
      </c>
      <c r="C583" s="27" t="s">
        <v>29</v>
      </c>
      <c r="D583" s="27" t="s">
        <v>11</v>
      </c>
      <c r="E583" s="35" t="s">
        <v>464</v>
      </c>
      <c r="F583" s="27"/>
      <c r="G583" s="32">
        <f>SUM(G584:G585)</f>
        <v>136363.6</v>
      </c>
      <c r="H583" s="32">
        <f>SUM(H584:H585)</f>
        <v>0</v>
      </c>
      <c r="I583" s="32">
        <f>SUM(I584:I585)</f>
        <v>136363.6</v>
      </c>
    </row>
    <row r="584" spans="1:9" ht="22.5">
      <c r="A584" s="14"/>
      <c r="B584" s="33" t="s">
        <v>89</v>
      </c>
      <c r="C584" s="27" t="s">
        <v>29</v>
      </c>
      <c r="D584" s="27" t="s">
        <v>11</v>
      </c>
      <c r="E584" s="35" t="s">
        <v>464</v>
      </c>
      <c r="F584" s="27" t="s">
        <v>21</v>
      </c>
      <c r="G584" s="32">
        <v>1363.6</v>
      </c>
      <c r="H584" s="32"/>
      <c r="I584" s="32">
        <f>G584+H584</f>
        <v>1363.6</v>
      </c>
    </row>
    <row r="585" spans="1:9" ht="22.5">
      <c r="A585" s="14"/>
      <c r="B585" s="33" t="s">
        <v>89</v>
      </c>
      <c r="C585" s="27" t="s">
        <v>29</v>
      </c>
      <c r="D585" s="27" t="s">
        <v>11</v>
      </c>
      <c r="E585" s="35" t="s">
        <v>464</v>
      </c>
      <c r="F585" s="27" t="s">
        <v>21</v>
      </c>
      <c r="G585" s="32">
        <v>135000</v>
      </c>
      <c r="H585" s="32"/>
      <c r="I585" s="32">
        <f>G585+H585</f>
        <v>135000</v>
      </c>
    </row>
    <row r="586" spans="1:9" ht="33.75">
      <c r="A586" s="14"/>
      <c r="B586" s="36" t="s">
        <v>529</v>
      </c>
      <c r="C586" s="27" t="s">
        <v>29</v>
      </c>
      <c r="D586" s="27" t="s">
        <v>11</v>
      </c>
      <c r="E586" s="35" t="s">
        <v>531</v>
      </c>
      <c r="F586" s="27"/>
      <c r="G586" s="32">
        <f>G587</f>
        <v>367.3</v>
      </c>
      <c r="H586" s="32">
        <f t="shared" ref="H586:I586" si="148">H587</f>
        <v>0</v>
      </c>
      <c r="I586" s="32">
        <f t="shared" si="148"/>
        <v>367.3</v>
      </c>
    </row>
    <row r="587" spans="1:9" ht="22.5">
      <c r="A587" s="14"/>
      <c r="B587" s="33" t="s">
        <v>89</v>
      </c>
      <c r="C587" s="27" t="s">
        <v>29</v>
      </c>
      <c r="D587" s="27" t="s">
        <v>11</v>
      </c>
      <c r="E587" s="35" t="s">
        <v>531</v>
      </c>
      <c r="F587" s="27" t="s">
        <v>21</v>
      </c>
      <c r="G587" s="32">
        <v>367.3</v>
      </c>
      <c r="H587" s="32"/>
      <c r="I587" s="32">
        <f>G587+H587</f>
        <v>367.3</v>
      </c>
    </row>
    <row r="588" spans="1:9" ht="33.75">
      <c r="A588" s="14"/>
      <c r="B588" s="36" t="s">
        <v>530</v>
      </c>
      <c r="C588" s="27" t="s">
        <v>29</v>
      </c>
      <c r="D588" s="27" t="s">
        <v>11</v>
      </c>
      <c r="E588" s="35" t="s">
        <v>532</v>
      </c>
      <c r="F588" s="27"/>
      <c r="G588" s="32">
        <f>G589</f>
        <v>26571.4</v>
      </c>
      <c r="H588" s="32">
        <f t="shared" ref="H588:I588" si="149">H589</f>
        <v>0</v>
      </c>
      <c r="I588" s="32">
        <f t="shared" si="149"/>
        <v>26571.4</v>
      </c>
    </row>
    <row r="589" spans="1:9" ht="22.5">
      <c r="A589" s="14"/>
      <c r="B589" s="33" t="s">
        <v>89</v>
      </c>
      <c r="C589" s="27" t="s">
        <v>29</v>
      </c>
      <c r="D589" s="27" t="s">
        <v>11</v>
      </c>
      <c r="E589" s="35" t="s">
        <v>532</v>
      </c>
      <c r="F589" s="27" t="s">
        <v>21</v>
      </c>
      <c r="G589" s="32">
        <v>26571.4</v>
      </c>
      <c r="H589" s="32"/>
      <c r="I589" s="32">
        <f>G589+H589</f>
        <v>26571.4</v>
      </c>
    </row>
    <row r="590" spans="1:9" ht="33.75">
      <c r="A590" s="14"/>
      <c r="B590" s="26" t="s">
        <v>463</v>
      </c>
      <c r="C590" s="27" t="s">
        <v>29</v>
      </c>
      <c r="D590" s="27" t="s">
        <v>11</v>
      </c>
      <c r="E590" s="35" t="s">
        <v>465</v>
      </c>
      <c r="F590" s="27"/>
      <c r="G590" s="32">
        <f>G591+G593+G595+G597+G599+G601</f>
        <v>12508.8</v>
      </c>
      <c r="H590" s="32">
        <f t="shared" ref="H590:I590" si="150">H591+H593+H595+H597+H599+H601</f>
        <v>578.70000000000005</v>
      </c>
      <c r="I590" s="32">
        <f t="shared" si="150"/>
        <v>13087.5</v>
      </c>
    </row>
    <row r="591" spans="1:9" ht="56.25">
      <c r="A591" s="14"/>
      <c r="B591" s="26" t="s">
        <v>466</v>
      </c>
      <c r="C591" s="27" t="s">
        <v>29</v>
      </c>
      <c r="D591" s="27" t="s">
        <v>11</v>
      </c>
      <c r="E591" s="35" t="s">
        <v>467</v>
      </c>
      <c r="F591" s="27"/>
      <c r="G591" s="32">
        <f>G592</f>
        <v>2681.8</v>
      </c>
      <c r="H591" s="32">
        <f t="shared" ref="H591:I591" si="151">H592</f>
        <v>0</v>
      </c>
      <c r="I591" s="32">
        <f t="shared" si="151"/>
        <v>2681.8</v>
      </c>
    </row>
    <row r="592" spans="1:9" ht="33.75">
      <c r="A592" s="14"/>
      <c r="B592" s="28" t="s">
        <v>55</v>
      </c>
      <c r="C592" s="27" t="s">
        <v>29</v>
      </c>
      <c r="D592" s="27" t="s">
        <v>11</v>
      </c>
      <c r="E592" s="35" t="s">
        <v>467</v>
      </c>
      <c r="F592" s="27" t="s">
        <v>66</v>
      </c>
      <c r="G592" s="32">
        <v>2681.8</v>
      </c>
      <c r="H592" s="32"/>
      <c r="I592" s="32">
        <f>SUM(G592:H592)</f>
        <v>2681.8</v>
      </c>
    </row>
    <row r="593" spans="1:9" ht="22.5">
      <c r="A593" s="14"/>
      <c r="B593" s="36" t="s">
        <v>503</v>
      </c>
      <c r="C593" s="27" t="s">
        <v>29</v>
      </c>
      <c r="D593" s="27" t="s">
        <v>11</v>
      </c>
      <c r="E593" s="35" t="s">
        <v>468</v>
      </c>
      <c r="F593" s="27"/>
      <c r="G593" s="32">
        <f>G594</f>
        <v>42.8</v>
      </c>
      <c r="H593" s="32">
        <f>H594</f>
        <v>0</v>
      </c>
      <c r="I593" s="32">
        <f>I594</f>
        <v>42.8</v>
      </c>
    </row>
    <row r="594" spans="1:9" ht="33.75">
      <c r="A594" s="14"/>
      <c r="B594" s="31" t="s">
        <v>56</v>
      </c>
      <c r="C594" s="27" t="s">
        <v>29</v>
      </c>
      <c r="D594" s="27" t="s">
        <v>11</v>
      </c>
      <c r="E594" s="35" t="s">
        <v>468</v>
      </c>
      <c r="F594" s="27" t="s">
        <v>66</v>
      </c>
      <c r="G594" s="32">
        <v>42.8</v>
      </c>
      <c r="H594" s="32"/>
      <c r="I594" s="32">
        <f>SUM(G594:H594)</f>
        <v>42.8</v>
      </c>
    </row>
    <row r="595" spans="1:9" ht="22.5">
      <c r="A595" s="14"/>
      <c r="B595" s="40" t="s">
        <v>504</v>
      </c>
      <c r="C595" s="27" t="s">
        <v>29</v>
      </c>
      <c r="D595" s="27" t="s">
        <v>11</v>
      </c>
      <c r="E595" s="35" t="s">
        <v>469</v>
      </c>
      <c r="F595" s="27"/>
      <c r="G595" s="32">
        <f>G596</f>
        <v>340.20000000000005</v>
      </c>
      <c r="H595" s="32">
        <f>H596</f>
        <v>0</v>
      </c>
      <c r="I595" s="32">
        <f>I596</f>
        <v>340.20000000000005</v>
      </c>
    </row>
    <row r="596" spans="1:9" ht="33.75">
      <c r="A596" s="14"/>
      <c r="B596" s="31" t="s">
        <v>56</v>
      </c>
      <c r="C596" s="27" t="s">
        <v>29</v>
      </c>
      <c r="D596" s="27" t="s">
        <v>11</v>
      </c>
      <c r="E596" s="35" t="s">
        <v>469</v>
      </c>
      <c r="F596" s="27" t="s">
        <v>66</v>
      </c>
      <c r="G596" s="32">
        <v>340.20000000000005</v>
      </c>
      <c r="H596" s="32"/>
      <c r="I596" s="32">
        <f>SUM(G596:H596)</f>
        <v>340.20000000000005</v>
      </c>
    </row>
    <row r="597" spans="1:9" ht="22.5">
      <c r="A597" s="14"/>
      <c r="B597" s="40" t="s">
        <v>505</v>
      </c>
      <c r="C597" s="27" t="s">
        <v>29</v>
      </c>
      <c r="D597" s="27" t="s">
        <v>11</v>
      </c>
      <c r="E597" s="35" t="s">
        <v>470</v>
      </c>
      <c r="F597" s="27"/>
      <c r="G597" s="32">
        <f>G598</f>
        <v>319</v>
      </c>
      <c r="H597" s="32">
        <f>H598</f>
        <v>0</v>
      </c>
      <c r="I597" s="32">
        <f>I598</f>
        <v>319</v>
      </c>
    </row>
    <row r="598" spans="1:9" ht="33.75">
      <c r="A598" s="14"/>
      <c r="B598" s="31" t="s">
        <v>56</v>
      </c>
      <c r="C598" s="27" t="s">
        <v>29</v>
      </c>
      <c r="D598" s="27" t="s">
        <v>11</v>
      </c>
      <c r="E598" s="35" t="s">
        <v>470</v>
      </c>
      <c r="F598" s="27" t="s">
        <v>66</v>
      </c>
      <c r="G598" s="32">
        <v>319</v>
      </c>
      <c r="H598" s="32"/>
      <c r="I598" s="32">
        <f>SUM(G598:H598)</f>
        <v>319</v>
      </c>
    </row>
    <row r="599" spans="1:9" ht="22.5">
      <c r="A599" s="14"/>
      <c r="B599" s="40" t="s">
        <v>506</v>
      </c>
      <c r="C599" s="27" t="s">
        <v>29</v>
      </c>
      <c r="D599" s="27" t="s">
        <v>11</v>
      </c>
      <c r="E599" s="35" t="s">
        <v>471</v>
      </c>
      <c r="F599" s="27"/>
      <c r="G599" s="32">
        <f>G600</f>
        <v>9125</v>
      </c>
      <c r="H599" s="32">
        <f>H600</f>
        <v>-121.3</v>
      </c>
      <c r="I599" s="32">
        <f>I600</f>
        <v>9003.7000000000007</v>
      </c>
    </row>
    <row r="600" spans="1:9" ht="33.75">
      <c r="A600" s="14"/>
      <c r="B600" s="31" t="s">
        <v>56</v>
      </c>
      <c r="C600" s="27" t="s">
        <v>29</v>
      </c>
      <c r="D600" s="27" t="s">
        <v>11</v>
      </c>
      <c r="E600" s="35" t="s">
        <v>471</v>
      </c>
      <c r="F600" s="27" t="s">
        <v>66</v>
      </c>
      <c r="G600" s="32">
        <v>9125</v>
      </c>
      <c r="H600" s="32">
        <v>-121.3</v>
      </c>
      <c r="I600" s="32">
        <f>SUM(G600:H600)</f>
        <v>9003.7000000000007</v>
      </c>
    </row>
    <row r="601" spans="1:9">
      <c r="A601" s="14"/>
      <c r="B601" s="36" t="s">
        <v>583</v>
      </c>
      <c r="C601" s="27" t="s">
        <v>29</v>
      </c>
      <c r="D601" s="27" t="s">
        <v>11</v>
      </c>
      <c r="E601" s="35" t="s">
        <v>584</v>
      </c>
      <c r="F601" s="27"/>
      <c r="G601" s="32">
        <f>G602</f>
        <v>0</v>
      </c>
      <c r="H601" s="32">
        <f t="shared" ref="H601:I601" si="152">H602</f>
        <v>700</v>
      </c>
      <c r="I601" s="32">
        <f t="shared" si="152"/>
        <v>700</v>
      </c>
    </row>
    <row r="602" spans="1:9" ht="22.5">
      <c r="A602" s="14"/>
      <c r="B602" s="40" t="s">
        <v>560</v>
      </c>
      <c r="C602" s="27" t="s">
        <v>29</v>
      </c>
      <c r="D602" s="27" t="s">
        <v>11</v>
      </c>
      <c r="E602" s="35" t="s">
        <v>584</v>
      </c>
      <c r="F602" s="27" t="s">
        <v>21</v>
      </c>
      <c r="G602" s="32"/>
      <c r="H602" s="32">
        <v>700</v>
      </c>
      <c r="I602" s="32">
        <f>SUM(G602:H602)</f>
        <v>700</v>
      </c>
    </row>
    <row r="603" spans="1:9">
      <c r="A603" s="10">
        <v>10</v>
      </c>
      <c r="B603" s="17" t="s">
        <v>75</v>
      </c>
      <c r="C603" s="11" t="s">
        <v>43</v>
      </c>
      <c r="D603" s="11" t="s">
        <v>52</v>
      </c>
      <c r="E603" s="15"/>
      <c r="F603" s="66"/>
      <c r="G603" s="30">
        <f t="shared" ref="G603:I603" si="153">G604</f>
        <v>7467.4</v>
      </c>
      <c r="H603" s="30">
        <f t="shared" si="153"/>
        <v>-492.40000000000003</v>
      </c>
      <c r="I603" s="30">
        <f t="shared" si="153"/>
        <v>6975</v>
      </c>
    </row>
    <row r="604" spans="1:9">
      <c r="A604" s="10" t="s">
        <v>76</v>
      </c>
      <c r="B604" s="17" t="s">
        <v>77</v>
      </c>
      <c r="C604" s="29" t="s">
        <v>43</v>
      </c>
      <c r="D604" s="29" t="s">
        <v>11</v>
      </c>
      <c r="E604" s="29"/>
      <c r="F604" s="29"/>
      <c r="G604" s="22">
        <f t="shared" ref="G604:I604" si="154">SUM(G605,)</f>
        <v>7467.4</v>
      </c>
      <c r="H604" s="22">
        <f t="shared" si="154"/>
        <v>-492.40000000000003</v>
      </c>
      <c r="I604" s="22">
        <f t="shared" si="154"/>
        <v>6975</v>
      </c>
    </row>
    <row r="605" spans="1:9" ht="45">
      <c r="A605" s="14"/>
      <c r="B605" s="34" t="s">
        <v>216</v>
      </c>
      <c r="C605" s="27" t="s">
        <v>43</v>
      </c>
      <c r="D605" s="27" t="s">
        <v>11</v>
      </c>
      <c r="E605" s="27" t="s">
        <v>147</v>
      </c>
      <c r="F605" s="27"/>
      <c r="G605" s="32">
        <f>G606</f>
        <v>7467.4</v>
      </c>
      <c r="H605" s="32">
        <f t="shared" ref="H605:I605" si="155">H606</f>
        <v>-492.40000000000003</v>
      </c>
      <c r="I605" s="32">
        <f t="shared" si="155"/>
        <v>6975</v>
      </c>
    </row>
    <row r="606" spans="1:9" ht="22.5">
      <c r="A606" s="14"/>
      <c r="B606" s="26" t="s">
        <v>257</v>
      </c>
      <c r="C606" s="27" t="s">
        <v>43</v>
      </c>
      <c r="D606" s="27" t="s">
        <v>11</v>
      </c>
      <c r="E606" s="27" t="s">
        <v>259</v>
      </c>
      <c r="F606" s="27"/>
      <c r="G606" s="32">
        <f>G607+G609</f>
        <v>7467.4</v>
      </c>
      <c r="H606" s="32">
        <f>H607+H609</f>
        <v>-492.40000000000003</v>
      </c>
      <c r="I606" s="32">
        <f>I607+I609</f>
        <v>6975</v>
      </c>
    </row>
    <row r="607" spans="1:9">
      <c r="A607" s="14"/>
      <c r="B607" s="39" t="s">
        <v>261</v>
      </c>
      <c r="C607" s="27" t="s">
        <v>43</v>
      </c>
      <c r="D607" s="27" t="s">
        <v>11</v>
      </c>
      <c r="E607" s="27" t="s">
        <v>262</v>
      </c>
      <c r="F607" s="27"/>
      <c r="G607" s="32">
        <f>G608</f>
        <v>1679.2</v>
      </c>
      <c r="H607" s="32">
        <f>H608</f>
        <v>0</v>
      </c>
      <c r="I607" s="32">
        <f>I608</f>
        <v>1679.2</v>
      </c>
    </row>
    <row r="608" spans="1:9" ht="33.75">
      <c r="A608" s="14"/>
      <c r="B608" s="28" t="s">
        <v>74</v>
      </c>
      <c r="C608" s="27" t="s">
        <v>43</v>
      </c>
      <c r="D608" s="27" t="s">
        <v>11</v>
      </c>
      <c r="E608" s="27" t="s">
        <v>262</v>
      </c>
      <c r="F608" s="27" t="s">
        <v>131</v>
      </c>
      <c r="G608" s="32">
        <v>1679.2</v>
      </c>
      <c r="H608" s="32"/>
      <c r="I608" s="32">
        <f>SUM(G608:H608)</f>
        <v>1679.2</v>
      </c>
    </row>
    <row r="609" spans="1:9" ht="33.75">
      <c r="A609" s="14"/>
      <c r="B609" s="58" t="s">
        <v>507</v>
      </c>
      <c r="C609" s="27" t="s">
        <v>43</v>
      </c>
      <c r="D609" s="27" t="s">
        <v>11</v>
      </c>
      <c r="E609" s="27" t="s">
        <v>472</v>
      </c>
      <c r="F609" s="27"/>
      <c r="G609" s="32">
        <f>G610+G611</f>
        <v>5788.2</v>
      </c>
      <c r="H609" s="32">
        <f>H610+H611</f>
        <v>-492.40000000000003</v>
      </c>
      <c r="I609" s="32">
        <f>I610+I611</f>
        <v>5295.8</v>
      </c>
    </row>
    <row r="610" spans="1:9" ht="33.75">
      <c r="A610" s="14"/>
      <c r="B610" s="31" t="s">
        <v>74</v>
      </c>
      <c r="C610" s="27" t="s">
        <v>43</v>
      </c>
      <c r="D610" s="27" t="s">
        <v>11</v>
      </c>
      <c r="E610" s="27" t="s">
        <v>472</v>
      </c>
      <c r="F610" s="27" t="s">
        <v>131</v>
      </c>
      <c r="G610" s="32">
        <v>5620.8</v>
      </c>
      <c r="H610" s="32">
        <v>-432.6</v>
      </c>
      <c r="I610" s="32">
        <f>SUM(G610:H610)</f>
        <v>5188.2</v>
      </c>
    </row>
    <row r="611" spans="1:9">
      <c r="A611" s="14"/>
      <c r="B611" s="28" t="s">
        <v>163</v>
      </c>
      <c r="C611" s="27" t="s">
        <v>43</v>
      </c>
      <c r="D611" s="27" t="s">
        <v>11</v>
      </c>
      <c r="E611" s="27" t="s">
        <v>472</v>
      </c>
      <c r="F611" s="27" t="s">
        <v>162</v>
      </c>
      <c r="G611" s="32">
        <v>167.4</v>
      </c>
      <c r="H611" s="32">
        <v>-59.8</v>
      </c>
      <c r="I611" s="32">
        <f>SUM(G611:H611)</f>
        <v>107.60000000000001</v>
      </c>
    </row>
    <row r="612" spans="1:9" ht="21">
      <c r="A612" s="10">
        <v>12</v>
      </c>
      <c r="B612" s="17" t="s">
        <v>105</v>
      </c>
      <c r="C612" s="11" t="s">
        <v>38</v>
      </c>
      <c r="D612" s="11" t="s">
        <v>52</v>
      </c>
      <c r="E612" s="11"/>
      <c r="F612" s="38"/>
      <c r="G612" s="22">
        <f>G613+G619</f>
        <v>23396</v>
      </c>
      <c r="H612" s="22">
        <f t="shared" ref="H612:I612" si="156">H613+H619</f>
        <v>8396.4</v>
      </c>
      <c r="I612" s="22">
        <f t="shared" si="156"/>
        <v>31792.400000000001</v>
      </c>
    </row>
    <row r="613" spans="1:9" ht="21">
      <c r="A613" s="67" t="s">
        <v>204</v>
      </c>
      <c r="B613" s="65" t="s">
        <v>106</v>
      </c>
      <c r="C613" s="29" t="s">
        <v>38</v>
      </c>
      <c r="D613" s="29" t="s">
        <v>8</v>
      </c>
      <c r="E613" s="29"/>
      <c r="F613" s="29"/>
      <c r="G613" s="22">
        <f t="shared" ref="G613:I616" si="157">G614</f>
        <v>23396</v>
      </c>
      <c r="H613" s="22">
        <f t="shared" si="157"/>
        <v>0</v>
      </c>
      <c r="I613" s="22">
        <f t="shared" si="157"/>
        <v>23396</v>
      </c>
    </row>
    <row r="614" spans="1:9" ht="45">
      <c r="A614" s="68"/>
      <c r="B614" s="34" t="s">
        <v>215</v>
      </c>
      <c r="C614" s="27" t="s">
        <v>38</v>
      </c>
      <c r="D614" s="27" t="s">
        <v>8</v>
      </c>
      <c r="E614" s="27" t="s">
        <v>117</v>
      </c>
      <c r="F614" s="37"/>
      <c r="G614" s="32">
        <f t="shared" si="157"/>
        <v>23396</v>
      </c>
      <c r="H614" s="32">
        <f t="shared" si="157"/>
        <v>0</v>
      </c>
      <c r="I614" s="32">
        <f t="shared" si="157"/>
        <v>23396</v>
      </c>
    </row>
    <row r="615" spans="1:9">
      <c r="A615" s="68"/>
      <c r="B615" s="34" t="s">
        <v>128</v>
      </c>
      <c r="C615" s="27" t="s">
        <v>38</v>
      </c>
      <c r="D615" s="27" t="s">
        <v>8</v>
      </c>
      <c r="E615" s="27" t="s">
        <v>119</v>
      </c>
      <c r="F615" s="37"/>
      <c r="G615" s="32">
        <f>G616</f>
        <v>23396</v>
      </c>
      <c r="H615" s="32">
        <f t="shared" si="157"/>
        <v>0</v>
      </c>
      <c r="I615" s="32">
        <f t="shared" si="157"/>
        <v>23396</v>
      </c>
    </row>
    <row r="616" spans="1:9" ht="22.5">
      <c r="A616" s="14"/>
      <c r="B616" s="26" t="s">
        <v>476</v>
      </c>
      <c r="C616" s="27" t="s">
        <v>38</v>
      </c>
      <c r="D616" s="27" t="s">
        <v>8</v>
      </c>
      <c r="E616" s="27" t="s">
        <v>477</v>
      </c>
      <c r="F616" s="27"/>
      <c r="G616" s="32">
        <f>G617</f>
        <v>23396</v>
      </c>
      <c r="H616" s="32">
        <f t="shared" si="157"/>
        <v>0</v>
      </c>
      <c r="I616" s="32">
        <f t="shared" si="157"/>
        <v>23396</v>
      </c>
    </row>
    <row r="617" spans="1:9">
      <c r="A617" s="14"/>
      <c r="B617" s="31" t="s">
        <v>78</v>
      </c>
      <c r="C617" s="27" t="s">
        <v>38</v>
      </c>
      <c r="D617" s="27" t="s">
        <v>8</v>
      </c>
      <c r="E617" s="27" t="s">
        <v>482</v>
      </c>
      <c r="F617" s="27"/>
      <c r="G617" s="32">
        <f>G618</f>
        <v>23396</v>
      </c>
      <c r="H617" s="32">
        <f>H618</f>
        <v>0</v>
      </c>
      <c r="I617" s="32">
        <f>I618</f>
        <v>23396</v>
      </c>
    </row>
    <row r="618" spans="1:9">
      <c r="A618" s="14"/>
      <c r="B618" s="31" t="s">
        <v>78</v>
      </c>
      <c r="C618" s="27" t="s">
        <v>38</v>
      </c>
      <c r="D618" s="27" t="s">
        <v>8</v>
      </c>
      <c r="E618" s="27" t="s">
        <v>482</v>
      </c>
      <c r="F618" s="27" t="s">
        <v>79</v>
      </c>
      <c r="G618" s="32">
        <v>23396</v>
      </c>
      <c r="H618" s="32"/>
      <c r="I618" s="32">
        <f>G618+H618</f>
        <v>23396</v>
      </c>
    </row>
    <row r="619" spans="1:9">
      <c r="A619" s="14"/>
      <c r="B619" s="69" t="s">
        <v>585</v>
      </c>
      <c r="C619" s="29" t="s">
        <v>38</v>
      </c>
      <c r="D619" s="29" t="s">
        <v>16</v>
      </c>
      <c r="E619" s="29" t="s">
        <v>576</v>
      </c>
      <c r="F619" s="29" t="s">
        <v>196</v>
      </c>
      <c r="G619" s="22">
        <f>G620+G624+G632</f>
        <v>0</v>
      </c>
      <c r="H619" s="22">
        <f t="shared" ref="H619:I619" si="158">H620+H624+H632</f>
        <v>8396.4</v>
      </c>
      <c r="I619" s="22">
        <f t="shared" si="158"/>
        <v>8396.4</v>
      </c>
    </row>
    <row r="620" spans="1:9" ht="33.75">
      <c r="A620" s="14"/>
      <c r="B620" s="28" t="s">
        <v>217</v>
      </c>
      <c r="C620" s="27" t="s">
        <v>38</v>
      </c>
      <c r="D620" s="27" t="s">
        <v>16</v>
      </c>
      <c r="E620" s="27" t="s">
        <v>118</v>
      </c>
      <c r="F620" s="27"/>
      <c r="G620" s="32">
        <f>G621</f>
        <v>0</v>
      </c>
      <c r="H620" s="32">
        <f t="shared" ref="H620:I620" si="159">H621</f>
        <v>100.1</v>
      </c>
      <c r="I620" s="32">
        <f t="shared" si="159"/>
        <v>100.1</v>
      </c>
    </row>
    <row r="621" spans="1:9" ht="24" customHeight="1">
      <c r="A621" s="14"/>
      <c r="B621" s="36" t="s">
        <v>294</v>
      </c>
      <c r="C621" s="27" t="s">
        <v>38</v>
      </c>
      <c r="D621" s="27" t="s">
        <v>16</v>
      </c>
      <c r="E621" s="27" t="s">
        <v>306</v>
      </c>
      <c r="F621" s="27"/>
      <c r="G621" s="32">
        <f>G622</f>
        <v>0</v>
      </c>
      <c r="H621" s="32">
        <f t="shared" ref="H621:I621" si="160">H622</f>
        <v>100.1</v>
      </c>
      <c r="I621" s="32">
        <f t="shared" si="160"/>
        <v>100.1</v>
      </c>
    </row>
    <row r="622" spans="1:9" ht="33.75">
      <c r="A622" s="14"/>
      <c r="B622" s="36" t="s">
        <v>516</v>
      </c>
      <c r="C622" s="27" t="s">
        <v>38</v>
      </c>
      <c r="D622" s="27" t="s">
        <v>16</v>
      </c>
      <c r="E622" s="27" t="s">
        <v>517</v>
      </c>
      <c r="F622" s="27"/>
      <c r="G622" s="32">
        <f>G623</f>
        <v>0</v>
      </c>
      <c r="H622" s="32">
        <f t="shared" ref="H622:I622" si="161">H623</f>
        <v>100.1</v>
      </c>
      <c r="I622" s="32">
        <f t="shared" si="161"/>
        <v>100.1</v>
      </c>
    </row>
    <row r="623" spans="1:9">
      <c r="A623" s="14"/>
      <c r="B623" s="36" t="s">
        <v>129</v>
      </c>
      <c r="C623" s="27" t="s">
        <v>38</v>
      </c>
      <c r="D623" s="27" t="s">
        <v>16</v>
      </c>
      <c r="E623" s="27" t="s">
        <v>517</v>
      </c>
      <c r="F623" s="27" t="s">
        <v>130</v>
      </c>
      <c r="G623" s="32"/>
      <c r="H623" s="32">
        <v>100.1</v>
      </c>
      <c r="I623" s="32">
        <f>G623+H623</f>
        <v>100.1</v>
      </c>
    </row>
    <row r="624" spans="1:9" ht="45">
      <c r="A624" s="14"/>
      <c r="B624" s="31" t="s">
        <v>215</v>
      </c>
      <c r="C624" s="27" t="s">
        <v>38</v>
      </c>
      <c r="D624" s="27" t="s">
        <v>16</v>
      </c>
      <c r="E624" s="27" t="s">
        <v>117</v>
      </c>
      <c r="F624" s="27"/>
      <c r="G624" s="32">
        <f>G625</f>
        <v>0</v>
      </c>
      <c r="H624" s="32">
        <f>H625</f>
        <v>2937.8</v>
      </c>
      <c r="I624" s="32">
        <f>I625</f>
        <v>2937.8</v>
      </c>
    </row>
    <row r="625" spans="1:9" ht="22.5">
      <c r="A625" s="14"/>
      <c r="B625" s="36" t="s">
        <v>476</v>
      </c>
      <c r="C625" s="27" t="s">
        <v>38</v>
      </c>
      <c r="D625" s="27" t="s">
        <v>16</v>
      </c>
      <c r="E625" s="27" t="s">
        <v>477</v>
      </c>
      <c r="F625" s="27"/>
      <c r="G625" s="32">
        <f>G626+G628+G630</f>
        <v>0</v>
      </c>
      <c r="H625" s="32">
        <f>H626+H628+H630</f>
        <v>2937.8</v>
      </c>
      <c r="I625" s="32">
        <f>I626+I628+I630</f>
        <v>2937.8</v>
      </c>
    </row>
    <row r="626" spans="1:9" ht="22.5">
      <c r="A626" s="14"/>
      <c r="B626" s="36" t="s">
        <v>586</v>
      </c>
      <c r="C626" s="27" t="s">
        <v>38</v>
      </c>
      <c r="D626" s="27" t="s">
        <v>16</v>
      </c>
      <c r="E626" s="27" t="s">
        <v>528</v>
      </c>
      <c r="F626" s="27"/>
      <c r="G626" s="32">
        <f>G627</f>
        <v>0</v>
      </c>
      <c r="H626" s="32">
        <f t="shared" ref="H626:I626" si="162">H627</f>
        <v>308</v>
      </c>
      <c r="I626" s="32">
        <f t="shared" si="162"/>
        <v>308</v>
      </c>
    </row>
    <row r="627" spans="1:9">
      <c r="A627" s="14"/>
      <c r="B627" s="36" t="s">
        <v>129</v>
      </c>
      <c r="C627" s="27" t="s">
        <v>38</v>
      </c>
      <c r="D627" s="27" t="s">
        <v>16</v>
      </c>
      <c r="E627" s="27" t="s">
        <v>528</v>
      </c>
      <c r="F627" s="27" t="s">
        <v>130</v>
      </c>
      <c r="G627" s="32"/>
      <c r="H627" s="32">
        <f>108+200</f>
        <v>308</v>
      </c>
      <c r="I627" s="32">
        <f>G627+H627</f>
        <v>308</v>
      </c>
    </row>
    <row r="628" spans="1:9" ht="33.75">
      <c r="A628" s="14"/>
      <c r="B628" s="36" t="s">
        <v>587</v>
      </c>
      <c r="C628" s="27" t="s">
        <v>38</v>
      </c>
      <c r="D628" s="27" t="s">
        <v>16</v>
      </c>
      <c r="E628" s="27" t="s">
        <v>588</v>
      </c>
      <c r="F628" s="27"/>
      <c r="G628" s="32">
        <f>G629</f>
        <v>0</v>
      </c>
      <c r="H628" s="32">
        <f t="shared" ref="H628:I628" si="163">H629</f>
        <v>1261.8</v>
      </c>
      <c r="I628" s="32">
        <f t="shared" si="163"/>
        <v>1261.8</v>
      </c>
    </row>
    <row r="629" spans="1:9">
      <c r="A629" s="14"/>
      <c r="B629" s="36" t="s">
        <v>129</v>
      </c>
      <c r="C629" s="27" t="s">
        <v>38</v>
      </c>
      <c r="D629" s="27" t="s">
        <v>16</v>
      </c>
      <c r="E629" s="27" t="s">
        <v>588</v>
      </c>
      <c r="F629" s="27" t="s">
        <v>130</v>
      </c>
      <c r="G629" s="32"/>
      <c r="H629" s="32">
        <v>1261.8</v>
      </c>
      <c r="I629" s="32">
        <f>G629+H629</f>
        <v>1261.8</v>
      </c>
    </row>
    <row r="630" spans="1:9" ht="22.5">
      <c r="A630" s="14"/>
      <c r="B630" s="36" t="s">
        <v>594</v>
      </c>
      <c r="C630" s="27" t="s">
        <v>38</v>
      </c>
      <c r="D630" s="27" t="s">
        <v>16</v>
      </c>
      <c r="E630" s="27" t="s">
        <v>595</v>
      </c>
      <c r="F630" s="27"/>
      <c r="G630" s="32">
        <f t="shared" ref="G630:I630" si="164">G631</f>
        <v>0</v>
      </c>
      <c r="H630" s="32">
        <f t="shared" si="164"/>
        <v>1368</v>
      </c>
      <c r="I630" s="32">
        <f t="shared" si="164"/>
        <v>1368</v>
      </c>
    </row>
    <row r="631" spans="1:9">
      <c r="A631" s="14"/>
      <c r="B631" s="36" t="s">
        <v>129</v>
      </c>
      <c r="C631" s="27" t="s">
        <v>38</v>
      </c>
      <c r="D631" s="27" t="s">
        <v>16</v>
      </c>
      <c r="E631" s="27" t="s">
        <v>595</v>
      </c>
      <c r="F631" s="27" t="s">
        <v>130</v>
      </c>
      <c r="G631" s="32"/>
      <c r="H631" s="32">
        <f>500+200+668</f>
        <v>1368</v>
      </c>
      <c r="I631" s="32">
        <f>G631+H631</f>
        <v>1368</v>
      </c>
    </row>
    <row r="632" spans="1:9">
      <c r="A632" s="14"/>
      <c r="B632" s="31" t="s">
        <v>116</v>
      </c>
      <c r="C632" s="27" t="s">
        <v>38</v>
      </c>
      <c r="D632" s="27" t="s">
        <v>16</v>
      </c>
      <c r="E632" s="27" t="s">
        <v>511</v>
      </c>
      <c r="F632" s="27"/>
      <c r="G632" s="32">
        <f>G633</f>
        <v>0</v>
      </c>
      <c r="H632" s="32">
        <f t="shared" ref="H632:I632" si="165">H633</f>
        <v>5358.5</v>
      </c>
      <c r="I632" s="32">
        <f t="shared" si="165"/>
        <v>5358.5</v>
      </c>
    </row>
    <row r="633" spans="1:9">
      <c r="A633" s="14"/>
      <c r="B633" s="36" t="s">
        <v>116</v>
      </c>
      <c r="C633" s="27" t="s">
        <v>38</v>
      </c>
      <c r="D633" s="27" t="s">
        <v>16</v>
      </c>
      <c r="E633" s="27" t="s">
        <v>219</v>
      </c>
      <c r="F633" s="27"/>
      <c r="G633" s="32">
        <f>G634</f>
        <v>0</v>
      </c>
      <c r="H633" s="32">
        <f t="shared" ref="H633:I633" si="166">H634</f>
        <v>5358.5</v>
      </c>
      <c r="I633" s="32">
        <f t="shared" si="166"/>
        <v>5358.5</v>
      </c>
    </row>
    <row r="634" spans="1:9" ht="22.5">
      <c r="A634" s="14"/>
      <c r="B634" s="36" t="s">
        <v>533</v>
      </c>
      <c r="C634" s="27" t="s">
        <v>38</v>
      </c>
      <c r="D634" s="27" t="s">
        <v>16</v>
      </c>
      <c r="E634" s="27" t="s">
        <v>534</v>
      </c>
      <c r="F634" s="27"/>
      <c r="G634" s="32">
        <f>G635</f>
        <v>0</v>
      </c>
      <c r="H634" s="32">
        <f t="shared" ref="H634:I634" si="167">H635</f>
        <v>5358.5</v>
      </c>
      <c r="I634" s="32">
        <f t="shared" si="167"/>
        <v>5358.5</v>
      </c>
    </row>
    <row r="635" spans="1:9">
      <c r="A635" s="14"/>
      <c r="B635" s="36" t="s">
        <v>129</v>
      </c>
      <c r="C635" s="27" t="s">
        <v>38</v>
      </c>
      <c r="D635" s="27" t="s">
        <v>16</v>
      </c>
      <c r="E635" s="27" t="s">
        <v>534</v>
      </c>
      <c r="F635" s="27" t="s">
        <v>130</v>
      </c>
      <c r="G635" s="32"/>
      <c r="H635" s="32">
        <v>5358.5</v>
      </c>
      <c r="I635" s="32">
        <f>G635+H635</f>
        <v>5358.5</v>
      </c>
    </row>
    <row r="636" spans="1:9">
      <c r="A636" s="10"/>
      <c r="B636" s="81" t="s">
        <v>80</v>
      </c>
      <c r="C636" s="82"/>
      <c r="D636" s="82"/>
      <c r="E636" s="82"/>
      <c r="F636" s="83"/>
      <c r="G636" s="30">
        <f>G9+G184+G191+G237+G275+G345+G503+G563+G579+G603+G612</f>
        <v>1132283.7999999998</v>
      </c>
      <c r="H636" s="30">
        <f>H9+H184+H191+H237+H275+H345+H503+H563+H579+H603+H612</f>
        <v>125997.1</v>
      </c>
      <c r="I636" s="30">
        <f>I9+I184+I191+I237+I275+I345+I503+I563+I579+I603+I612</f>
        <v>1258280.8999999999</v>
      </c>
    </row>
    <row r="637" spans="1:9">
      <c r="G637" s="70"/>
      <c r="H637" s="70"/>
      <c r="I637" s="70"/>
    </row>
  </sheetData>
  <mergeCells count="6">
    <mergeCell ref="B636:F636"/>
    <mergeCell ref="B2:I2"/>
    <mergeCell ref="A5:I5"/>
    <mergeCell ref="F6:I6"/>
    <mergeCell ref="B1:I1"/>
    <mergeCell ref="A4:I4"/>
  </mergeCells>
  <pageMargins left="0.70866141732283472" right="0.70866141732283472" top="0.74803149606299213" bottom="0.74803149606299213" header="0.31496062992125984" footer="0.31496062992125984"/>
  <pageSetup paperSize="9" scale="79" fitToHeight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70"/>
  <sheetViews>
    <sheetView tabSelected="1" zoomScaleSheetLayoutView="100" workbookViewId="0">
      <selection activeCell="R8" sqref="R8"/>
    </sheetView>
  </sheetViews>
  <sheetFormatPr defaultRowHeight="12.75"/>
  <cols>
    <col min="1" max="1" width="5.140625" style="2" customWidth="1"/>
    <col min="2" max="2" width="39.42578125" style="4" customWidth="1"/>
    <col min="3" max="3" width="6.140625" style="5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customWidth="1"/>
    <col min="8" max="8" width="8.85546875" style="5" customWidth="1"/>
    <col min="9" max="9" width="9.5703125" style="5" customWidth="1"/>
    <col min="10" max="10" width="9.7109375" style="5" hidden="1" customWidth="1"/>
    <col min="11" max="11" width="9" style="3" customWidth="1"/>
    <col min="12" max="227" width="9.140625" style="3"/>
    <col min="228" max="228" width="3.5703125" style="3" customWidth="1"/>
    <col min="229" max="229" width="40.85546875" style="3" customWidth="1"/>
    <col min="230" max="230" width="5.140625" style="3" customWidth="1"/>
    <col min="231" max="232" width="4.28515625" style="3" customWidth="1"/>
    <col min="233" max="233" width="8.5703125" style="3" customWidth="1"/>
    <col min="234" max="234" width="6.7109375" style="3" customWidth="1"/>
    <col min="235" max="235" width="11.28515625" style="3" customWidth="1"/>
    <col min="236" max="236" width="12.28515625" style="3" customWidth="1"/>
    <col min="237" max="483" width="9.140625" style="3"/>
    <col min="484" max="484" width="3.5703125" style="3" customWidth="1"/>
    <col min="485" max="485" width="40.85546875" style="3" customWidth="1"/>
    <col min="486" max="486" width="5.140625" style="3" customWidth="1"/>
    <col min="487" max="488" width="4.28515625" style="3" customWidth="1"/>
    <col min="489" max="489" width="8.5703125" style="3" customWidth="1"/>
    <col min="490" max="490" width="6.7109375" style="3" customWidth="1"/>
    <col min="491" max="491" width="11.28515625" style="3" customWidth="1"/>
    <col min="492" max="492" width="12.28515625" style="3" customWidth="1"/>
    <col min="493" max="739" width="9.140625" style="3"/>
    <col min="740" max="740" width="3.5703125" style="3" customWidth="1"/>
    <col min="741" max="741" width="40.85546875" style="3" customWidth="1"/>
    <col min="742" max="742" width="5.140625" style="3" customWidth="1"/>
    <col min="743" max="744" width="4.28515625" style="3" customWidth="1"/>
    <col min="745" max="745" width="8.5703125" style="3" customWidth="1"/>
    <col min="746" max="746" width="6.7109375" style="3" customWidth="1"/>
    <col min="747" max="747" width="11.28515625" style="3" customWidth="1"/>
    <col min="748" max="748" width="12.28515625" style="3" customWidth="1"/>
    <col min="749" max="995" width="9.140625" style="3"/>
    <col min="996" max="996" width="3.5703125" style="3" customWidth="1"/>
    <col min="997" max="997" width="40.85546875" style="3" customWidth="1"/>
    <col min="998" max="998" width="5.140625" style="3" customWidth="1"/>
    <col min="999" max="1000" width="4.28515625" style="3" customWidth="1"/>
    <col min="1001" max="1001" width="8.5703125" style="3" customWidth="1"/>
    <col min="1002" max="1002" width="6.7109375" style="3" customWidth="1"/>
    <col min="1003" max="1003" width="11.28515625" style="3" customWidth="1"/>
    <col min="1004" max="1004" width="12.28515625" style="3" customWidth="1"/>
    <col min="1005" max="1251" width="9.140625" style="3"/>
    <col min="1252" max="1252" width="3.5703125" style="3" customWidth="1"/>
    <col min="1253" max="1253" width="40.85546875" style="3" customWidth="1"/>
    <col min="1254" max="1254" width="5.140625" style="3" customWidth="1"/>
    <col min="1255" max="1256" width="4.28515625" style="3" customWidth="1"/>
    <col min="1257" max="1257" width="8.5703125" style="3" customWidth="1"/>
    <col min="1258" max="1258" width="6.7109375" style="3" customWidth="1"/>
    <col min="1259" max="1259" width="11.28515625" style="3" customWidth="1"/>
    <col min="1260" max="1260" width="12.28515625" style="3" customWidth="1"/>
    <col min="1261" max="1507" width="9.140625" style="3"/>
    <col min="1508" max="1508" width="3.5703125" style="3" customWidth="1"/>
    <col min="1509" max="1509" width="40.85546875" style="3" customWidth="1"/>
    <col min="1510" max="1510" width="5.140625" style="3" customWidth="1"/>
    <col min="1511" max="1512" width="4.28515625" style="3" customWidth="1"/>
    <col min="1513" max="1513" width="8.5703125" style="3" customWidth="1"/>
    <col min="1514" max="1514" width="6.7109375" style="3" customWidth="1"/>
    <col min="1515" max="1515" width="11.28515625" style="3" customWidth="1"/>
    <col min="1516" max="1516" width="12.28515625" style="3" customWidth="1"/>
    <col min="1517" max="1763" width="9.140625" style="3"/>
    <col min="1764" max="1764" width="3.5703125" style="3" customWidth="1"/>
    <col min="1765" max="1765" width="40.85546875" style="3" customWidth="1"/>
    <col min="1766" max="1766" width="5.140625" style="3" customWidth="1"/>
    <col min="1767" max="1768" width="4.28515625" style="3" customWidth="1"/>
    <col min="1769" max="1769" width="8.5703125" style="3" customWidth="1"/>
    <col min="1770" max="1770" width="6.7109375" style="3" customWidth="1"/>
    <col min="1771" max="1771" width="11.28515625" style="3" customWidth="1"/>
    <col min="1772" max="1772" width="12.28515625" style="3" customWidth="1"/>
    <col min="1773" max="2019" width="9.140625" style="3"/>
    <col min="2020" max="2020" width="3.5703125" style="3" customWidth="1"/>
    <col min="2021" max="2021" width="40.85546875" style="3" customWidth="1"/>
    <col min="2022" max="2022" width="5.140625" style="3" customWidth="1"/>
    <col min="2023" max="2024" width="4.28515625" style="3" customWidth="1"/>
    <col min="2025" max="2025" width="8.5703125" style="3" customWidth="1"/>
    <col min="2026" max="2026" width="6.7109375" style="3" customWidth="1"/>
    <col min="2027" max="2027" width="11.28515625" style="3" customWidth="1"/>
    <col min="2028" max="2028" width="12.28515625" style="3" customWidth="1"/>
    <col min="2029" max="2275" width="9.140625" style="3"/>
    <col min="2276" max="2276" width="3.5703125" style="3" customWidth="1"/>
    <col min="2277" max="2277" width="40.85546875" style="3" customWidth="1"/>
    <col min="2278" max="2278" width="5.140625" style="3" customWidth="1"/>
    <col min="2279" max="2280" width="4.28515625" style="3" customWidth="1"/>
    <col min="2281" max="2281" width="8.5703125" style="3" customWidth="1"/>
    <col min="2282" max="2282" width="6.7109375" style="3" customWidth="1"/>
    <col min="2283" max="2283" width="11.28515625" style="3" customWidth="1"/>
    <col min="2284" max="2284" width="12.28515625" style="3" customWidth="1"/>
    <col min="2285" max="2531" width="9.140625" style="3"/>
    <col min="2532" max="2532" width="3.5703125" style="3" customWidth="1"/>
    <col min="2533" max="2533" width="40.85546875" style="3" customWidth="1"/>
    <col min="2534" max="2534" width="5.140625" style="3" customWidth="1"/>
    <col min="2535" max="2536" width="4.28515625" style="3" customWidth="1"/>
    <col min="2537" max="2537" width="8.5703125" style="3" customWidth="1"/>
    <col min="2538" max="2538" width="6.7109375" style="3" customWidth="1"/>
    <col min="2539" max="2539" width="11.28515625" style="3" customWidth="1"/>
    <col min="2540" max="2540" width="12.28515625" style="3" customWidth="1"/>
    <col min="2541" max="2787" width="9.140625" style="3"/>
    <col min="2788" max="2788" width="3.5703125" style="3" customWidth="1"/>
    <col min="2789" max="2789" width="40.85546875" style="3" customWidth="1"/>
    <col min="2790" max="2790" width="5.140625" style="3" customWidth="1"/>
    <col min="2791" max="2792" width="4.28515625" style="3" customWidth="1"/>
    <col min="2793" max="2793" width="8.5703125" style="3" customWidth="1"/>
    <col min="2794" max="2794" width="6.7109375" style="3" customWidth="1"/>
    <col min="2795" max="2795" width="11.28515625" style="3" customWidth="1"/>
    <col min="2796" max="2796" width="12.28515625" style="3" customWidth="1"/>
    <col min="2797" max="3043" width="9.140625" style="3"/>
    <col min="3044" max="3044" width="3.5703125" style="3" customWidth="1"/>
    <col min="3045" max="3045" width="40.85546875" style="3" customWidth="1"/>
    <col min="3046" max="3046" width="5.140625" style="3" customWidth="1"/>
    <col min="3047" max="3048" width="4.28515625" style="3" customWidth="1"/>
    <col min="3049" max="3049" width="8.5703125" style="3" customWidth="1"/>
    <col min="3050" max="3050" width="6.7109375" style="3" customWidth="1"/>
    <col min="3051" max="3051" width="11.28515625" style="3" customWidth="1"/>
    <col min="3052" max="3052" width="12.28515625" style="3" customWidth="1"/>
    <col min="3053" max="3299" width="9.140625" style="3"/>
    <col min="3300" max="3300" width="3.5703125" style="3" customWidth="1"/>
    <col min="3301" max="3301" width="40.85546875" style="3" customWidth="1"/>
    <col min="3302" max="3302" width="5.140625" style="3" customWidth="1"/>
    <col min="3303" max="3304" width="4.28515625" style="3" customWidth="1"/>
    <col min="3305" max="3305" width="8.5703125" style="3" customWidth="1"/>
    <col min="3306" max="3306" width="6.7109375" style="3" customWidth="1"/>
    <col min="3307" max="3307" width="11.28515625" style="3" customWidth="1"/>
    <col min="3308" max="3308" width="12.28515625" style="3" customWidth="1"/>
    <col min="3309" max="3555" width="9.140625" style="3"/>
    <col min="3556" max="3556" width="3.5703125" style="3" customWidth="1"/>
    <col min="3557" max="3557" width="40.85546875" style="3" customWidth="1"/>
    <col min="3558" max="3558" width="5.140625" style="3" customWidth="1"/>
    <col min="3559" max="3560" width="4.28515625" style="3" customWidth="1"/>
    <col min="3561" max="3561" width="8.5703125" style="3" customWidth="1"/>
    <col min="3562" max="3562" width="6.7109375" style="3" customWidth="1"/>
    <col min="3563" max="3563" width="11.28515625" style="3" customWidth="1"/>
    <col min="3564" max="3564" width="12.28515625" style="3" customWidth="1"/>
    <col min="3565" max="3811" width="9.140625" style="3"/>
    <col min="3812" max="3812" width="3.5703125" style="3" customWidth="1"/>
    <col min="3813" max="3813" width="40.85546875" style="3" customWidth="1"/>
    <col min="3814" max="3814" width="5.140625" style="3" customWidth="1"/>
    <col min="3815" max="3816" width="4.28515625" style="3" customWidth="1"/>
    <col min="3817" max="3817" width="8.5703125" style="3" customWidth="1"/>
    <col min="3818" max="3818" width="6.7109375" style="3" customWidth="1"/>
    <col min="3819" max="3819" width="11.28515625" style="3" customWidth="1"/>
    <col min="3820" max="3820" width="12.28515625" style="3" customWidth="1"/>
    <col min="3821" max="4067" width="9.140625" style="3"/>
    <col min="4068" max="4068" width="3.5703125" style="3" customWidth="1"/>
    <col min="4069" max="4069" width="40.85546875" style="3" customWidth="1"/>
    <col min="4070" max="4070" width="5.140625" style="3" customWidth="1"/>
    <col min="4071" max="4072" width="4.28515625" style="3" customWidth="1"/>
    <col min="4073" max="4073" width="8.5703125" style="3" customWidth="1"/>
    <col min="4074" max="4074" width="6.7109375" style="3" customWidth="1"/>
    <col min="4075" max="4075" width="11.28515625" style="3" customWidth="1"/>
    <col min="4076" max="4076" width="12.28515625" style="3" customWidth="1"/>
    <col min="4077" max="4323" width="9.140625" style="3"/>
    <col min="4324" max="4324" width="3.5703125" style="3" customWidth="1"/>
    <col min="4325" max="4325" width="40.85546875" style="3" customWidth="1"/>
    <col min="4326" max="4326" width="5.140625" style="3" customWidth="1"/>
    <col min="4327" max="4328" width="4.28515625" style="3" customWidth="1"/>
    <col min="4329" max="4329" width="8.5703125" style="3" customWidth="1"/>
    <col min="4330" max="4330" width="6.7109375" style="3" customWidth="1"/>
    <col min="4331" max="4331" width="11.28515625" style="3" customWidth="1"/>
    <col min="4332" max="4332" width="12.28515625" style="3" customWidth="1"/>
    <col min="4333" max="4579" width="9.140625" style="3"/>
    <col min="4580" max="4580" width="3.5703125" style="3" customWidth="1"/>
    <col min="4581" max="4581" width="40.85546875" style="3" customWidth="1"/>
    <col min="4582" max="4582" width="5.140625" style="3" customWidth="1"/>
    <col min="4583" max="4584" width="4.28515625" style="3" customWidth="1"/>
    <col min="4585" max="4585" width="8.5703125" style="3" customWidth="1"/>
    <col min="4586" max="4586" width="6.7109375" style="3" customWidth="1"/>
    <col min="4587" max="4587" width="11.28515625" style="3" customWidth="1"/>
    <col min="4588" max="4588" width="12.28515625" style="3" customWidth="1"/>
    <col min="4589" max="4835" width="9.140625" style="3"/>
    <col min="4836" max="4836" width="3.5703125" style="3" customWidth="1"/>
    <col min="4837" max="4837" width="40.85546875" style="3" customWidth="1"/>
    <col min="4838" max="4838" width="5.140625" style="3" customWidth="1"/>
    <col min="4839" max="4840" width="4.28515625" style="3" customWidth="1"/>
    <col min="4841" max="4841" width="8.5703125" style="3" customWidth="1"/>
    <col min="4842" max="4842" width="6.7109375" style="3" customWidth="1"/>
    <col min="4843" max="4843" width="11.28515625" style="3" customWidth="1"/>
    <col min="4844" max="4844" width="12.28515625" style="3" customWidth="1"/>
    <col min="4845" max="5091" width="9.140625" style="3"/>
    <col min="5092" max="5092" width="3.5703125" style="3" customWidth="1"/>
    <col min="5093" max="5093" width="40.85546875" style="3" customWidth="1"/>
    <col min="5094" max="5094" width="5.140625" style="3" customWidth="1"/>
    <col min="5095" max="5096" width="4.28515625" style="3" customWidth="1"/>
    <col min="5097" max="5097" width="8.5703125" style="3" customWidth="1"/>
    <col min="5098" max="5098" width="6.7109375" style="3" customWidth="1"/>
    <col min="5099" max="5099" width="11.28515625" style="3" customWidth="1"/>
    <col min="5100" max="5100" width="12.28515625" style="3" customWidth="1"/>
    <col min="5101" max="5347" width="9.140625" style="3"/>
    <col min="5348" max="5348" width="3.5703125" style="3" customWidth="1"/>
    <col min="5349" max="5349" width="40.85546875" style="3" customWidth="1"/>
    <col min="5350" max="5350" width="5.140625" style="3" customWidth="1"/>
    <col min="5351" max="5352" width="4.28515625" style="3" customWidth="1"/>
    <col min="5353" max="5353" width="8.5703125" style="3" customWidth="1"/>
    <col min="5354" max="5354" width="6.7109375" style="3" customWidth="1"/>
    <col min="5355" max="5355" width="11.28515625" style="3" customWidth="1"/>
    <col min="5356" max="5356" width="12.28515625" style="3" customWidth="1"/>
    <col min="5357" max="5603" width="9.140625" style="3"/>
    <col min="5604" max="5604" width="3.5703125" style="3" customWidth="1"/>
    <col min="5605" max="5605" width="40.85546875" style="3" customWidth="1"/>
    <col min="5606" max="5606" width="5.140625" style="3" customWidth="1"/>
    <col min="5607" max="5608" width="4.28515625" style="3" customWidth="1"/>
    <col min="5609" max="5609" width="8.5703125" style="3" customWidth="1"/>
    <col min="5610" max="5610" width="6.7109375" style="3" customWidth="1"/>
    <col min="5611" max="5611" width="11.28515625" style="3" customWidth="1"/>
    <col min="5612" max="5612" width="12.28515625" style="3" customWidth="1"/>
    <col min="5613" max="5859" width="9.140625" style="3"/>
    <col min="5860" max="5860" width="3.5703125" style="3" customWidth="1"/>
    <col min="5861" max="5861" width="40.85546875" style="3" customWidth="1"/>
    <col min="5862" max="5862" width="5.140625" style="3" customWidth="1"/>
    <col min="5863" max="5864" width="4.28515625" style="3" customWidth="1"/>
    <col min="5865" max="5865" width="8.5703125" style="3" customWidth="1"/>
    <col min="5866" max="5866" width="6.7109375" style="3" customWidth="1"/>
    <col min="5867" max="5867" width="11.28515625" style="3" customWidth="1"/>
    <col min="5868" max="5868" width="12.28515625" style="3" customWidth="1"/>
    <col min="5869" max="6115" width="9.140625" style="3"/>
    <col min="6116" max="6116" width="3.5703125" style="3" customWidth="1"/>
    <col min="6117" max="6117" width="40.85546875" style="3" customWidth="1"/>
    <col min="6118" max="6118" width="5.140625" style="3" customWidth="1"/>
    <col min="6119" max="6120" width="4.28515625" style="3" customWidth="1"/>
    <col min="6121" max="6121" width="8.5703125" style="3" customWidth="1"/>
    <col min="6122" max="6122" width="6.7109375" style="3" customWidth="1"/>
    <col min="6123" max="6123" width="11.28515625" style="3" customWidth="1"/>
    <col min="6124" max="6124" width="12.28515625" style="3" customWidth="1"/>
    <col min="6125" max="6371" width="9.140625" style="3"/>
    <col min="6372" max="6372" width="3.5703125" style="3" customWidth="1"/>
    <col min="6373" max="6373" width="40.85546875" style="3" customWidth="1"/>
    <col min="6374" max="6374" width="5.140625" style="3" customWidth="1"/>
    <col min="6375" max="6376" width="4.28515625" style="3" customWidth="1"/>
    <col min="6377" max="6377" width="8.5703125" style="3" customWidth="1"/>
    <col min="6378" max="6378" width="6.7109375" style="3" customWidth="1"/>
    <col min="6379" max="6379" width="11.28515625" style="3" customWidth="1"/>
    <col min="6380" max="6380" width="12.28515625" style="3" customWidth="1"/>
    <col min="6381" max="6627" width="9.140625" style="3"/>
    <col min="6628" max="6628" width="3.5703125" style="3" customWidth="1"/>
    <col min="6629" max="6629" width="40.85546875" style="3" customWidth="1"/>
    <col min="6630" max="6630" width="5.140625" style="3" customWidth="1"/>
    <col min="6631" max="6632" width="4.28515625" style="3" customWidth="1"/>
    <col min="6633" max="6633" width="8.5703125" style="3" customWidth="1"/>
    <col min="6634" max="6634" width="6.7109375" style="3" customWidth="1"/>
    <col min="6635" max="6635" width="11.28515625" style="3" customWidth="1"/>
    <col min="6636" max="6636" width="12.28515625" style="3" customWidth="1"/>
    <col min="6637" max="6883" width="9.140625" style="3"/>
    <col min="6884" max="6884" width="3.5703125" style="3" customWidth="1"/>
    <col min="6885" max="6885" width="40.85546875" style="3" customWidth="1"/>
    <col min="6886" max="6886" width="5.140625" style="3" customWidth="1"/>
    <col min="6887" max="6888" width="4.28515625" style="3" customWidth="1"/>
    <col min="6889" max="6889" width="8.5703125" style="3" customWidth="1"/>
    <col min="6890" max="6890" width="6.7109375" style="3" customWidth="1"/>
    <col min="6891" max="6891" width="11.28515625" style="3" customWidth="1"/>
    <col min="6892" max="6892" width="12.28515625" style="3" customWidth="1"/>
    <col min="6893" max="7139" width="9.140625" style="3"/>
    <col min="7140" max="7140" width="3.5703125" style="3" customWidth="1"/>
    <col min="7141" max="7141" width="40.85546875" style="3" customWidth="1"/>
    <col min="7142" max="7142" width="5.140625" style="3" customWidth="1"/>
    <col min="7143" max="7144" width="4.28515625" style="3" customWidth="1"/>
    <col min="7145" max="7145" width="8.5703125" style="3" customWidth="1"/>
    <col min="7146" max="7146" width="6.7109375" style="3" customWidth="1"/>
    <col min="7147" max="7147" width="11.28515625" style="3" customWidth="1"/>
    <col min="7148" max="7148" width="12.28515625" style="3" customWidth="1"/>
    <col min="7149" max="7395" width="9.140625" style="3"/>
    <col min="7396" max="7396" width="3.5703125" style="3" customWidth="1"/>
    <col min="7397" max="7397" width="40.85546875" style="3" customWidth="1"/>
    <col min="7398" max="7398" width="5.140625" style="3" customWidth="1"/>
    <col min="7399" max="7400" width="4.28515625" style="3" customWidth="1"/>
    <col min="7401" max="7401" width="8.5703125" style="3" customWidth="1"/>
    <col min="7402" max="7402" width="6.7109375" style="3" customWidth="1"/>
    <col min="7403" max="7403" width="11.28515625" style="3" customWidth="1"/>
    <col min="7404" max="7404" width="12.28515625" style="3" customWidth="1"/>
    <col min="7405" max="7651" width="9.140625" style="3"/>
    <col min="7652" max="7652" width="3.5703125" style="3" customWidth="1"/>
    <col min="7653" max="7653" width="40.85546875" style="3" customWidth="1"/>
    <col min="7654" max="7654" width="5.140625" style="3" customWidth="1"/>
    <col min="7655" max="7656" width="4.28515625" style="3" customWidth="1"/>
    <col min="7657" max="7657" width="8.5703125" style="3" customWidth="1"/>
    <col min="7658" max="7658" width="6.7109375" style="3" customWidth="1"/>
    <col min="7659" max="7659" width="11.28515625" style="3" customWidth="1"/>
    <col min="7660" max="7660" width="12.28515625" style="3" customWidth="1"/>
    <col min="7661" max="7907" width="9.140625" style="3"/>
    <col min="7908" max="7908" width="3.5703125" style="3" customWidth="1"/>
    <col min="7909" max="7909" width="40.85546875" style="3" customWidth="1"/>
    <col min="7910" max="7910" width="5.140625" style="3" customWidth="1"/>
    <col min="7911" max="7912" width="4.28515625" style="3" customWidth="1"/>
    <col min="7913" max="7913" width="8.5703125" style="3" customWidth="1"/>
    <col min="7914" max="7914" width="6.7109375" style="3" customWidth="1"/>
    <col min="7915" max="7915" width="11.28515625" style="3" customWidth="1"/>
    <col min="7916" max="7916" width="12.28515625" style="3" customWidth="1"/>
    <col min="7917" max="8163" width="9.140625" style="3"/>
    <col min="8164" max="8164" width="3.5703125" style="3" customWidth="1"/>
    <col min="8165" max="8165" width="40.85546875" style="3" customWidth="1"/>
    <col min="8166" max="8166" width="5.140625" style="3" customWidth="1"/>
    <col min="8167" max="8168" width="4.28515625" style="3" customWidth="1"/>
    <col min="8169" max="8169" width="8.5703125" style="3" customWidth="1"/>
    <col min="8170" max="8170" width="6.7109375" style="3" customWidth="1"/>
    <col min="8171" max="8171" width="11.28515625" style="3" customWidth="1"/>
    <col min="8172" max="8172" width="12.28515625" style="3" customWidth="1"/>
    <col min="8173" max="8419" width="9.140625" style="3"/>
    <col min="8420" max="8420" width="3.5703125" style="3" customWidth="1"/>
    <col min="8421" max="8421" width="40.85546875" style="3" customWidth="1"/>
    <col min="8422" max="8422" width="5.140625" style="3" customWidth="1"/>
    <col min="8423" max="8424" width="4.28515625" style="3" customWidth="1"/>
    <col min="8425" max="8425" width="8.5703125" style="3" customWidth="1"/>
    <col min="8426" max="8426" width="6.7109375" style="3" customWidth="1"/>
    <col min="8427" max="8427" width="11.28515625" style="3" customWidth="1"/>
    <col min="8428" max="8428" width="12.28515625" style="3" customWidth="1"/>
    <col min="8429" max="8675" width="9.140625" style="3"/>
    <col min="8676" max="8676" width="3.5703125" style="3" customWidth="1"/>
    <col min="8677" max="8677" width="40.85546875" style="3" customWidth="1"/>
    <col min="8678" max="8678" width="5.140625" style="3" customWidth="1"/>
    <col min="8679" max="8680" width="4.28515625" style="3" customWidth="1"/>
    <col min="8681" max="8681" width="8.5703125" style="3" customWidth="1"/>
    <col min="8682" max="8682" width="6.7109375" style="3" customWidth="1"/>
    <col min="8683" max="8683" width="11.28515625" style="3" customWidth="1"/>
    <col min="8684" max="8684" width="12.28515625" style="3" customWidth="1"/>
    <col min="8685" max="8931" width="9.140625" style="3"/>
    <col min="8932" max="8932" width="3.5703125" style="3" customWidth="1"/>
    <col min="8933" max="8933" width="40.85546875" style="3" customWidth="1"/>
    <col min="8934" max="8934" width="5.140625" style="3" customWidth="1"/>
    <col min="8935" max="8936" width="4.28515625" style="3" customWidth="1"/>
    <col min="8937" max="8937" width="8.5703125" style="3" customWidth="1"/>
    <col min="8938" max="8938" width="6.7109375" style="3" customWidth="1"/>
    <col min="8939" max="8939" width="11.28515625" style="3" customWidth="1"/>
    <col min="8940" max="8940" width="12.28515625" style="3" customWidth="1"/>
    <col min="8941" max="9187" width="9.140625" style="3"/>
    <col min="9188" max="9188" width="3.5703125" style="3" customWidth="1"/>
    <col min="9189" max="9189" width="40.85546875" style="3" customWidth="1"/>
    <col min="9190" max="9190" width="5.140625" style="3" customWidth="1"/>
    <col min="9191" max="9192" width="4.28515625" style="3" customWidth="1"/>
    <col min="9193" max="9193" width="8.5703125" style="3" customWidth="1"/>
    <col min="9194" max="9194" width="6.7109375" style="3" customWidth="1"/>
    <col min="9195" max="9195" width="11.28515625" style="3" customWidth="1"/>
    <col min="9196" max="9196" width="12.28515625" style="3" customWidth="1"/>
    <col min="9197" max="9443" width="9.140625" style="3"/>
    <col min="9444" max="9444" width="3.5703125" style="3" customWidth="1"/>
    <col min="9445" max="9445" width="40.85546875" style="3" customWidth="1"/>
    <col min="9446" max="9446" width="5.140625" style="3" customWidth="1"/>
    <col min="9447" max="9448" width="4.28515625" style="3" customWidth="1"/>
    <col min="9449" max="9449" width="8.5703125" style="3" customWidth="1"/>
    <col min="9450" max="9450" width="6.7109375" style="3" customWidth="1"/>
    <col min="9451" max="9451" width="11.28515625" style="3" customWidth="1"/>
    <col min="9452" max="9452" width="12.28515625" style="3" customWidth="1"/>
    <col min="9453" max="9699" width="9.140625" style="3"/>
    <col min="9700" max="9700" width="3.5703125" style="3" customWidth="1"/>
    <col min="9701" max="9701" width="40.85546875" style="3" customWidth="1"/>
    <col min="9702" max="9702" width="5.140625" style="3" customWidth="1"/>
    <col min="9703" max="9704" width="4.28515625" style="3" customWidth="1"/>
    <col min="9705" max="9705" width="8.5703125" style="3" customWidth="1"/>
    <col min="9706" max="9706" width="6.7109375" style="3" customWidth="1"/>
    <col min="9707" max="9707" width="11.28515625" style="3" customWidth="1"/>
    <col min="9708" max="9708" width="12.28515625" style="3" customWidth="1"/>
    <col min="9709" max="9955" width="9.140625" style="3"/>
    <col min="9956" max="9956" width="3.5703125" style="3" customWidth="1"/>
    <col min="9957" max="9957" width="40.85546875" style="3" customWidth="1"/>
    <col min="9958" max="9958" width="5.140625" style="3" customWidth="1"/>
    <col min="9959" max="9960" width="4.28515625" style="3" customWidth="1"/>
    <col min="9961" max="9961" width="8.5703125" style="3" customWidth="1"/>
    <col min="9962" max="9962" width="6.7109375" style="3" customWidth="1"/>
    <col min="9963" max="9963" width="11.28515625" style="3" customWidth="1"/>
    <col min="9964" max="9964" width="12.28515625" style="3" customWidth="1"/>
    <col min="9965" max="10211" width="9.140625" style="3"/>
    <col min="10212" max="10212" width="3.5703125" style="3" customWidth="1"/>
    <col min="10213" max="10213" width="40.85546875" style="3" customWidth="1"/>
    <col min="10214" max="10214" width="5.140625" style="3" customWidth="1"/>
    <col min="10215" max="10216" width="4.28515625" style="3" customWidth="1"/>
    <col min="10217" max="10217" width="8.5703125" style="3" customWidth="1"/>
    <col min="10218" max="10218" width="6.7109375" style="3" customWidth="1"/>
    <col min="10219" max="10219" width="11.28515625" style="3" customWidth="1"/>
    <col min="10220" max="10220" width="12.28515625" style="3" customWidth="1"/>
    <col min="10221" max="10467" width="9.140625" style="3"/>
    <col min="10468" max="10468" width="3.5703125" style="3" customWidth="1"/>
    <col min="10469" max="10469" width="40.85546875" style="3" customWidth="1"/>
    <col min="10470" max="10470" width="5.140625" style="3" customWidth="1"/>
    <col min="10471" max="10472" width="4.28515625" style="3" customWidth="1"/>
    <col min="10473" max="10473" width="8.5703125" style="3" customWidth="1"/>
    <col min="10474" max="10474" width="6.7109375" style="3" customWidth="1"/>
    <col min="10475" max="10475" width="11.28515625" style="3" customWidth="1"/>
    <col min="10476" max="10476" width="12.28515625" style="3" customWidth="1"/>
    <col min="10477" max="10723" width="9.140625" style="3"/>
    <col min="10724" max="10724" width="3.5703125" style="3" customWidth="1"/>
    <col min="10725" max="10725" width="40.85546875" style="3" customWidth="1"/>
    <col min="10726" max="10726" width="5.140625" style="3" customWidth="1"/>
    <col min="10727" max="10728" width="4.28515625" style="3" customWidth="1"/>
    <col min="10729" max="10729" width="8.5703125" style="3" customWidth="1"/>
    <col min="10730" max="10730" width="6.7109375" style="3" customWidth="1"/>
    <col min="10731" max="10731" width="11.28515625" style="3" customWidth="1"/>
    <col min="10732" max="10732" width="12.28515625" style="3" customWidth="1"/>
    <col min="10733" max="10979" width="9.140625" style="3"/>
    <col min="10980" max="10980" width="3.5703125" style="3" customWidth="1"/>
    <col min="10981" max="10981" width="40.85546875" style="3" customWidth="1"/>
    <col min="10982" max="10982" width="5.140625" style="3" customWidth="1"/>
    <col min="10983" max="10984" width="4.28515625" style="3" customWidth="1"/>
    <col min="10985" max="10985" width="8.5703125" style="3" customWidth="1"/>
    <col min="10986" max="10986" width="6.7109375" style="3" customWidth="1"/>
    <col min="10987" max="10987" width="11.28515625" style="3" customWidth="1"/>
    <col min="10988" max="10988" width="12.28515625" style="3" customWidth="1"/>
    <col min="10989" max="11235" width="9.140625" style="3"/>
    <col min="11236" max="11236" width="3.5703125" style="3" customWidth="1"/>
    <col min="11237" max="11237" width="40.85546875" style="3" customWidth="1"/>
    <col min="11238" max="11238" width="5.140625" style="3" customWidth="1"/>
    <col min="11239" max="11240" width="4.28515625" style="3" customWidth="1"/>
    <col min="11241" max="11241" width="8.5703125" style="3" customWidth="1"/>
    <col min="11242" max="11242" width="6.7109375" style="3" customWidth="1"/>
    <col min="11243" max="11243" width="11.28515625" style="3" customWidth="1"/>
    <col min="11244" max="11244" width="12.28515625" style="3" customWidth="1"/>
    <col min="11245" max="11491" width="9.140625" style="3"/>
    <col min="11492" max="11492" width="3.5703125" style="3" customWidth="1"/>
    <col min="11493" max="11493" width="40.85546875" style="3" customWidth="1"/>
    <col min="11494" max="11494" width="5.140625" style="3" customWidth="1"/>
    <col min="11495" max="11496" width="4.28515625" style="3" customWidth="1"/>
    <col min="11497" max="11497" width="8.5703125" style="3" customWidth="1"/>
    <col min="11498" max="11498" width="6.7109375" style="3" customWidth="1"/>
    <col min="11499" max="11499" width="11.28515625" style="3" customWidth="1"/>
    <col min="11500" max="11500" width="12.28515625" style="3" customWidth="1"/>
    <col min="11501" max="11747" width="9.140625" style="3"/>
    <col min="11748" max="11748" width="3.5703125" style="3" customWidth="1"/>
    <col min="11749" max="11749" width="40.85546875" style="3" customWidth="1"/>
    <col min="11750" max="11750" width="5.140625" style="3" customWidth="1"/>
    <col min="11751" max="11752" width="4.28515625" style="3" customWidth="1"/>
    <col min="11753" max="11753" width="8.5703125" style="3" customWidth="1"/>
    <col min="11754" max="11754" width="6.7109375" style="3" customWidth="1"/>
    <col min="11755" max="11755" width="11.28515625" style="3" customWidth="1"/>
    <col min="11756" max="11756" width="12.28515625" style="3" customWidth="1"/>
    <col min="11757" max="12003" width="9.140625" style="3"/>
    <col min="12004" max="12004" width="3.5703125" style="3" customWidth="1"/>
    <col min="12005" max="12005" width="40.85546875" style="3" customWidth="1"/>
    <col min="12006" max="12006" width="5.140625" style="3" customWidth="1"/>
    <col min="12007" max="12008" width="4.28515625" style="3" customWidth="1"/>
    <col min="12009" max="12009" width="8.5703125" style="3" customWidth="1"/>
    <col min="12010" max="12010" width="6.7109375" style="3" customWidth="1"/>
    <col min="12011" max="12011" width="11.28515625" style="3" customWidth="1"/>
    <col min="12012" max="12012" width="12.28515625" style="3" customWidth="1"/>
    <col min="12013" max="12259" width="9.140625" style="3"/>
    <col min="12260" max="12260" width="3.5703125" style="3" customWidth="1"/>
    <col min="12261" max="12261" width="40.85546875" style="3" customWidth="1"/>
    <col min="12262" max="12262" width="5.140625" style="3" customWidth="1"/>
    <col min="12263" max="12264" width="4.28515625" style="3" customWidth="1"/>
    <col min="12265" max="12265" width="8.5703125" style="3" customWidth="1"/>
    <col min="12266" max="12266" width="6.7109375" style="3" customWidth="1"/>
    <col min="12267" max="12267" width="11.28515625" style="3" customWidth="1"/>
    <col min="12268" max="12268" width="12.28515625" style="3" customWidth="1"/>
    <col min="12269" max="12515" width="9.140625" style="3"/>
    <col min="12516" max="12516" width="3.5703125" style="3" customWidth="1"/>
    <col min="12517" max="12517" width="40.85546875" style="3" customWidth="1"/>
    <col min="12518" max="12518" width="5.140625" style="3" customWidth="1"/>
    <col min="12519" max="12520" width="4.28515625" style="3" customWidth="1"/>
    <col min="12521" max="12521" width="8.5703125" style="3" customWidth="1"/>
    <col min="12522" max="12522" width="6.7109375" style="3" customWidth="1"/>
    <col min="12523" max="12523" width="11.28515625" style="3" customWidth="1"/>
    <col min="12524" max="12524" width="12.28515625" style="3" customWidth="1"/>
    <col min="12525" max="12771" width="9.140625" style="3"/>
    <col min="12772" max="12772" width="3.5703125" style="3" customWidth="1"/>
    <col min="12773" max="12773" width="40.85546875" style="3" customWidth="1"/>
    <col min="12774" max="12774" width="5.140625" style="3" customWidth="1"/>
    <col min="12775" max="12776" width="4.28515625" style="3" customWidth="1"/>
    <col min="12777" max="12777" width="8.5703125" style="3" customWidth="1"/>
    <col min="12778" max="12778" width="6.7109375" style="3" customWidth="1"/>
    <col min="12779" max="12779" width="11.28515625" style="3" customWidth="1"/>
    <col min="12780" max="12780" width="12.28515625" style="3" customWidth="1"/>
    <col min="12781" max="13027" width="9.140625" style="3"/>
    <col min="13028" max="13028" width="3.5703125" style="3" customWidth="1"/>
    <col min="13029" max="13029" width="40.85546875" style="3" customWidth="1"/>
    <col min="13030" max="13030" width="5.140625" style="3" customWidth="1"/>
    <col min="13031" max="13032" width="4.28515625" style="3" customWidth="1"/>
    <col min="13033" max="13033" width="8.5703125" style="3" customWidth="1"/>
    <col min="13034" max="13034" width="6.7109375" style="3" customWidth="1"/>
    <col min="13035" max="13035" width="11.28515625" style="3" customWidth="1"/>
    <col min="13036" max="13036" width="12.28515625" style="3" customWidth="1"/>
    <col min="13037" max="13283" width="9.140625" style="3"/>
    <col min="13284" max="13284" width="3.5703125" style="3" customWidth="1"/>
    <col min="13285" max="13285" width="40.85546875" style="3" customWidth="1"/>
    <col min="13286" max="13286" width="5.140625" style="3" customWidth="1"/>
    <col min="13287" max="13288" width="4.28515625" style="3" customWidth="1"/>
    <col min="13289" max="13289" width="8.5703125" style="3" customWidth="1"/>
    <col min="13290" max="13290" width="6.7109375" style="3" customWidth="1"/>
    <col min="13291" max="13291" width="11.28515625" style="3" customWidth="1"/>
    <col min="13292" max="13292" width="12.28515625" style="3" customWidth="1"/>
    <col min="13293" max="13539" width="9.140625" style="3"/>
    <col min="13540" max="13540" width="3.5703125" style="3" customWidth="1"/>
    <col min="13541" max="13541" width="40.85546875" style="3" customWidth="1"/>
    <col min="13542" max="13542" width="5.140625" style="3" customWidth="1"/>
    <col min="13543" max="13544" width="4.28515625" style="3" customWidth="1"/>
    <col min="13545" max="13545" width="8.5703125" style="3" customWidth="1"/>
    <col min="13546" max="13546" width="6.7109375" style="3" customWidth="1"/>
    <col min="13547" max="13547" width="11.28515625" style="3" customWidth="1"/>
    <col min="13548" max="13548" width="12.28515625" style="3" customWidth="1"/>
    <col min="13549" max="13795" width="9.140625" style="3"/>
    <col min="13796" max="13796" width="3.5703125" style="3" customWidth="1"/>
    <col min="13797" max="13797" width="40.85546875" style="3" customWidth="1"/>
    <col min="13798" max="13798" width="5.140625" style="3" customWidth="1"/>
    <col min="13799" max="13800" width="4.28515625" style="3" customWidth="1"/>
    <col min="13801" max="13801" width="8.5703125" style="3" customWidth="1"/>
    <col min="13802" max="13802" width="6.7109375" style="3" customWidth="1"/>
    <col min="13803" max="13803" width="11.28515625" style="3" customWidth="1"/>
    <col min="13804" max="13804" width="12.28515625" style="3" customWidth="1"/>
    <col min="13805" max="14051" width="9.140625" style="3"/>
    <col min="14052" max="14052" width="3.5703125" style="3" customWidth="1"/>
    <col min="14053" max="14053" width="40.85546875" style="3" customWidth="1"/>
    <col min="14054" max="14054" width="5.140625" style="3" customWidth="1"/>
    <col min="14055" max="14056" width="4.28515625" style="3" customWidth="1"/>
    <col min="14057" max="14057" width="8.5703125" style="3" customWidth="1"/>
    <col min="14058" max="14058" width="6.7109375" style="3" customWidth="1"/>
    <col min="14059" max="14059" width="11.28515625" style="3" customWidth="1"/>
    <col min="14060" max="14060" width="12.28515625" style="3" customWidth="1"/>
    <col min="14061" max="14307" width="9.140625" style="3"/>
    <col min="14308" max="14308" width="3.5703125" style="3" customWidth="1"/>
    <col min="14309" max="14309" width="40.85546875" style="3" customWidth="1"/>
    <col min="14310" max="14310" width="5.140625" style="3" customWidth="1"/>
    <col min="14311" max="14312" width="4.28515625" style="3" customWidth="1"/>
    <col min="14313" max="14313" width="8.5703125" style="3" customWidth="1"/>
    <col min="14314" max="14314" width="6.7109375" style="3" customWidth="1"/>
    <col min="14315" max="14315" width="11.28515625" style="3" customWidth="1"/>
    <col min="14316" max="14316" width="12.28515625" style="3" customWidth="1"/>
    <col min="14317" max="14563" width="9.140625" style="3"/>
    <col min="14564" max="14564" width="3.5703125" style="3" customWidth="1"/>
    <col min="14565" max="14565" width="40.85546875" style="3" customWidth="1"/>
    <col min="14566" max="14566" width="5.140625" style="3" customWidth="1"/>
    <col min="14567" max="14568" width="4.28515625" style="3" customWidth="1"/>
    <col min="14569" max="14569" width="8.5703125" style="3" customWidth="1"/>
    <col min="14570" max="14570" width="6.7109375" style="3" customWidth="1"/>
    <col min="14571" max="14571" width="11.28515625" style="3" customWidth="1"/>
    <col min="14572" max="14572" width="12.28515625" style="3" customWidth="1"/>
    <col min="14573" max="14819" width="9.140625" style="3"/>
    <col min="14820" max="14820" width="3.5703125" style="3" customWidth="1"/>
    <col min="14821" max="14821" width="40.85546875" style="3" customWidth="1"/>
    <col min="14822" max="14822" width="5.140625" style="3" customWidth="1"/>
    <col min="14823" max="14824" width="4.28515625" style="3" customWidth="1"/>
    <col min="14825" max="14825" width="8.5703125" style="3" customWidth="1"/>
    <col min="14826" max="14826" width="6.7109375" style="3" customWidth="1"/>
    <col min="14827" max="14827" width="11.28515625" style="3" customWidth="1"/>
    <col min="14828" max="14828" width="12.28515625" style="3" customWidth="1"/>
    <col min="14829" max="15075" width="9.140625" style="3"/>
    <col min="15076" max="15076" width="3.5703125" style="3" customWidth="1"/>
    <col min="15077" max="15077" width="40.85546875" style="3" customWidth="1"/>
    <col min="15078" max="15078" width="5.140625" style="3" customWidth="1"/>
    <col min="15079" max="15080" width="4.28515625" style="3" customWidth="1"/>
    <col min="15081" max="15081" width="8.5703125" style="3" customWidth="1"/>
    <col min="15082" max="15082" width="6.7109375" style="3" customWidth="1"/>
    <col min="15083" max="15083" width="11.28515625" style="3" customWidth="1"/>
    <col min="15084" max="15084" width="12.28515625" style="3" customWidth="1"/>
    <col min="15085" max="15331" width="9.140625" style="3"/>
    <col min="15332" max="15332" width="3.5703125" style="3" customWidth="1"/>
    <col min="15333" max="15333" width="40.85546875" style="3" customWidth="1"/>
    <col min="15334" max="15334" width="5.140625" style="3" customWidth="1"/>
    <col min="15335" max="15336" width="4.28515625" style="3" customWidth="1"/>
    <col min="15337" max="15337" width="8.5703125" style="3" customWidth="1"/>
    <col min="15338" max="15338" width="6.7109375" style="3" customWidth="1"/>
    <col min="15339" max="15339" width="11.28515625" style="3" customWidth="1"/>
    <col min="15340" max="15340" width="12.28515625" style="3" customWidth="1"/>
    <col min="15341" max="15587" width="9.140625" style="3"/>
    <col min="15588" max="15588" width="3.5703125" style="3" customWidth="1"/>
    <col min="15589" max="15589" width="40.85546875" style="3" customWidth="1"/>
    <col min="15590" max="15590" width="5.140625" style="3" customWidth="1"/>
    <col min="15591" max="15592" width="4.28515625" style="3" customWidth="1"/>
    <col min="15593" max="15593" width="8.5703125" style="3" customWidth="1"/>
    <col min="15594" max="15594" width="6.7109375" style="3" customWidth="1"/>
    <col min="15595" max="15595" width="11.28515625" style="3" customWidth="1"/>
    <col min="15596" max="15596" width="12.28515625" style="3" customWidth="1"/>
    <col min="15597" max="15843" width="9.140625" style="3"/>
    <col min="15844" max="15844" width="3.5703125" style="3" customWidth="1"/>
    <col min="15845" max="15845" width="40.85546875" style="3" customWidth="1"/>
    <col min="15846" max="15846" width="5.140625" style="3" customWidth="1"/>
    <col min="15847" max="15848" width="4.28515625" style="3" customWidth="1"/>
    <col min="15849" max="15849" width="8.5703125" style="3" customWidth="1"/>
    <col min="15850" max="15850" width="6.7109375" style="3" customWidth="1"/>
    <col min="15851" max="15851" width="11.28515625" style="3" customWidth="1"/>
    <col min="15852" max="15852" width="12.28515625" style="3" customWidth="1"/>
    <col min="15853" max="16099" width="9.140625" style="3"/>
    <col min="16100" max="16100" width="3.5703125" style="3" customWidth="1"/>
    <col min="16101" max="16101" width="40.85546875" style="3" customWidth="1"/>
    <col min="16102" max="16102" width="5.140625" style="3" customWidth="1"/>
    <col min="16103" max="16104" width="4.28515625" style="3" customWidth="1"/>
    <col min="16105" max="16105" width="8.5703125" style="3" customWidth="1"/>
    <col min="16106" max="16106" width="6.7109375" style="3" customWidth="1"/>
    <col min="16107" max="16107" width="11.28515625" style="3" customWidth="1"/>
    <col min="16108" max="16108" width="12.28515625" style="3" customWidth="1"/>
    <col min="16109" max="16384" width="9.140625" style="3"/>
  </cols>
  <sheetData>
    <row r="1" spans="1:12" ht="28.5" customHeight="1">
      <c r="B1" s="84" t="s">
        <v>591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25.5" customHeight="1">
      <c r="B2" s="84" t="s">
        <v>481</v>
      </c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>
      <c r="F3" s="6"/>
      <c r="G3" s="6"/>
      <c r="H3" s="6"/>
      <c r="I3" s="6"/>
      <c r="J3" s="6"/>
    </row>
    <row r="4" spans="1:12" ht="31.5" customHeight="1">
      <c r="A4" s="87" t="s">
        <v>598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ht="55.5" customHeight="1">
      <c r="A5" s="85" t="s">
        <v>214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</row>
    <row r="6" spans="1:12" s="9" customFormat="1">
      <c r="A6" s="7"/>
      <c r="B6" s="7"/>
      <c r="C6" s="7"/>
      <c r="D6" s="7"/>
      <c r="E6" s="8"/>
      <c r="F6" s="86" t="s">
        <v>592</v>
      </c>
      <c r="G6" s="86"/>
      <c r="H6" s="86"/>
      <c r="I6" s="86"/>
      <c r="J6" s="86"/>
      <c r="K6" s="86"/>
      <c r="L6" s="86"/>
    </row>
    <row r="7" spans="1:12" ht="45">
      <c r="A7" s="10" t="s">
        <v>0</v>
      </c>
      <c r="B7" s="10" t="s">
        <v>1</v>
      </c>
      <c r="C7" s="11" t="s">
        <v>2</v>
      </c>
      <c r="D7" s="11" t="s">
        <v>84</v>
      </c>
      <c r="E7" s="11" t="s">
        <v>83</v>
      </c>
      <c r="F7" s="11" t="s">
        <v>82</v>
      </c>
      <c r="G7" s="12" t="s">
        <v>200</v>
      </c>
      <c r="H7" s="13" t="s">
        <v>198</v>
      </c>
      <c r="I7" s="12" t="s">
        <v>509</v>
      </c>
      <c r="J7" s="12" t="s">
        <v>212</v>
      </c>
      <c r="K7" s="13" t="s">
        <v>198</v>
      </c>
      <c r="L7" s="12" t="s">
        <v>510</v>
      </c>
    </row>
    <row r="8" spans="1:12">
      <c r="A8" s="14">
        <v>1</v>
      </c>
      <c r="B8" s="14">
        <v>2</v>
      </c>
      <c r="C8" s="15" t="s">
        <v>3</v>
      </c>
      <c r="D8" s="15" t="s">
        <v>4</v>
      </c>
      <c r="E8" s="15" t="s">
        <v>5</v>
      </c>
      <c r="F8" s="15" t="s">
        <v>6</v>
      </c>
      <c r="G8" s="16">
        <v>7</v>
      </c>
      <c r="H8" s="1">
        <v>7</v>
      </c>
      <c r="I8" s="1">
        <v>8</v>
      </c>
      <c r="J8" s="16">
        <v>10</v>
      </c>
      <c r="K8" s="1">
        <v>9</v>
      </c>
      <c r="L8" s="1">
        <v>10</v>
      </c>
    </row>
    <row r="9" spans="1:12">
      <c r="A9" s="10">
        <v>1</v>
      </c>
      <c r="B9" s="17" t="s">
        <v>7</v>
      </c>
      <c r="C9" s="11" t="s">
        <v>8</v>
      </c>
      <c r="D9" s="11"/>
      <c r="E9" s="11"/>
      <c r="F9" s="11"/>
      <c r="G9" s="71">
        <f t="shared" ref="G9:L9" si="0">G10+G18+G36+G64+G68+G100+G104</f>
        <v>81707.7</v>
      </c>
      <c r="H9" s="71">
        <f t="shared" si="0"/>
        <v>0</v>
      </c>
      <c r="I9" s="71">
        <f t="shared" si="0"/>
        <v>81707.7</v>
      </c>
      <c r="J9" s="71">
        <f t="shared" si="0"/>
        <v>81659.5</v>
      </c>
      <c r="K9" s="71">
        <f t="shared" si="0"/>
        <v>0</v>
      </c>
      <c r="L9" s="71">
        <f t="shared" si="0"/>
        <v>81659.5</v>
      </c>
    </row>
    <row r="10" spans="1:12" ht="21">
      <c r="A10" s="14" t="s">
        <v>9</v>
      </c>
      <c r="B10" s="20" t="s">
        <v>10</v>
      </c>
      <c r="C10" s="21" t="s">
        <v>8</v>
      </c>
      <c r="D10" s="21" t="s">
        <v>11</v>
      </c>
      <c r="E10" s="21"/>
      <c r="F10" s="21"/>
      <c r="G10" s="22">
        <f>G11</f>
        <v>3173</v>
      </c>
      <c r="H10" s="22">
        <f>H11</f>
        <v>0</v>
      </c>
      <c r="I10" s="22">
        <f t="shared" ref="I10:L10" si="1">I11</f>
        <v>3173</v>
      </c>
      <c r="J10" s="22">
        <f t="shared" si="1"/>
        <v>3173</v>
      </c>
      <c r="K10" s="22">
        <f t="shared" si="1"/>
        <v>0</v>
      </c>
      <c r="L10" s="22">
        <f t="shared" si="1"/>
        <v>3173</v>
      </c>
    </row>
    <row r="11" spans="1:12">
      <c r="A11" s="14"/>
      <c r="B11" s="23" t="s">
        <v>116</v>
      </c>
      <c r="C11" s="24" t="s">
        <v>8</v>
      </c>
      <c r="D11" s="24" t="s">
        <v>11</v>
      </c>
      <c r="E11" s="24" t="s">
        <v>219</v>
      </c>
      <c r="F11" s="24" t="s">
        <v>196</v>
      </c>
      <c r="G11" s="25">
        <f>G12+G15</f>
        <v>3173</v>
      </c>
      <c r="H11" s="25">
        <f>H12+H15</f>
        <v>0</v>
      </c>
      <c r="I11" s="25">
        <f t="shared" ref="I11" si="2">I12+I15</f>
        <v>3173</v>
      </c>
      <c r="J11" s="25">
        <f>J12+J15</f>
        <v>3173</v>
      </c>
      <c r="K11" s="25">
        <f>K12+K15</f>
        <v>0</v>
      </c>
      <c r="L11" s="25">
        <f>L12+L15</f>
        <v>3173</v>
      </c>
    </row>
    <row r="12" spans="1:12">
      <c r="A12" s="14"/>
      <c r="B12" s="26" t="s">
        <v>220</v>
      </c>
      <c r="C12" s="24" t="s">
        <v>8</v>
      </c>
      <c r="D12" s="24" t="s">
        <v>11</v>
      </c>
      <c r="E12" s="24" t="s">
        <v>221</v>
      </c>
      <c r="F12" s="24" t="s">
        <v>196</v>
      </c>
      <c r="G12" s="25">
        <f>SUM(G13:G14)</f>
        <v>2928.9</v>
      </c>
      <c r="H12" s="25">
        <f>SUM(H13:H14)</f>
        <v>0</v>
      </c>
      <c r="I12" s="25">
        <f t="shared" ref="I12" si="3">SUM(I13:I14)</f>
        <v>2928.9</v>
      </c>
      <c r="J12" s="25">
        <f>SUM(J13:J14)</f>
        <v>2928.9</v>
      </c>
      <c r="K12" s="25">
        <f>SUM(K13:K14)</f>
        <v>0</v>
      </c>
      <c r="L12" s="25">
        <f>SUM(L13:L14)</f>
        <v>2928.9</v>
      </c>
    </row>
    <row r="13" spans="1:12" ht="22.5">
      <c r="A13" s="14"/>
      <c r="B13" s="23" t="s">
        <v>85</v>
      </c>
      <c r="C13" s="24" t="s">
        <v>8</v>
      </c>
      <c r="D13" s="24" t="s">
        <v>11</v>
      </c>
      <c r="E13" s="24" t="s">
        <v>221</v>
      </c>
      <c r="F13" s="24" t="s">
        <v>12</v>
      </c>
      <c r="G13" s="25">
        <v>2249.5</v>
      </c>
      <c r="H13" s="25"/>
      <c r="I13" s="25">
        <f>SUM(G13:H13)</f>
        <v>2249.5</v>
      </c>
      <c r="J13" s="25">
        <v>2249.5</v>
      </c>
      <c r="K13" s="25"/>
      <c r="L13" s="25">
        <f t="shared" ref="L13:L14" si="4">SUM(J13:K13)</f>
        <v>2249.5</v>
      </c>
    </row>
    <row r="14" spans="1:12" ht="45">
      <c r="A14" s="14"/>
      <c r="B14" s="23" t="s">
        <v>86</v>
      </c>
      <c r="C14" s="24" t="s">
        <v>8</v>
      </c>
      <c r="D14" s="24" t="s">
        <v>11</v>
      </c>
      <c r="E14" s="24" t="s">
        <v>221</v>
      </c>
      <c r="F14" s="24" t="s">
        <v>87</v>
      </c>
      <c r="G14" s="25">
        <v>679.4</v>
      </c>
      <c r="H14" s="25"/>
      <c r="I14" s="25">
        <f>SUM(G14:H14)</f>
        <v>679.4</v>
      </c>
      <c r="J14" s="25">
        <v>679.4</v>
      </c>
      <c r="K14" s="25"/>
      <c r="L14" s="25">
        <f t="shared" si="4"/>
        <v>679.4</v>
      </c>
    </row>
    <row r="15" spans="1:12" ht="22.5">
      <c r="A15" s="14"/>
      <c r="B15" s="26" t="s">
        <v>483</v>
      </c>
      <c r="C15" s="27" t="s">
        <v>8</v>
      </c>
      <c r="D15" s="24" t="s">
        <v>11</v>
      </c>
      <c r="E15" s="27" t="s">
        <v>223</v>
      </c>
      <c r="F15" s="27" t="s">
        <v>196</v>
      </c>
      <c r="G15" s="25">
        <f t="shared" ref="G15:L15" si="5">SUM(G16:G17)</f>
        <v>244.1</v>
      </c>
      <c r="H15" s="25">
        <f t="shared" si="5"/>
        <v>0</v>
      </c>
      <c r="I15" s="25">
        <f t="shared" si="5"/>
        <v>244.1</v>
      </c>
      <c r="J15" s="25">
        <f t="shared" si="5"/>
        <v>244.1</v>
      </c>
      <c r="K15" s="25">
        <f t="shared" si="5"/>
        <v>0</v>
      </c>
      <c r="L15" s="25">
        <f t="shared" si="5"/>
        <v>244.1</v>
      </c>
    </row>
    <row r="16" spans="1:12" ht="33.75">
      <c r="A16" s="14"/>
      <c r="B16" s="28" t="s">
        <v>13</v>
      </c>
      <c r="C16" s="27" t="s">
        <v>8</v>
      </c>
      <c r="D16" s="24" t="s">
        <v>11</v>
      </c>
      <c r="E16" s="27" t="s">
        <v>223</v>
      </c>
      <c r="F16" s="27" t="s">
        <v>19</v>
      </c>
      <c r="G16" s="25">
        <v>187.5</v>
      </c>
      <c r="H16" s="25"/>
      <c r="I16" s="32">
        <f>SUM(G16:H16)</f>
        <v>187.5</v>
      </c>
      <c r="J16" s="25">
        <v>187.5</v>
      </c>
      <c r="K16" s="25"/>
      <c r="L16" s="32">
        <f>SUM(J16:K16)</f>
        <v>187.5</v>
      </c>
    </row>
    <row r="17" spans="1:12" ht="45">
      <c r="A17" s="14"/>
      <c r="B17" s="28" t="s">
        <v>86</v>
      </c>
      <c r="C17" s="27" t="s">
        <v>8</v>
      </c>
      <c r="D17" s="24" t="s">
        <v>11</v>
      </c>
      <c r="E17" s="27" t="s">
        <v>223</v>
      </c>
      <c r="F17" s="27" t="s">
        <v>87</v>
      </c>
      <c r="G17" s="25">
        <v>56.6</v>
      </c>
      <c r="H17" s="25"/>
      <c r="I17" s="32">
        <f>SUM(G17:H17)</f>
        <v>56.6</v>
      </c>
      <c r="J17" s="25">
        <v>56.6</v>
      </c>
      <c r="K17" s="25"/>
      <c r="L17" s="32">
        <f>SUM(J17:K17)</f>
        <v>56.6</v>
      </c>
    </row>
    <row r="18" spans="1:12" ht="42">
      <c r="A18" s="14" t="s">
        <v>14</v>
      </c>
      <c r="B18" s="17" t="s">
        <v>15</v>
      </c>
      <c r="C18" s="29" t="s">
        <v>8</v>
      </c>
      <c r="D18" s="29" t="s">
        <v>16</v>
      </c>
      <c r="E18" s="29"/>
      <c r="F18" s="29"/>
      <c r="G18" s="30">
        <f>G19</f>
        <v>4997.8</v>
      </c>
      <c r="H18" s="30">
        <f t="shared" ref="H18:L18" si="6">H19</f>
        <v>0</v>
      </c>
      <c r="I18" s="30">
        <f t="shared" si="6"/>
        <v>4997.8</v>
      </c>
      <c r="J18" s="30">
        <f t="shared" si="6"/>
        <v>4997.8</v>
      </c>
      <c r="K18" s="30">
        <f t="shared" si="6"/>
        <v>0</v>
      </c>
      <c r="L18" s="30">
        <f t="shared" si="6"/>
        <v>4997.8</v>
      </c>
    </row>
    <row r="19" spans="1:12">
      <c r="A19" s="14"/>
      <c r="B19" s="31" t="s">
        <v>116</v>
      </c>
      <c r="C19" s="27" t="s">
        <v>8</v>
      </c>
      <c r="D19" s="27" t="s">
        <v>16</v>
      </c>
      <c r="E19" s="27" t="s">
        <v>219</v>
      </c>
      <c r="F19" s="37" t="s">
        <v>196</v>
      </c>
      <c r="G19" s="32">
        <f>G28+G31+G20+G25+G34</f>
        <v>4997.8</v>
      </c>
      <c r="H19" s="32">
        <f>H28+H31+H20+H25+H34</f>
        <v>0</v>
      </c>
      <c r="I19" s="32">
        <f t="shared" ref="I19:L19" si="7">I28+I31+I20+I25+I34</f>
        <v>4997.8</v>
      </c>
      <c r="J19" s="32">
        <f t="shared" si="7"/>
        <v>4997.8</v>
      </c>
      <c r="K19" s="32">
        <f t="shared" si="7"/>
        <v>0</v>
      </c>
      <c r="L19" s="32">
        <f t="shared" si="7"/>
        <v>4997.8</v>
      </c>
    </row>
    <row r="20" spans="1:12" ht="33.75">
      <c r="A20" s="14"/>
      <c r="B20" s="26" t="s">
        <v>224</v>
      </c>
      <c r="C20" s="27" t="s">
        <v>8</v>
      </c>
      <c r="D20" s="27" t="s">
        <v>16</v>
      </c>
      <c r="E20" s="27" t="s">
        <v>225</v>
      </c>
      <c r="F20" s="37" t="s">
        <v>196</v>
      </c>
      <c r="G20" s="32">
        <f>G21+G22+G23+G24</f>
        <v>2321.6000000000004</v>
      </c>
      <c r="H20" s="32">
        <f>H21+H22+H23+H24</f>
        <v>0</v>
      </c>
      <c r="I20" s="32">
        <f t="shared" ref="I20:L20" si="8">I21+I22+I23+I24</f>
        <v>2321.6000000000004</v>
      </c>
      <c r="J20" s="32">
        <f t="shared" si="8"/>
        <v>2321.6000000000004</v>
      </c>
      <c r="K20" s="32">
        <f t="shared" si="8"/>
        <v>0</v>
      </c>
      <c r="L20" s="32">
        <f t="shared" si="8"/>
        <v>2321.6000000000004</v>
      </c>
    </row>
    <row r="21" spans="1:12" ht="22.5">
      <c r="A21" s="14"/>
      <c r="B21" s="31" t="s">
        <v>85</v>
      </c>
      <c r="C21" s="27" t="s">
        <v>8</v>
      </c>
      <c r="D21" s="27" t="s">
        <v>16</v>
      </c>
      <c r="E21" s="27" t="s">
        <v>225</v>
      </c>
      <c r="F21" s="37" t="s">
        <v>12</v>
      </c>
      <c r="G21" s="32">
        <v>1567.8</v>
      </c>
      <c r="H21" s="32"/>
      <c r="I21" s="32">
        <f t="shared" ref="I21:I24" si="9">G21+H21</f>
        <v>1567.8</v>
      </c>
      <c r="J21" s="32">
        <v>1567.8</v>
      </c>
      <c r="K21" s="32"/>
      <c r="L21" s="32">
        <f t="shared" ref="L21:L24" si="10">J21+K21</f>
        <v>1567.8</v>
      </c>
    </row>
    <row r="22" spans="1:12" ht="45">
      <c r="A22" s="14"/>
      <c r="B22" s="31" t="s">
        <v>86</v>
      </c>
      <c r="C22" s="27" t="s">
        <v>8</v>
      </c>
      <c r="D22" s="27" t="s">
        <v>16</v>
      </c>
      <c r="E22" s="27" t="s">
        <v>225</v>
      </c>
      <c r="F22" s="37" t="s">
        <v>87</v>
      </c>
      <c r="G22" s="32">
        <v>473.5</v>
      </c>
      <c r="H22" s="32"/>
      <c r="I22" s="32">
        <f t="shared" si="9"/>
        <v>473.5</v>
      </c>
      <c r="J22" s="32">
        <v>473.5</v>
      </c>
      <c r="K22" s="32"/>
      <c r="L22" s="32">
        <f t="shared" si="10"/>
        <v>473.5</v>
      </c>
    </row>
    <row r="23" spans="1:12" ht="33.75">
      <c r="A23" s="14"/>
      <c r="B23" s="28" t="s">
        <v>89</v>
      </c>
      <c r="C23" s="27" t="s">
        <v>8</v>
      </c>
      <c r="D23" s="27" t="s">
        <v>16</v>
      </c>
      <c r="E23" s="27" t="s">
        <v>225</v>
      </c>
      <c r="F23" s="37" t="s">
        <v>21</v>
      </c>
      <c r="G23" s="32">
        <v>278.5</v>
      </c>
      <c r="H23" s="32"/>
      <c r="I23" s="32">
        <f t="shared" si="9"/>
        <v>278.5</v>
      </c>
      <c r="J23" s="32">
        <v>278.5</v>
      </c>
      <c r="K23" s="32"/>
      <c r="L23" s="32">
        <f t="shared" si="10"/>
        <v>278.5</v>
      </c>
    </row>
    <row r="24" spans="1:12">
      <c r="A24" s="14"/>
      <c r="B24" s="31" t="s">
        <v>92</v>
      </c>
      <c r="C24" s="27" t="s">
        <v>8</v>
      </c>
      <c r="D24" s="27" t="s">
        <v>16</v>
      </c>
      <c r="E24" s="27" t="s">
        <v>225</v>
      </c>
      <c r="F24" s="37" t="s">
        <v>35</v>
      </c>
      <c r="G24" s="32">
        <v>1.8</v>
      </c>
      <c r="H24" s="32"/>
      <c r="I24" s="32">
        <f t="shared" si="9"/>
        <v>1.8</v>
      </c>
      <c r="J24" s="32">
        <v>1.8</v>
      </c>
      <c r="K24" s="32"/>
      <c r="L24" s="32">
        <f t="shared" si="10"/>
        <v>1.8</v>
      </c>
    </row>
    <row r="25" spans="1:12" ht="33.75">
      <c r="A25" s="14"/>
      <c r="B25" s="26" t="s">
        <v>487</v>
      </c>
      <c r="C25" s="27" t="s">
        <v>8</v>
      </c>
      <c r="D25" s="27" t="s">
        <v>16</v>
      </c>
      <c r="E25" s="27" t="s">
        <v>226</v>
      </c>
      <c r="F25" s="37" t="s">
        <v>196</v>
      </c>
      <c r="G25" s="32">
        <f>G26+G27</f>
        <v>71</v>
      </c>
      <c r="H25" s="32">
        <f>H26+H27</f>
        <v>0</v>
      </c>
      <c r="I25" s="32">
        <f t="shared" ref="I25:L25" si="11">I26+I27</f>
        <v>71</v>
      </c>
      <c r="J25" s="32">
        <f t="shared" si="11"/>
        <v>71</v>
      </c>
      <c r="K25" s="32">
        <f t="shared" si="11"/>
        <v>0</v>
      </c>
      <c r="L25" s="32">
        <f t="shared" si="11"/>
        <v>71</v>
      </c>
    </row>
    <row r="26" spans="1:12" ht="33.75">
      <c r="A26" s="14"/>
      <c r="B26" s="28" t="s">
        <v>13</v>
      </c>
      <c r="C26" s="27" t="s">
        <v>8</v>
      </c>
      <c r="D26" s="27" t="s">
        <v>16</v>
      </c>
      <c r="E26" s="27" t="s">
        <v>226</v>
      </c>
      <c r="F26" s="37" t="s">
        <v>19</v>
      </c>
      <c r="G26" s="32">
        <v>54.5</v>
      </c>
      <c r="H26" s="32"/>
      <c r="I26" s="32">
        <f>G26+H26</f>
        <v>54.5</v>
      </c>
      <c r="J26" s="32">
        <v>54.5</v>
      </c>
      <c r="K26" s="32"/>
      <c r="L26" s="32">
        <f>J26+K26</f>
        <v>54.5</v>
      </c>
    </row>
    <row r="27" spans="1:12" ht="45">
      <c r="A27" s="14"/>
      <c r="B27" s="28" t="s">
        <v>86</v>
      </c>
      <c r="C27" s="27" t="s">
        <v>8</v>
      </c>
      <c r="D27" s="27" t="s">
        <v>16</v>
      </c>
      <c r="E27" s="27" t="s">
        <v>226</v>
      </c>
      <c r="F27" s="37" t="s">
        <v>87</v>
      </c>
      <c r="G27" s="32">
        <v>16.5</v>
      </c>
      <c r="H27" s="32"/>
      <c r="I27" s="32">
        <f>G27+H27</f>
        <v>16.5</v>
      </c>
      <c r="J27" s="32">
        <v>16.5</v>
      </c>
      <c r="K27" s="32"/>
      <c r="L27" s="32">
        <f>J27+K27</f>
        <v>16.5</v>
      </c>
    </row>
    <row r="28" spans="1:12">
      <c r="A28" s="14"/>
      <c r="B28" s="31" t="s">
        <v>227</v>
      </c>
      <c r="C28" s="27" t="s">
        <v>8</v>
      </c>
      <c r="D28" s="27" t="s">
        <v>16</v>
      </c>
      <c r="E28" s="27" t="s">
        <v>228</v>
      </c>
      <c r="F28" s="37" t="s">
        <v>196</v>
      </c>
      <c r="G28" s="32">
        <f>G29+G30</f>
        <v>1784.5</v>
      </c>
      <c r="H28" s="32">
        <f>H29+H30</f>
        <v>0</v>
      </c>
      <c r="I28" s="32">
        <f t="shared" ref="I28:L28" si="12">I29+I30</f>
        <v>1784.5</v>
      </c>
      <c r="J28" s="32">
        <f t="shared" si="12"/>
        <v>1784.5</v>
      </c>
      <c r="K28" s="32">
        <f t="shared" si="12"/>
        <v>0</v>
      </c>
      <c r="L28" s="32">
        <f t="shared" si="12"/>
        <v>1784.5</v>
      </c>
    </row>
    <row r="29" spans="1:12" ht="22.5">
      <c r="A29" s="14"/>
      <c r="B29" s="31" t="s">
        <v>85</v>
      </c>
      <c r="C29" s="27" t="s">
        <v>8</v>
      </c>
      <c r="D29" s="27" t="s">
        <v>16</v>
      </c>
      <c r="E29" s="27" t="s">
        <v>228</v>
      </c>
      <c r="F29" s="37" t="s">
        <v>12</v>
      </c>
      <c r="G29" s="32">
        <v>1370.6</v>
      </c>
      <c r="H29" s="32"/>
      <c r="I29" s="32">
        <f t="shared" ref="I29:I30" si="13">G29+H29</f>
        <v>1370.6</v>
      </c>
      <c r="J29" s="32">
        <v>1370.6</v>
      </c>
      <c r="K29" s="32"/>
      <c r="L29" s="32">
        <f t="shared" ref="L29:L30" si="14">J29+K29</f>
        <v>1370.6</v>
      </c>
    </row>
    <row r="30" spans="1:12" ht="45">
      <c r="A30" s="14"/>
      <c r="B30" s="31" t="s">
        <v>86</v>
      </c>
      <c r="C30" s="27" t="s">
        <v>8</v>
      </c>
      <c r="D30" s="27" t="s">
        <v>16</v>
      </c>
      <c r="E30" s="27" t="s">
        <v>228</v>
      </c>
      <c r="F30" s="37" t="s">
        <v>87</v>
      </c>
      <c r="G30" s="32">
        <v>413.9</v>
      </c>
      <c r="H30" s="32"/>
      <c r="I30" s="32">
        <f t="shared" si="13"/>
        <v>413.9</v>
      </c>
      <c r="J30" s="32">
        <v>413.9</v>
      </c>
      <c r="K30" s="32"/>
      <c r="L30" s="32">
        <f t="shared" si="14"/>
        <v>413.9</v>
      </c>
    </row>
    <row r="31" spans="1:12" ht="22.5">
      <c r="A31" s="14"/>
      <c r="B31" s="26" t="s">
        <v>485</v>
      </c>
      <c r="C31" s="27" t="s">
        <v>8</v>
      </c>
      <c r="D31" s="27" t="s">
        <v>16</v>
      </c>
      <c r="E31" s="27" t="s">
        <v>229</v>
      </c>
      <c r="F31" s="37" t="s">
        <v>196</v>
      </c>
      <c r="G31" s="32">
        <f>G32+G33</f>
        <v>148.69999999999999</v>
      </c>
      <c r="H31" s="32">
        <f>H32+H33</f>
        <v>0</v>
      </c>
      <c r="I31" s="32">
        <f t="shared" ref="I31:L31" si="15">I32+I33</f>
        <v>148.69999999999999</v>
      </c>
      <c r="J31" s="32">
        <f t="shared" si="15"/>
        <v>148.69999999999999</v>
      </c>
      <c r="K31" s="32">
        <f t="shared" si="15"/>
        <v>0</v>
      </c>
      <c r="L31" s="32">
        <f t="shared" si="15"/>
        <v>148.69999999999999</v>
      </c>
    </row>
    <row r="32" spans="1:12" ht="33.75">
      <c r="A32" s="14"/>
      <c r="B32" s="28" t="s">
        <v>13</v>
      </c>
      <c r="C32" s="27" t="s">
        <v>8</v>
      </c>
      <c r="D32" s="27" t="s">
        <v>16</v>
      </c>
      <c r="E32" s="27" t="s">
        <v>229</v>
      </c>
      <c r="F32" s="37" t="s">
        <v>19</v>
      </c>
      <c r="G32" s="32">
        <v>114.2</v>
      </c>
      <c r="H32" s="32"/>
      <c r="I32" s="32">
        <f>G32+H32</f>
        <v>114.2</v>
      </c>
      <c r="J32" s="32">
        <v>114.2</v>
      </c>
      <c r="K32" s="32"/>
      <c r="L32" s="32">
        <f>J32+K32</f>
        <v>114.2</v>
      </c>
    </row>
    <row r="33" spans="1:12" ht="45">
      <c r="A33" s="14"/>
      <c r="B33" s="31" t="s">
        <v>86</v>
      </c>
      <c r="C33" s="27" t="s">
        <v>8</v>
      </c>
      <c r="D33" s="27" t="s">
        <v>16</v>
      </c>
      <c r="E33" s="27" t="s">
        <v>229</v>
      </c>
      <c r="F33" s="37" t="s">
        <v>87</v>
      </c>
      <c r="G33" s="32">
        <v>34.5</v>
      </c>
      <c r="H33" s="32"/>
      <c r="I33" s="32">
        <f>G33+H33</f>
        <v>34.5</v>
      </c>
      <c r="J33" s="32">
        <v>34.5</v>
      </c>
      <c r="K33" s="32"/>
      <c r="L33" s="32">
        <f>J33+K33</f>
        <v>34.5</v>
      </c>
    </row>
    <row r="34" spans="1:12">
      <c r="A34" s="14"/>
      <c r="B34" s="26" t="s">
        <v>230</v>
      </c>
      <c r="C34" s="27" t="s">
        <v>8</v>
      </c>
      <c r="D34" s="27" t="s">
        <v>16</v>
      </c>
      <c r="E34" s="27" t="s">
        <v>231</v>
      </c>
      <c r="F34" s="37" t="s">
        <v>196</v>
      </c>
      <c r="G34" s="32">
        <f>G35</f>
        <v>672</v>
      </c>
      <c r="H34" s="32">
        <f>H35</f>
        <v>0</v>
      </c>
      <c r="I34" s="32">
        <f t="shared" ref="I34:L34" si="16">I35</f>
        <v>672</v>
      </c>
      <c r="J34" s="32">
        <f t="shared" si="16"/>
        <v>672</v>
      </c>
      <c r="K34" s="32">
        <f t="shared" si="16"/>
        <v>0</v>
      </c>
      <c r="L34" s="32">
        <f t="shared" si="16"/>
        <v>672</v>
      </c>
    </row>
    <row r="35" spans="1:12" ht="45">
      <c r="A35" s="14"/>
      <c r="B35" s="28" t="s">
        <v>148</v>
      </c>
      <c r="C35" s="27" t="s">
        <v>8</v>
      </c>
      <c r="D35" s="27" t="s">
        <v>16</v>
      </c>
      <c r="E35" s="27" t="s">
        <v>231</v>
      </c>
      <c r="F35" s="37" t="s">
        <v>149</v>
      </c>
      <c r="G35" s="32">
        <v>672</v>
      </c>
      <c r="H35" s="32"/>
      <c r="I35" s="32">
        <f>G35+H35</f>
        <v>672</v>
      </c>
      <c r="J35" s="32">
        <v>672</v>
      </c>
      <c r="K35" s="32"/>
      <c r="L35" s="32">
        <f>J35+K35</f>
        <v>672</v>
      </c>
    </row>
    <row r="36" spans="1:12" ht="42">
      <c r="A36" s="14" t="s">
        <v>17</v>
      </c>
      <c r="B36" s="17" t="s">
        <v>88</v>
      </c>
      <c r="C36" s="29" t="s">
        <v>8</v>
      </c>
      <c r="D36" s="29" t="s">
        <v>18</v>
      </c>
      <c r="E36" s="29"/>
      <c r="F36" s="29"/>
      <c r="G36" s="22">
        <f>G37+G45+G53</f>
        <v>33358</v>
      </c>
      <c r="H36" s="22">
        <f t="shared" ref="H36:L36" si="17">H37+H45+H53</f>
        <v>0</v>
      </c>
      <c r="I36" s="22">
        <f t="shared" si="17"/>
        <v>33358</v>
      </c>
      <c r="J36" s="22">
        <f t="shared" si="17"/>
        <v>33358</v>
      </c>
      <c r="K36" s="22">
        <f t="shared" si="17"/>
        <v>0</v>
      </c>
      <c r="L36" s="22">
        <f t="shared" si="17"/>
        <v>33358</v>
      </c>
    </row>
    <row r="37" spans="1:12" ht="47.25" customHeight="1">
      <c r="A37" s="14"/>
      <c r="B37" s="34" t="s">
        <v>217</v>
      </c>
      <c r="C37" s="27" t="s">
        <v>8</v>
      </c>
      <c r="D37" s="27" t="s">
        <v>18</v>
      </c>
      <c r="E37" s="27" t="s">
        <v>118</v>
      </c>
      <c r="F37" s="27"/>
      <c r="G37" s="32">
        <f>G38</f>
        <v>2598.5</v>
      </c>
      <c r="H37" s="32">
        <f t="shared" ref="H37:L37" si="18">H38</f>
        <v>0</v>
      </c>
      <c r="I37" s="32">
        <f t="shared" si="18"/>
        <v>2598.5</v>
      </c>
      <c r="J37" s="32">
        <f t="shared" si="18"/>
        <v>2598.5</v>
      </c>
      <c r="K37" s="32">
        <f t="shared" si="18"/>
        <v>0</v>
      </c>
      <c r="L37" s="32">
        <f t="shared" si="18"/>
        <v>2598.5</v>
      </c>
    </row>
    <row r="38" spans="1:12" ht="33.75">
      <c r="A38" s="14"/>
      <c r="B38" s="26" t="s">
        <v>232</v>
      </c>
      <c r="C38" s="27" t="s">
        <v>8</v>
      </c>
      <c r="D38" s="27" t="s">
        <v>18</v>
      </c>
      <c r="E38" s="27" t="s">
        <v>234</v>
      </c>
      <c r="F38" s="37" t="s">
        <v>196</v>
      </c>
      <c r="G38" s="32">
        <f>G39</f>
        <v>2598.5</v>
      </c>
      <c r="H38" s="32">
        <f>H39</f>
        <v>0</v>
      </c>
      <c r="I38" s="32">
        <f t="shared" ref="I38:L38" si="19">I39</f>
        <v>2598.5</v>
      </c>
      <c r="J38" s="32">
        <f t="shared" si="19"/>
        <v>2598.5</v>
      </c>
      <c r="K38" s="32">
        <f t="shared" si="19"/>
        <v>0</v>
      </c>
      <c r="L38" s="32">
        <f t="shared" si="19"/>
        <v>2598.5</v>
      </c>
    </row>
    <row r="39" spans="1:12" ht="45">
      <c r="A39" s="14"/>
      <c r="B39" s="26" t="s">
        <v>233</v>
      </c>
      <c r="C39" s="27" t="s">
        <v>8</v>
      </c>
      <c r="D39" s="27" t="s">
        <v>18</v>
      </c>
      <c r="E39" s="27" t="s">
        <v>235</v>
      </c>
      <c r="F39" s="37" t="s">
        <v>196</v>
      </c>
      <c r="G39" s="32">
        <f>G40+G41+G42+G43+G44</f>
        <v>2598.5</v>
      </c>
      <c r="H39" s="32">
        <f>H40+H41+H42+H43+H44</f>
        <v>0</v>
      </c>
      <c r="I39" s="32">
        <f t="shared" ref="I39:L39" si="20">I40+I41+I42+I43+I44</f>
        <v>2598.5</v>
      </c>
      <c r="J39" s="32">
        <f t="shared" si="20"/>
        <v>2598.5</v>
      </c>
      <c r="K39" s="32">
        <f t="shared" si="20"/>
        <v>0</v>
      </c>
      <c r="L39" s="32">
        <f t="shared" si="20"/>
        <v>2598.5</v>
      </c>
    </row>
    <row r="40" spans="1:12" ht="22.5">
      <c r="A40" s="14"/>
      <c r="B40" s="31" t="s">
        <v>85</v>
      </c>
      <c r="C40" s="27" t="s">
        <v>8</v>
      </c>
      <c r="D40" s="27" t="s">
        <v>18</v>
      </c>
      <c r="E40" s="27" t="s">
        <v>235</v>
      </c>
      <c r="F40" s="37" t="s">
        <v>12</v>
      </c>
      <c r="G40" s="32">
        <v>1358</v>
      </c>
      <c r="H40" s="32"/>
      <c r="I40" s="32">
        <f t="shared" ref="I40:I43" si="21">G40+H40</f>
        <v>1358</v>
      </c>
      <c r="J40" s="32">
        <v>1358</v>
      </c>
      <c r="K40" s="32"/>
      <c r="L40" s="32">
        <f t="shared" ref="L40:L44" si="22">J40+K40</f>
        <v>1358</v>
      </c>
    </row>
    <row r="41" spans="1:12" ht="45">
      <c r="A41" s="14"/>
      <c r="B41" s="31" t="s">
        <v>86</v>
      </c>
      <c r="C41" s="27" t="s">
        <v>8</v>
      </c>
      <c r="D41" s="27" t="s">
        <v>18</v>
      </c>
      <c r="E41" s="27" t="s">
        <v>235</v>
      </c>
      <c r="F41" s="37" t="s">
        <v>87</v>
      </c>
      <c r="G41" s="32">
        <v>410.1</v>
      </c>
      <c r="H41" s="32"/>
      <c r="I41" s="32">
        <f t="shared" si="21"/>
        <v>410.1</v>
      </c>
      <c r="J41" s="32">
        <v>410.1</v>
      </c>
      <c r="K41" s="32"/>
      <c r="L41" s="32">
        <f t="shared" si="22"/>
        <v>410.1</v>
      </c>
    </row>
    <row r="42" spans="1:12" ht="22.5">
      <c r="A42" s="14"/>
      <c r="B42" s="28" t="s">
        <v>20</v>
      </c>
      <c r="C42" s="27" t="s">
        <v>8</v>
      </c>
      <c r="D42" s="27" t="s">
        <v>18</v>
      </c>
      <c r="E42" s="27" t="s">
        <v>235</v>
      </c>
      <c r="F42" s="37" t="s">
        <v>26</v>
      </c>
      <c r="G42" s="32">
        <v>6</v>
      </c>
      <c r="H42" s="32"/>
      <c r="I42" s="32">
        <f t="shared" si="21"/>
        <v>6</v>
      </c>
      <c r="J42" s="32">
        <v>6</v>
      </c>
      <c r="K42" s="32"/>
      <c r="L42" s="32">
        <f t="shared" si="22"/>
        <v>6</v>
      </c>
    </row>
    <row r="43" spans="1:12" ht="23.25" customHeight="1">
      <c r="A43" s="14"/>
      <c r="B43" s="28" t="s">
        <v>89</v>
      </c>
      <c r="C43" s="27" t="s">
        <v>8</v>
      </c>
      <c r="D43" s="27" t="s">
        <v>18</v>
      </c>
      <c r="E43" s="27" t="s">
        <v>235</v>
      </c>
      <c r="F43" s="37" t="s">
        <v>21</v>
      </c>
      <c r="G43" s="32">
        <v>823</v>
      </c>
      <c r="H43" s="32"/>
      <c r="I43" s="32">
        <f t="shared" si="21"/>
        <v>823</v>
      </c>
      <c r="J43" s="32">
        <v>823</v>
      </c>
      <c r="K43" s="32"/>
      <c r="L43" s="32">
        <f t="shared" si="22"/>
        <v>823</v>
      </c>
    </row>
    <row r="44" spans="1:12">
      <c r="A44" s="14"/>
      <c r="B44" s="31" t="s">
        <v>92</v>
      </c>
      <c r="C44" s="27" t="s">
        <v>8</v>
      </c>
      <c r="D44" s="27" t="s">
        <v>18</v>
      </c>
      <c r="E44" s="27" t="s">
        <v>235</v>
      </c>
      <c r="F44" s="37" t="s">
        <v>35</v>
      </c>
      <c r="G44" s="32">
        <v>1.4</v>
      </c>
      <c r="H44" s="32"/>
      <c r="I44" s="32">
        <f>G44+H44</f>
        <v>1.4</v>
      </c>
      <c r="J44" s="32">
        <v>1.4</v>
      </c>
      <c r="K44" s="32"/>
      <c r="L44" s="32">
        <f t="shared" si="22"/>
        <v>1.4</v>
      </c>
    </row>
    <row r="45" spans="1:12" ht="56.25">
      <c r="A45" s="14"/>
      <c r="B45" s="31" t="s">
        <v>218</v>
      </c>
      <c r="C45" s="27" t="s">
        <v>8</v>
      </c>
      <c r="D45" s="27" t="s">
        <v>18</v>
      </c>
      <c r="E45" s="27" t="s">
        <v>121</v>
      </c>
      <c r="F45" s="37" t="s">
        <v>196</v>
      </c>
      <c r="G45" s="32">
        <f>G46+G49</f>
        <v>1120.4000000000001</v>
      </c>
      <c r="H45" s="32">
        <f>H46+H49</f>
        <v>0</v>
      </c>
      <c r="I45" s="32">
        <f t="shared" ref="I45:L45" si="23">I46+I49</f>
        <v>1120.4000000000001</v>
      </c>
      <c r="J45" s="32">
        <f t="shared" si="23"/>
        <v>1120.4000000000001</v>
      </c>
      <c r="K45" s="32">
        <f t="shared" si="23"/>
        <v>0</v>
      </c>
      <c r="L45" s="32">
        <f t="shared" si="23"/>
        <v>1120.4000000000001</v>
      </c>
    </row>
    <row r="46" spans="1:12" ht="22.5">
      <c r="A46" s="14"/>
      <c r="B46" s="26" t="s">
        <v>237</v>
      </c>
      <c r="C46" s="27" t="s">
        <v>8</v>
      </c>
      <c r="D46" s="27" t="s">
        <v>18</v>
      </c>
      <c r="E46" s="1" t="s">
        <v>240</v>
      </c>
      <c r="F46" s="37" t="s">
        <v>196</v>
      </c>
      <c r="G46" s="32">
        <f>G47</f>
        <v>975.3</v>
      </c>
      <c r="H46" s="32">
        <f t="shared" ref="H46:L47" si="24">H47</f>
        <v>0</v>
      </c>
      <c r="I46" s="32">
        <f t="shared" si="24"/>
        <v>975.3</v>
      </c>
      <c r="J46" s="32">
        <f t="shared" si="24"/>
        <v>975.3</v>
      </c>
      <c r="K46" s="32">
        <f t="shared" si="24"/>
        <v>0</v>
      </c>
      <c r="L46" s="32">
        <f t="shared" si="24"/>
        <v>975.3</v>
      </c>
    </row>
    <row r="47" spans="1:12">
      <c r="A47" s="14"/>
      <c r="B47" s="26" t="s">
        <v>238</v>
      </c>
      <c r="C47" s="27" t="s">
        <v>8</v>
      </c>
      <c r="D47" s="27" t="s">
        <v>18</v>
      </c>
      <c r="E47" s="1" t="s">
        <v>241</v>
      </c>
      <c r="F47" s="37" t="s">
        <v>196</v>
      </c>
      <c r="G47" s="32">
        <f>G48</f>
        <v>975.3</v>
      </c>
      <c r="H47" s="32">
        <f>H48</f>
        <v>0</v>
      </c>
      <c r="I47" s="32">
        <f t="shared" si="24"/>
        <v>975.3</v>
      </c>
      <c r="J47" s="32">
        <f t="shared" si="24"/>
        <v>975.3</v>
      </c>
      <c r="K47" s="32">
        <f t="shared" si="24"/>
        <v>0</v>
      </c>
      <c r="L47" s="32">
        <f t="shared" si="24"/>
        <v>975.3</v>
      </c>
    </row>
    <row r="48" spans="1:12" ht="33.75">
      <c r="A48" s="14"/>
      <c r="B48" s="28" t="s">
        <v>13</v>
      </c>
      <c r="C48" s="27" t="s">
        <v>8</v>
      </c>
      <c r="D48" s="27" t="s">
        <v>18</v>
      </c>
      <c r="E48" s="1" t="s">
        <v>241</v>
      </c>
      <c r="F48" s="37" t="s">
        <v>19</v>
      </c>
      <c r="G48" s="32">
        <v>975.3</v>
      </c>
      <c r="H48" s="32"/>
      <c r="I48" s="32">
        <f>G48+H48</f>
        <v>975.3</v>
      </c>
      <c r="J48" s="32">
        <v>975.3</v>
      </c>
      <c r="K48" s="32"/>
      <c r="L48" s="32">
        <f>J48+K48</f>
        <v>975.3</v>
      </c>
    </row>
    <row r="49" spans="1:12" ht="45">
      <c r="A49" s="14"/>
      <c r="B49" s="26" t="s">
        <v>239</v>
      </c>
      <c r="C49" s="27" t="s">
        <v>8</v>
      </c>
      <c r="D49" s="27" t="s">
        <v>18</v>
      </c>
      <c r="E49" s="27" t="s">
        <v>242</v>
      </c>
      <c r="F49" s="27" t="s">
        <v>196</v>
      </c>
      <c r="G49" s="32">
        <f>G50</f>
        <v>145.10000000000002</v>
      </c>
      <c r="H49" s="32">
        <f>H50</f>
        <v>0</v>
      </c>
      <c r="I49" s="32">
        <f t="shared" ref="I49:L49" si="25">I50</f>
        <v>145.10000000000002</v>
      </c>
      <c r="J49" s="32">
        <f t="shared" si="25"/>
        <v>145.10000000000002</v>
      </c>
      <c r="K49" s="32">
        <f t="shared" si="25"/>
        <v>0</v>
      </c>
      <c r="L49" s="32">
        <f t="shared" si="25"/>
        <v>145.10000000000002</v>
      </c>
    </row>
    <row r="50" spans="1:12" ht="67.5">
      <c r="A50" s="14"/>
      <c r="B50" s="36" t="s">
        <v>126</v>
      </c>
      <c r="C50" s="27" t="s">
        <v>8</v>
      </c>
      <c r="D50" s="27" t="s">
        <v>18</v>
      </c>
      <c r="E50" s="27" t="s">
        <v>243</v>
      </c>
      <c r="F50" s="27" t="s">
        <v>196</v>
      </c>
      <c r="G50" s="32">
        <f>G51+G52</f>
        <v>145.10000000000002</v>
      </c>
      <c r="H50" s="32">
        <f>H51+H52</f>
        <v>0</v>
      </c>
      <c r="I50" s="32">
        <f t="shared" ref="I50:L50" si="26">I51+I52</f>
        <v>145.10000000000002</v>
      </c>
      <c r="J50" s="32">
        <f t="shared" si="26"/>
        <v>145.10000000000002</v>
      </c>
      <c r="K50" s="32">
        <f t="shared" si="26"/>
        <v>0</v>
      </c>
      <c r="L50" s="32">
        <f t="shared" si="26"/>
        <v>145.10000000000002</v>
      </c>
    </row>
    <row r="51" spans="1:12" ht="22.5">
      <c r="A51" s="14"/>
      <c r="B51" s="31" t="s">
        <v>85</v>
      </c>
      <c r="C51" s="27" t="s">
        <v>8</v>
      </c>
      <c r="D51" s="27" t="s">
        <v>18</v>
      </c>
      <c r="E51" s="27" t="s">
        <v>243</v>
      </c>
      <c r="F51" s="27" t="s">
        <v>12</v>
      </c>
      <c r="G51" s="32">
        <v>111.4</v>
      </c>
      <c r="H51" s="32"/>
      <c r="I51" s="32">
        <f>G51+H51</f>
        <v>111.4</v>
      </c>
      <c r="J51" s="32">
        <v>111.4</v>
      </c>
      <c r="K51" s="32"/>
      <c r="L51" s="32">
        <f t="shared" ref="L51:L52" si="27">J51+K51</f>
        <v>111.4</v>
      </c>
    </row>
    <row r="52" spans="1:12" ht="45">
      <c r="A52" s="14"/>
      <c r="B52" s="31" t="s">
        <v>86</v>
      </c>
      <c r="C52" s="27" t="s">
        <v>8</v>
      </c>
      <c r="D52" s="27" t="s">
        <v>18</v>
      </c>
      <c r="E52" s="27" t="s">
        <v>243</v>
      </c>
      <c r="F52" s="27" t="s">
        <v>87</v>
      </c>
      <c r="G52" s="32">
        <v>33.700000000000003</v>
      </c>
      <c r="H52" s="32"/>
      <c r="I52" s="32">
        <f>G52+H52</f>
        <v>33.700000000000003</v>
      </c>
      <c r="J52" s="32">
        <v>33.700000000000003</v>
      </c>
      <c r="K52" s="32"/>
      <c r="L52" s="32">
        <f t="shared" si="27"/>
        <v>33.700000000000003</v>
      </c>
    </row>
    <row r="53" spans="1:12">
      <c r="A53" s="14"/>
      <c r="B53" s="31" t="s">
        <v>116</v>
      </c>
      <c r="C53" s="27" t="s">
        <v>8</v>
      </c>
      <c r="D53" s="27" t="s">
        <v>18</v>
      </c>
      <c r="E53" s="27" t="s">
        <v>219</v>
      </c>
      <c r="F53" s="37" t="s">
        <v>196</v>
      </c>
      <c r="G53" s="72">
        <f>G54+G56+G61</f>
        <v>29639.100000000002</v>
      </c>
      <c r="H53" s="72">
        <f>H54+H56+H61</f>
        <v>0</v>
      </c>
      <c r="I53" s="72">
        <f>I54+I56+I61</f>
        <v>29639.100000000002</v>
      </c>
      <c r="J53" s="72">
        <f t="shared" ref="J53:L53" si="28">J54+J56+J61</f>
        <v>29639.100000000002</v>
      </c>
      <c r="K53" s="72">
        <f t="shared" si="28"/>
        <v>0</v>
      </c>
      <c r="L53" s="72">
        <f t="shared" si="28"/>
        <v>29639.100000000002</v>
      </c>
    </row>
    <row r="54" spans="1:12" ht="56.25">
      <c r="A54" s="14"/>
      <c r="B54" s="36" t="s">
        <v>132</v>
      </c>
      <c r="C54" s="27" t="s">
        <v>8</v>
      </c>
      <c r="D54" s="27" t="s">
        <v>18</v>
      </c>
      <c r="E54" s="27" t="s">
        <v>244</v>
      </c>
      <c r="F54" s="37" t="s">
        <v>196</v>
      </c>
      <c r="G54" s="32">
        <f>G55</f>
        <v>0.1</v>
      </c>
      <c r="H54" s="32">
        <f>H55</f>
        <v>0</v>
      </c>
      <c r="I54" s="32">
        <f t="shared" ref="I54:K54" si="29">I55</f>
        <v>0.1</v>
      </c>
      <c r="J54" s="32">
        <f t="shared" si="29"/>
        <v>0.1</v>
      </c>
      <c r="K54" s="32">
        <f t="shared" si="29"/>
        <v>0</v>
      </c>
      <c r="L54" s="32">
        <f>L55</f>
        <v>0.1</v>
      </c>
    </row>
    <row r="55" spans="1:12" ht="24" customHeight="1">
      <c r="A55" s="14"/>
      <c r="B55" s="31" t="s">
        <v>89</v>
      </c>
      <c r="C55" s="27" t="s">
        <v>8</v>
      </c>
      <c r="D55" s="27" t="s">
        <v>18</v>
      </c>
      <c r="E55" s="27" t="s">
        <v>244</v>
      </c>
      <c r="F55" s="37" t="s">
        <v>21</v>
      </c>
      <c r="G55" s="32">
        <v>0.1</v>
      </c>
      <c r="H55" s="32"/>
      <c r="I55" s="32">
        <f>G55+H55</f>
        <v>0.1</v>
      </c>
      <c r="J55" s="32">
        <v>0.1</v>
      </c>
      <c r="K55" s="32"/>
      <c r="L55" s="32">
        <f>J55+K55</f>
        <v>0.1</v>
      </c>
    </row>
    <row r="56" spans="1:12" ht="33.75">
      <c r="A56" s="14"/>
      <c r="B56" s="26" t="s">
        <v>224</v>
      </c>
      <c r="C56" s="27" t="s">
        <v>8</v>
      </c>
      <c r="D56" s="27" t="s">
        <v>18</v>
      </c>
      <c r="E56" s="27" t="s">
        <v>225</v>
      </c>
      <c r="F56" s="37" t="s">
        <v>196</v>
      </c>
      <c r="G56" s="32">
        <f>G57+G58+G60+G59</f>
        <v>27588.100000000002</v>
      </c>
      <c r="H56" s="32">
        <f>H57+H58+H60+H59</f>
        <v>0</v>
      </c>
      <c r="I56" s="32">
        <f t="shared" ref="I56:L56" si="30">I57+I58+I60+I59</f>
        <v>27588.100000000002</v>
      </c>
      <c r="J56" s="32">
        <f t="shared" si="30"/>
        <v>27588.100000000002</v>
      </c>
      <c r="K56" s="32">
        <f t="shared" si="30"/>
        <v>0</v>
      </c>
      <c r="L56" s="32">
        <f t="shared" si="30"/>
        <v>27588.100000000002</v>
      </c>
    </row>
    <row r="57" spans="1:12" ht="22.5">
      <c r="A57" s="14"/>
      <c r="B57" s="31" t="s">
        <v>85</v>
      </c>
      <c r="C57" s="27" t="s">
        <v>8</v>
      </c>
      <c r="D57" s="27" t="s">
        <v>18</v>
      </c>
      <c r="E57" s="27" t="s">
        <v>225</v>
      </c>
      <c r="F57" s="37" t="s">
        <v>12</v>
      </c>
      <c r="G57" s="32">
        <v>20125.599999999999</v>
      </c>
      <c r="H57" s="32"/>
      <c r="I57" s="32">
        <f>G57+H57</f>
        <v>20125.599999999999</v>
      </c>
      <c r="J57" s="32">
        <v>20125.599999999999</v>
      </c>
      <c r="K57" s="32"/>
      <c r="L57" s="32">
        <f>J57+K57</f>
        <v>20125.599999999999</v>
      </c>
    </row>
    <row r="58" spans="1:12" ht="45">
      <c r="A58" s="14"/>
      <c r="B58" s="31" t="s">
        <v>86</v>
      </c>
      <c r="C58" s="27" t="s">
        <v>8</v>
      </c>
      <c r="D58" s="27" t="s">
        <v>18</v>
      </c>
      <c r="E58" s="27" t="s">
        <v>225</v>
      </c>
      <c r="F58" s="37" t="s">
        <v>87</v>
      </c>
      <c r="G58" s="32">
        <v>6077.9</v>
      </c>
      <c r="H58" s="32"/>
      <c r="I58" s="32">
        <f>G58+H58</f>
        <v>6077.9</v>
      </c>
      <c r="J58" s="32">
        <v>6077.9</v>
      </c>
      <c r="K58" s="32"/>
      <c r="L58" s="32">
        <f t="shared" ref="L58:L63" si="31">J58+K58</f>
        <v>6077.9</v>
      </c>
    </row>
    <row r="59" spans="1:12" ht="25.5" customHeight="1">
      <c r="A59" s="14"/>
      <c r="B59" s="31" t="s">
        <v>89</v>
      </c>
      <c r="C59" s="27" t="s">
        <v>8</v>
      </c>
      <c r="D59" s="27" t="s">
        <v>18</v>
      </c>
      <c r="E59" s="27" t="s">
        <v>225</v>
      </c>
      <c r="F59" s="27" t="s">
        <v>21</v>
      </c>
      <c r="G59" s="32">
        <v>1378.7</v>
      </c>
      <c r="H59" s="32"/>
      <c r="I59" s="32">
        <f>G59+H59</f>
        <v>1378.7</v>
      </c>
      <c r="J59" s="32">
        <v>1378.7</v>
      </c>
      <c r="K59" s="32"/>
      <c r="L59" s="32">
        <f t="shared" si="31"/>
        <v>1378.7</v>
      </c>
    </row>
    <row r="60" spans="1:12" ht="22.5">
      <c r="A60" s="14"/>
      <c r="B60" s="31" t="s">
        <v>22</v>
      </c>
      <c r="C60" s="27" t="s">
        <v>8</v>
      </c>
      <c r="D60" s="27" t="s">
        <v>18</v>
      </c>
      <c r="E60" s="27" t="s">
        <v>225</v>
      </c>
      <c r="F60" s="37">
        <v>851</v>
      </c>
      <c r="G60" s="32">
        <v>5.9</v>
      </c>
      <c r="H60" s="32"/>
      <c r="I60" s="32">
        <f>G60+H60</f>
        <v>5.9</v>
      </c>
      <c r="J60" s="32">
        <v>5.9</v>
      </c>
      <c r="K60" s="32"/>
      <c r="L60" s="32">
        <f t="shared" si="31"/>
        <v>5.9</v>
      </c>
    </row>
    <row r="61" spans="1:12" ht="33.75">
      <c r="A61" s="14"/>
      <c r="B61" s="26" t="s">
        <v>486</v>
      </c>
      <c r="C61" s="27" t="s">
        <v>8</v>
      </c>
      <c r="D61" s="27" t="s">
        <v>18</v>
      </c>
      <c r="E61" s="27" t="s">
        <v>226</v>
      </c>
      <c r="F61" s="37" t="s">
        <v>196</v>
      </c>
      <c r="G61" s="32">
        <f>G62+G63</f>
        <v>2050.9</v>
      </c>
      <c r="H61" s="32">
        <f>H62+H63</f>
        <v>0</v>
      </c>
      <c r="I61" s="32">
        <f t="shared" ref="I61:L61" si="32">I62+I63</f>
        <v>2050.9</v>
      </c>
      <c r="J61" s="32">
        <f t="shared" si="32"/>
        <v>2050.9</v>
      </c>
      <c r="K61" s="32">
        <f t="shared" si="32"/>
        <v>0</v>
      </c>
      <c r="L61" s="32">
        <f t="shared" si="32"/>
        <v>2050.9</v>
      </c>
    </row>
    <row r="62" spans="1:12" ht="33.75">
      <c r="A62" s="14"/>
      <c r="B62" s="28" t="s">
        <v>13</v>
      </c>
      <c r="C62" s="27" t="s">
        <v>8</v>
      </c>
      <c r="D62" s="27" t="s">
        <v>18</v>
      </c>
      <c r="E62" s="27" t="s">
        <v>226</v>
      </c>
      <c r="F62" s="37" t="s">
        <v>19</v>
      </c>
      <c r="G62" s="32">
        <v>1576.9</v>
      </c>
      <c r="H62" s="32"/>
      <c r="I62" s="32">
        <f t="shared" ref="I62:I63" si="33">G62+H62</f>
        <v>1576.9</v>
      </c>
      <c r="J62" s="32">
        <v>1576.9</v>
      </c>
      <c r="K62" s="32"/>
      <c r="L62" s="32">
        <f t="shared" si="31"/>
        <v>1576.9</v>
      </c>
    </row>
    <row r="63" spans="1:12" ht="45">
      <c r="A63" s="14"/>
      <c r="B63" s="31" t="s">
        <v>86</v>
      </c>
      <c r="C63" s="27" t="s">
        <v>8</v>
      </c>
      <c r="D63" s="27" t="s">
        <v>18</v>
      </c>
      <c r="E63" s="27" t="s">
        <v>226</v>
      </c>
      <c r="F63" s="37" t="s">
        <v>87</v>
      </c>
      <c r="G63" s="32">
        <v>474</v>
      </c>
      <c r="H63" s="32"/>
      <c r="I63" s="32">
        <f t="shared" si="33"/>
        <v>474</v>
      </c>
      <c r="J63" s="32">
        <v>474</v>
      </c>
      <c r="K63" s="32"/>
      <c r="L63" s="32">
        <f t="shared" si="31"/>
        <v>474</v>
      </c>
    </row>
    <row r="64" spans="1:12">
      <c r="A64" s="14" t="s">
        <v>23</v>
      </c>
      <c r="B64" s="17" t="s">
        <v>112</v>
      </c>
      <c r="C64" s="11" t="s">
        <v>8</v>
      </c>
      <c r="D64" s="11" t="s">
        <v>45</v>
      </c>
      <c r="E64" s="11"/>
      <c r="F64" s="11"/>
      <c r="G64" s="22">
        <f>G65</f>
        <v>4.0999999999999996</v>
      </c>
      <c r="H64" s="22">
        <f t="shared" ref="H64:L64" si="34">H65</f>
        <v>0</v>
      </c>
      <c r="I64" s="22">
        <f t="shared" si="34"/>
        <v>4.0999999999999996</v>
      </c>
      <c r="J64" s="22">
        <f t="shared" si="34"/>
        <v>4.5</v>
      </c>
      <c r="K64" s="22">
        <f t="shared" si="34"/>
        <v>0</v>
      </c>
      <c r="L64" s="22">
        <f t="shared" si="34"/>
        <v>4.5</v>
      </c>
    </row>
    <row r="65" spans="1:12">
      <c r="A65" s="14"/>
      <c r="B65" s="31" t="s">
        <v>116</v>
      </c>
      <c r="C65" s="27" t="s">
        <v>8</v>
      </c>
      <c r="D65" s="27" t="s">
        <v>45</v>
      </c>
      <c r="E65" s="27" t="s">
        <v>219</v>
      </c>
      <c r="F65" s="27" t="s">
        <v>196</v>
      </c>
      <c r="G65" s="32">
        <f>G66</f>
        <v>4.0999999999999996</v>
      </c>
      <c r="H65" s="32">
        <f t="shared" ref="H65:L66" si="35">H66</f>
        <v>0</v>
      </c>
      <c r="I65" s="32">
        <f t="shared" si="35"/>
        <v>4.0999999999999996</v>
      </c>
      <c r="J65" s="32">
        <f t="shared" si="35"/>
        <v>4.5</v>
      </c>
      <c r="K65" s="32">
        <f t="shared" si="35"/>
        <v>0</v>
      </c>
      <c r="L65" s="32">
        <f t="shared" si="35"/>
        <v>4.5</v>
      </c>
    </row>
    <row r="66" spans="1:12" ht="45">
      <c r="A66" s="14"/>
      <c r="B66" s="31" t="s">
        <v>113</v>
      </c>
      <c r="C66" s="27" t="s">
        <v>8</v>
      </c>
      <c r="D66" s="27" t="s">
        <v>45</v>
      </c>
      <c r="E66" s="27" t="s">
        <v>245</v>
      </c>
      <c r="F66" s="27" t="s">
        <v>196</v>
      </c>
      <c r="G66" s="32">
        <f>G67</f>
        <v>4.0999999999999996</v>
      </c>
      <c r="H66" s="32">
        <f>H67</f>
        <v>0</v>
      </c>
      <c r="I66" s="32">
        <f t="shared" si="35"/>
        <v>4.0999999999999996</v>
      </c>
      <c r="J66" s="32">
        <f t="shared" si="35"/>
        <v>4.5</v>
      </c>
      <c r="K66" s="32">
        <f t="shared" si="35"/>
        <v>0</v>
      </c>
      <c r="L66" s="32">
        <f t="shared" si="35"/>
        <v>4.5</v>
      </c>
    </row>
    <row r="67" spans="1:12" ht="33.75">
      <c r="A67" s="14"/>
      <c r="B67" s="31" t="s">
        <v>89</v>
      </c>
      <c r="C67" s="27" t="s">
        <v>8</v>
      </c>
      <c r="D67" s="27" t="s">
        <v>45</v>
      </c>
      <c r="E67" s="27" t="s">
        <v>245</v>
      </c>
      <c r="F67" s="37" t="s">
        <v>21</v>
      </c>
      <c r="G67" s="32">
        <v>4.0999999999999996</v>
      </c>
      <c r="H67" s="32"/>
      <c r="I67" s="32">
        <f>G67+H67</f>
        <v>4.0999999999999996</v>
      </c>
      <c r="J67" s="32">
        <v>4.5</v>
      </c>
      <c r="K67" s="32"/>
      <c r="L67" s="32">
        <f>J67+K67</f>
        <v>4.5</v>
      </c>
    </row>
    <row r="68" spans="1:12" ht="42">
      <c r="A68" s="14" t="s">
        <v>27</v>
      </c>
      <c r="B68" s="17" t="s">
        <v>24</v>
      </c>
      <c r="C68" s="11" t="s">
        <v>8</v>
      </c>
      <c r="D68" s="11" t="s">
        <v>25</v>
      </c>
      <c r="E68" s="11"/>
      <c r="F68" s="11"/>
      <c r="G68" s="30">
        <f t="shared" ref="G68:L68" si="36">G73+G69+G84</f>
        <v>12772.4</v>
      </c>
      <c r="H68" s="30">
        <f t="shared" si="36"/>
        <v>0</v>
      </c>
      <c r="I68" s="30">
        <f t="shared" si="36"/>
        <v>12772.399999999998</v>
      </c>
      <c r="J68" s="30">
        <f t="shared" si="36"/>
        <v>12772.4</v>
      </c>
      <c r="K68" s="30">
        <f t="shared" si="36"/>
        <v>0</v>
      </c>
      <c r="L68" s="30">
        <f t="shared" si="36"/>
        <v>12772.399999999998</v>
      </c>
    </row>
    <row r="69" spans="1:12" ht="57.75" customHeight="1">
      <c r="A69" s="14"/>
      <c r="B69" s="31" t="s">
        <v>218</v>
      </c>
      <c r="C69" s="27" t="s">
        <v>8</v>
      </c>
      <c r="D69" s="27" t="s">
        <v>25</v>
      </c>
      <c r="E69" s="27" t="s">
        <v>121</v>
      </c>
      <c r="F69" s="27" t="s">
        <v>196</v>
      </c>
      <c r="G69" s="72">
        <f>G70</f>
        <v>268.8</v>
      </c>
      <c r="H69" s="72">
        <f t="shared" ref="H69:L71" si="37">H70</f>
        <v>0</v>
      </c>
      <c r="I69" s="72">
        <f t="shared" si="37"/>
        <v>268.8</v>
      </c>
      <c r="J69" s="72">
        <f t="shared" si="37"/>
        <v>268.8</v>
      </c>
      <c r="K69" s="72">
        <f t="shared" si="37"/>
        <v>0</v>
      </c>
      <c r="L69" s="72">
        <f t="shared" si="37"/>
        <v>268.8</v>
      </c>
    </row>
    <row r="70" spans="1:12" ht="22.5">
      <c r="A70" s="14"/>
      <c r="B70" s="26" t="s">
        <v>237</v>
      </c>
      <c r="C70" s="27" t="s">
        <v>8</v>
      </c>
      <c r="D70" s="27" t="s">
        <v>25</v>
      </c>
      <c r="E70" s="1" t="s">
        <v>240</v>
      </c>
      <c r="F70" s="27" t="s">
        <v>196</v>
      </c>
      <c r="G70" s="72">
        <f>G71</f>
        <v>268.8</v>
      </c>
      <c r="H70" s="72">
        <f t="shared" si="37"/>
        <v>0</v>
      </c>
      <c r="I70" s="72">
        <f t="shared" si="37"/>
        <v>268.8</v>
      </c>
      <c r="J70" s="72">
        <f t="shared" si="37"/>
        <v>268.8</v>
      </c>
      <c r="K70" s="72">
        <f t="shared" si="37"/>
        <v>0</v>
      </c>
      <c r="L70" s="72">
        <f t="shared" si="37"/>
        <v>268.8</v>
      </c>
    </row>
    <row r="71" spans="1:12">
      <c r="A71" s="14"/>
      <c r="B71" s="26" t="s">
        <v>238</v>
      </c>
      <c r="C71" s="27" t="s">
        <v>8</v>
      </c>
      <c r="D71" s="27" t="s">
        <v>25</v>
      </c>
      <c r="E71" s="1" t="s">
        <v>241</v>
      </c>
      <c r="F71" s="27" t="s">
        <v>196</v>
      </c>
      <c r="G71" s="72">
        <f>G72</f>
        <v>268.8</v>
      </c>
      <c r="H71" s="72">
        <f>H72</f>
        <v>0</v>
      </c>
      <c r="I71" s="72">
        <f t="shared" si="37"/>
        <v>268.8</v>
      </c>
      <c r="J71" s="72">
        <f t="shared" si="37"/>
        <v>268.8</v>
      </c>
      <c r="K71" s="72">
        <f t="shared" si="37"/>
        <v>0</v>
      </c>
      <c r="L71" s="72">
        <f t="shared" si="37"/>
        <v>268.8</v>
      </c>
    </row>
    <row r="72" spans="1:12" ht="33.75">
      <c r="A72" s="14"/>
      <c r="B72" s="28" t="s">
        <v>13</v>
      </c>
      <c r="C72" s="27" t="s">
        <v>8</v>
      </c>
      <c r="D72" s="27" t="s">
        <v>25</v>
      </c>
      <c r="E72" s="1" t="s">
        <v>241</v>
      </c>
      <c r="F72" s="27" t="s">
        <v>19</v>
      </c>
      <c r="G72" s="72">
        <v>268.8</v>
      </c>
      <c r="H72" s="72"/>
      <c r="I72" s="72">
        <f>G72+H72</f>
        <v>268.8</v>
      </c>
      <c r="J72" s="72">
        <v>268.8</v>
      </c>
      <c r="K72" s="72"/>
      <c r="L72" s="72">
        <f>J72+K72</f>
        <v>268.8</v>
      </c>
    </row>
    <row r="73" spans="1:12" ht="56.25">
      <c r="A73" s="14"/>
      <c r="B73" s="34" t="s">
        <v>215</v>
      </c>
      <c r="C73" s="27" t="s">
        <v>8</v>
      </c>
      <c r="D73" s="27" t="s">
        <v>25</v>
      </c>
      <c r="E73" s="27" t="s">
        <v>117</v>
      </c>
      <c r="F73" s="37"/>
      <c r="G73" s="32">
        <f>G74</f>
        <v>9106</v>
      </c>
      <c r="H73" s="32">
        <f t="shared" ref="H73:L73" si="38">H74</f>
        <v>0</v>
      </c>
      <c r="I73" s="32">
        <f t="shared" si="38"/>
        <v>9105.9999999999982</v>
      </c>
      <c r="J73" s="32">
        <f t="shared" si="38"/>
        <v>9106</v>
      </c>
      <c r="K73" s="32">
        <f t="shared" si="38"/>
        <v>0</v>
      </c>
      <c r="L73" s="32">
        <f t="shared" si="38"/>
        <v>9105.9999999999982</v>
      </c>
    </row>
    <row r="74" spans="1:12" ht="45">
      <c r="A74" s="14"/>
      <c r="B74" s="28" t="s">
        <v>246</v>
      </c>
      <c r="C74" s="27" t="s">
        <v>8</v>
      </c>
      <c r="D74" s="27" t="s">
        <v>25</v>
      </c>
      <c r="E74" s="27" t="s">
        <v>248</v>
      </c>
      <c r="F74" s="37" t="s">
        <v>196</v>
      </c>
      <c r="G74" s="32">
        <f>G75+G79+G82</f>
        <v>9106</v>
      </c>
      <c r="H74" s="32">
        <f t="shared" ref="H74:L74" si="39">H75+H79+H82</f>
        <v>0</v>
      </c>
      <c r="I74" s="32">
        <f t="shared" si="39"/>
        <v>9105.9999999999982</v>
      </c>
      <c r="J74" s="32">
        <f t="shared" si="39"/>
        <v>9106</v>
      </c>
      <c r="K74" s="32">
        <f t="shared" si="39"/>
        <v>0</v>
      </c>
      <c r="L74" s="32">
        <f t="shared" si="39"/>
        <v>9105.9999999999982</v>
      </c>
    </row>
    <row r="75" spans="1:12" ht="22.5">
      <c r="A75" s="14"/>
      <c r="B75" s="28" t="s">
        <v>247</v>
      </c>
      <c r="C75" s="27" t="s">
        <v>8</v>
      </c>
      <c r="D75" s="27" t="s">
        <v>25</v>
      </c>
      <c r="E75" s="27" t="s">
        <v>249</v>
      </c>
      <c r="F75" s="37" t="s">
        <v>196</v>
      </c>
      <c r="G75" s="32">
        <f>G76+G77+G78</f>
        <v>8660.1</v>
      </c>
      <c r="H75" s="32">
        <f>H76+H77+H78</f>
        <v>0.6</v>
      </c>
      <c r="I75" s="32">
        <f t="shared" ref="I75:L75" si="40">I76+I77+I78</f>
        <v>8660.6999999999989</v>
      </c>
      <c r="J75" s="32">
        <f t="shared" si="40"/>
        <v>8660.1</v>
      </c>
      <c r="K75" s="32">
        <f t="shared" si="40"/>
        <v>0.6</v>
      </c>
      <c r="L75" s="32">
        <f t="shared" si="40"/>
        <v>8660.6999999999989</v>
      </c>
    </row>
    <row r="76" spans="1:12" ht="22.5">
      <c r="A76" s="14"/>
      <c r="B76" s="31" t="s">
        <v>85</v>
      </c>
      <c r="C76" s="27" t="s">
        <v>8</v>
      </c>
      <c r="D76" s="27" t="s">
        <v>25</v>
      </c>
      <c r="E76" s="27" t="s">
        <v>249</v>
      </c>
      <c r="F76" s="37" t="s">
        <v>12</v>
      </c>
      <c r="G76" s="32">
        <v>6501.1</v>
      </c>
      <c r="H76" s="32"/>
      <c r="I76" s="32">
        <f t="shared" ref="I76:I77" si="41">G76+H76</f>
        <v>6501.1</v>
      </c>
      <c r="J76" s="32">
        <v>6501.1</v>
      </c>
      <c r="K76" s="32"/>
      <c r="L76" s="32">
        <f t="shared" ref="L76:L78" si="42">J76+K76</f>
        <v>6501.1</v>
      </c>
    </row>
    <row r="77" spans="1:12" ht="45">
      <c r="A77" s="14"/>
      <c r="B77" s="31" t="s">
        <v>86</v>
      </c>
      <c r="C77" s="27" t="s">
        <v>8</v>
      </c>
      <c r="D77" s="27" t="s">
        <v>25</v>
      </c>
      <c r="E77" s="27" t="s">
        <v>249</v>
      </c>
      <c r="F77" s="37" t="s">
        <v>87</v>
      </c>
      <c r="G77" s="32">
        <v>1963.3</v>
      </c>
      <c r="H77" s="32"/>
      <c r="I77" s="32">
        <f t="shared" si="41"/>
        <v>1963.3</v>
      </c>
      <c r="J77" s="32">
        <v>1963.3</v>
      </c>
      <c r="K77" s="32"/>
      <c r="L77" s="32">
        <f t="shared" si="42"/>
        <v>1963.3</v>
      </c>
    </row>
    <row r="78" spans="1:12" ht="33.75">
      <c r="A78" s="14"/>
      <c r="B78" s="28" t="s">
        <v>89</v>
      </c>
      <c r="C78" s="27" t="s">
        <v>8</v>
      </c>
      <c r="D78" s="27" t="s">
        <v>25</v>
      </c>
      <c r="E78" s="27" t="s">
        <v>249</v>
      </c>
      <c r="F78" s="37">
        <v>244</v>
      </c>
      <c r="G78" s="32">
        <v>195.7</v>
      </c>
      <c r="H78" s="32">
        <v>0.6</v>
      </c>
      <c r="I78" s="32">
        <f>G78+H78</f>
        <v>196.29999999999998</v>
      </c>
      <c r="J78" s="32">
        <v>195.7</v>
      </c>
      <c r="K78" s="32">
        <v>0.6</v>
      </c>
      <c r="L78" s="32">
        <f t="shared" si="42"/>
        <v>196.29999999999998</v>
      </c>
    </row>
    <row r="79" spans="1:12" ht="33.75">
      <c r="A79" s="14"/>
      <c r="B79" s="26" t="s">
        <v>486</v>
      </c>
      <c r="C79" s="27" t="s">
        <v>8</v>
      </c>
      <c r="D79" s="27" t="s">
        <v>25</v>
      </c>
      <c r="E79" s="27" t="s">
        <v>250</v>
      </c>
      <c r="F79" s="37" t="s">
        <v>196</v>
      </c>
      <c r="G79" s="32">
        <f>G80+G81</f>
        <v>445.3</v>
      </c>
      <c r="H79" s="32">
        <f>H80+H81</f>
        <v>0</v>
      </c>
      <c r="I79" s="32">
        <f t="shared" ref="I79:L79" si="43">I80+I81</f>
        <v>445.3</v>
      </c>
      <c r="J79" s="32">
        <f t="shared" si="43"/>
        <v>445.3</v>
      </c>
      <c r="K79" s="32">
        <f t="shared" si="43"/>
        <v>0</v>
      </c>
      <c r="L79" s="32">
        <f t="shared" si="43"/>
        <v>445.3</v>
      </c>
    </row>
    <row r="80" spans="1:12" ht="33.75">
      <c r="A80" s="14"/>
      <c r="B80" s="28" t="s">
        <v>13</v>
      </c>
      <c r="C80" s="27" t="s">
        <v>8</v>
      </c>
      <c r="D80" s="27" t="s">
        <v>25</v>
      </c>
      <c r="E80" s="27" t="s">
        <v>250</v>
      </c>
      <c r="F80" s="37" t="s">
        <v>19</v>
      </c>
      <c r="G80" s="32">
        <v>306.60000000000002</v>
      </c>
      <c r="H80" s="32"/>
      <c r="I80" s="32">
        <f>G80+H80</f>
        <v>306.60000000000002</v>
      </c>
      <c r="J80" s="32">
        <v>306.60000000000002</v>
      </c>
      <c r="K80" s="32"/>
      <c r="L80" s="32">
        <f>J80+K80</f>
        <v>306.60000000000002</v>
      </c>
    </row>
    <row r="81" spans="1:12" ht="45">
      <c r="A81" s="14"/>
      <c r="B81" s="28" t="s">
        <v>86</v>
      </c>
      <c r="C81" s="27" t="s">
        <v>8</v>
      </c>
      <c r="D81" s="27" t="s">
        <v>25</v>
      </c>
      <c r="E81" s="27" t="s">
        <v>250</v>
      </c>
      <c r="F81" s="37" t="s">
        <v>87</v>
      </c>
      <c r="G81" s="32">
        <v>138.69999999999999</v>
      </c>
      <c r="H81" s="32"/>
      <c r="I81" s="32">
        <f>G81+H81</f>
        <v>138.69999999999999</v>
      </c>
      <c r="J81" s="32">
        <v>138.69999999999999</v>
      </c>
      <c r="K81" s="32"/>
      <c r="L81" s="32">
        <f>J81+K81</f>
        <v>138.69999999999999</v>
      </c>
    </row>
    <row r="82" spans="1:12" ht="78.75">
      <c r="A82" s="14"/>
      <c r="B82" s="26" t="s">
        <v>172</v>
      </c>
      <c r="C82" s="27" t="s">
        <v>8</v>
      </c>
      <c r="D82" s="27" t="s">
        <v>25</v>
      </c>
      <c r="E82" s="27" t="s">
        <v>252</v>
      </c>
      <c r="F82" s="37" t="s">
        <v>196</v>
      </c>
      <c r="G82" s="32">
        <f>G83</f>
        <v>0.6</v>
      </c>
      <c r="H82" s="32">
        <f>H83</f>
        <v>-0.6</v>
      </c>
      <c r="I82" s="32">
        <f t="shared" ref="I82:L82" si="44">I83</f>
        <v>0</v>
      </c>
      <c r="J82" s="32">
        <f t="shared" si="44"/>
        <v>0.6</v>
      </c>
      <c r="K82" s="32">
        <f t="shared" si="44"/>
        <v>-0.6</v>
      </c>
      <c r="L82" s="32">
        <f t="shared" si="44"/>
        <v>0</v>
      </c>
    </row>
    <row r="83" spans="1:12" ht="33.75">
      <c r="A83" s="14"/>
      <c r="B83" s="28" t="s">
        <v>89</v>
      </c>
      <c r="C83" s="27" t="s">
        <v>8</v>
      </c>
      <c r="D83" s="27" t="s">
        <v>25</v>
      </c>
      <c r="E83" s="27" t="s">
        <v>252</v>
      </c>
      <c r="F83" s="37" t="s">
        <v>21</v>
      </c>
      <c r="G83" s="32">
        <v>0.6</v>
      </c>
      <c r="H83" s="32">
        <v>-0.6</v>
      </c>
      <c r="I83" s="32">
        <f>G83+H83</f>
        <v>0</v>
      </c>
      <c r="J83" s="32">
        <v>0.6</v>
      </c>
      <c r="K83" s="32">
        <v>-0.6</v>
      </c>
      <c r="L83" s="32">
        <f>J83+K83</f>
        <v>0</v>
      </c>
    </row>
    <row r="84" spans="1:12">
      <c r="A84" s="14"/>
      <c r="B84" s="31" t="s">
        <v>116</v>
      </c>
      <c r="C84" s="27" t="s">
        <v>8</v>
      </c>
      <c r="D84" s="27" t="s">
        <v>25</v>
      </c>
      <c r="E84" s="27" t="s">
        <v>219</v>
      </c>
      <c r="F84" s="37" t="s">
        <v>196</v>
      </c>
      <c r="G84" s="32">
        <f>G92+G95+G85+G89+G98</f>
        <v>3397.6000000000004</v>
      </c>
      <c r="H84" s="32">
        <f t="shared" ref="H84:L84" si="45">H92+H95+H85+H89+H98</f>
        <v>0</v>
      </c>
      <c r="I84" s="32">
        <f t="shared" si="45"/>
        <v>3397.6000000000004</v>
      </c>
      <c r="J84" s="32">
        <f t="shared" si="45"/>
        <v>3397.6000000000004</v>
      </c>
      <c r="K84" s="32">
        <f t="shared" si="45"/>
        <v>0</v>
      </c>
      <c r="L84" s="32">
        <f t="shared" si="45"/>
        <v>3397.6000000000004</v>
      </c>
    </row>
    <row r="85" spans="1:12" ht="33.75">
      <c r="A85" s="14"/>
      <c r="B85" s="26" t="s">
        <v>224</v>
      </c>
      <c r="C85" s="27" t="s">
        <v>8</v>
      </c>
      <c r="D85" s="27" t="s">
        <v>25</v>
      </c>
      <c r="E85" s="27" t="s">
        <v>225</v>
      </c>
      <c r="F85" s="37" t="s">
        <v>196</v>
      </c>
      <c r="G85" s="32">
        <f>G86+G87+G88</f>
        <v>424.3</v>
      </c>
      <c r="H85" s="32">
        <f>H86+H87+H88</f>
        <v>-0.7</v>
      </c>
      <c r="I85" s="32">
        <f t="shared" ref="I85:L85" si="46">I86+I87+I88</f>
        <v>423.6</v>
      </c>
      <c r="J85" s="32">
        <f t="shared" si="46"/>
        <v>424.3</v>
      </c>
      <c r="K85" s="32">
        <f t="shared" si="46"/>
        <v>0</v>
      </c>
      <c r="L85" s="32">
        <f t="shared" si="46"/>
        <v>424.3</v>
      </c>
    </row>
    <row r="86" spans="1:12" ht="22.5">
      <c r="A86" s="14"/>
      <c r="B86" s="31" t="s">
        <v>85</v>
      </c>
      <c r="C86" s="27" t="s">
        <v>8</v>
      </c>
      <c r="D86" s="27" t="s">
        <v>25</v>
      </c>
      <c r="E86" s="27" t="s">
        <v>225</v>
      </c>
      <c r="F86" s="37" t="s">
        <v>12</v>
      </c>
      <c r="G86" s="32">
        <v>84.5</v>
      </c>
      <c r="H86" s="32"/>
      <c r="I86" s="32">
        <f t="shared" ref="I86:I88" si="47">G86+H86</f>
        <v>84.5</v>
      </c>
      <c r="J86" s="32">
        <v>84.5</v>
      </c>
      <c r="K86" s="32"/>
      <c r="L86" s="32">
        <f t="shared" ref="L86:L88" si="48">J86+K86</f>
        <v>84.5</v>
      </c>
    </row>
    <row r="87" spans="1:12" ht="45">
      <c r="A87" s="14"/>
      <c r="B87" s="31" t="s">
        <v>86</v>
      </c>
      <c r="C87" s="27" t="s">
        <v>8</v>
      </c>
      <c r="D87" s="27" t="s">
        <v>25</v>
      </c>
      <c r="E87" s="27" t="s">
        <v>225</v>
      </c>
      <c r="F87" s="37" t="s">
        <v>87</v>
      </c>
      <c r="G87" s="32">
        <v>25.5</v>
      </c>
      <c r="H87" s="32"/>
      <c r="I87" s="32">
        <f t="shared" si="47"/>
        <v>25.5</v>
      </c>
      <c r="J87" s="32">
        <v>25.5</v>
      </c>
      <c r="K87" s="32"/>
      <c r="L87" s="32">
        <f t="shared" si="48"/>
        <v>25.5</v>
      </c>
    </row>
    <row r="88" spans="1:12" ht="33.75">
      <c r="A88" s="14"/>
      <c r="B88" s="28" t="s">
        <v>89</v>
      </c>
      <c r="C88" s="27" t="s">
        <v>8</v>
      </c>
      <c r="D88" s="27" t="s">
        <v>25</v>
      </c>
      <c r="E88" s="27" t="s">
        <v>225</v>
      </c>
      <c r="F88" s="37" t="s">
        <v>21</v>
      </c>
      <c r="G88" s="32">
        <v>314.3</v>
      </c>
      <c r="H88" s="32">
        <v>-0.7</v>
      </c>
      <c r="I88" s="32">
        <f t="shared" si="47"/>
        <v>313.60000000000002</v>
      </c>
      <c r="J88" s="32">
        <v>314.3</v>
      </c>
      <c r="K88" s="32"/>
      <c r="L88" s="32">
        <f t="shared" si="48"/>
        <v>314.3</v>
      </c>
    </row>
    <row r="89" spans="1:12" ht="33.75">
      <c r="A89" s="14"/>
      <c r="B89" s="26" t="s">
        <v>487</v>
      </c>
      <c r="C89" s="27" t="s">
        <v>8</v>
      </c>
      <c r="D89" s="27" t="s">
        <v>25</v>
      </c>
      <c r="E89" s="27" t="s">
        <v>226</v>
      </c>
      <c r="F89" s="37" t="s">
        <v>196</v>
      </c>
      <c r="G89" s="32">
        <f>G90+G91</f>
        <v>1641.7</v>
      </c>
      <c r="H89" s="32">
        <f>H90+H91</f>
        <v>0</v>
      </c>
      <c r="I89" s="32">
        <f t="shared" ref="I89:L89" si="49">I90+I91</f>
        <v>1641.7</v>
      </c>
      <c r="J89" s="32">
        <f t="shared" si="49"/>
        <v>1641.7</v>
      </c>
      <c r="K89" s="32">
        <f t="shared" si="49"/>
        <v>0</v>
      </c>
      <c r="L89" s="32">
        <f t="shared" si="49"/>
        <v>1641.7</v>
      </c>
    </row>
    <row r="90" spans="1:12" ht="33.75">
      <c r="A90" s="14"/>
      <c r="B90" s="28" t="s">
        <v>13</v>
      </c>
      <c r="C90" s="27" t="s">
        <v>8</v>
      </c>
      <c r="D90" s="27" t="s">
        <v>25</v>
      </c>
      <c r="E90" s="27" t="s">
        <v>226</v>
      </c>
      <c r="F90" s="37" t="s">
        <v>19</v>
      </c>
      <c r="G90" s="32">
        <v>1260.9000000000001</v>
      </c>
      <c r="H90" s="32"/>
      <c r="I90" s="32">
        <f>G90+H90</f>
        <v>1260.9000000000001</v>
      </c>
      <c r="J90" s="32">
        <v>1260.9000000000001</v>
      </c>
      <c r="K90" s="32"/>
      <c r="L90" s="32">
        <f t="shared" ref="L90:L91" si="50">J90+K90</f>
        <v>1260.9000000000001</v>
      </c>
    </row>
    <row r="91" spans="1:12" ht="45">
      <c r="A91" s="14"/>
      <c r="B91" s="31" t="s">
        <v>86</v>
      </c>
      <c r="C91" s="27" t="s">
        <v>8</v>
      </c>
      <c r="D91" s="27" t="s">
        <v>25</v>
      </c>
      <c r="E91" s="27" t="s">
        <v>226</v>
      </c>
      <c r="F91" s="37" t="s">
        <v>87</v>
      </c>
      <c r="G91" s="32">
        <v>380.8</v>
      </c>
      <c r="H91" s="32"/>
      <c r="I91" s="32">
        <f>G91+H91</f>
        <v>380.8</v>
      </c>
      <c r="J91" s="32">
        <v>380.8</v>
      </c>
      <c r="K91" s="32"/>
      <c r="L91" s="32">
        <f t="shared" si="50"/>
        <v>380.8</v>
      </c>
    </row>
    <row r="92" spans="1:12">
      <c r="A92" s="14"/>
      <c r="B92" s="31" t="s">
        <v>253</v>
      </c>
      <c r="C92" s="27" t="s">
        <v>8</v>
      </c>
      <c r="D92" s="27" t="s">
        <v>25</v>
      </c>
      <c r="E92" s="27" t="s">
        <v>254</v>
      </c>
      <c r="F92" s="37" t="s">
        <v>196</v>
      </c>
      <c r="G92" s="32">
        <f>G93+G94</f>
        <v>967.80000000000007</v>
      </c>
      <c r="H92" s="32">
        <f t="shared" ref="H92:L92" si="51">H93+H94</f>
        <v>0</v>
      </c>
      <c r="I92" s="32">
        <f t="shared" si="51"/>
        <v>967.80000000000007</v>
      </c>
      <c r="J92" s="32">
        <f t="shared" si="51"/>
        <v>967.80000000000007</v>
      </c>
      <c r="K92" s="32">
        <f t="shared" si="51"/>
        <v>0</v>
      </c>
      <c r="L92" s="32">
        <f t="shared" si="51"/>
        <v>967.80000000000007</v>
      </c>
    </row>
    <row r="93" spans="1:12" ht="22.5">
      <c r="A93" s="14"/>
      <c r="B93" s="31" t="s">
        <v>85</v>
      </c>
      <c r="C93" s="27" t="s">
        <v>8</v>
      </c>
      <c r="D93" s="27" t="s">
        <v>25</v>
      </c>
      <c r="E93" s="27" t="s">
        <v>254</v>
      </c>
      <c r="F93" s="37" t="s">
        <v>12</v>
      </c>
      <c r="G93" s="32">
        <v>944.1</v>
      </c>
      <c r="H93" s="32"/>
      <c r="I93" s="32">
        <f t="shared" ref="I93:I94" si="52">G93+H93</f>
        <v>944.1</v>
      </c>
      <c r="J93" s="32">
        <v>944.1</v>
      </c>
      <c r="K93" s="32"/>
      <c r="L93" s="32">
        <f t="shared" ref="L93:L94" si="53">J93+K93</f>
        <v>944.1</v>
      </c>
    </row>
    <row r="94" spans="1:12" ht="45">
      <c r="A94" s="14"/>
      <c r="B94" s="31" t="s">
        <v>86</v>
      </c>
      <c r="C94" s="27" t="s">
        <v>8</v>
      </c>
      <c r="D94" s="27" t="s">
        <v>25</v>
      </c>
      <c r="E94" s="27" t="s">
        <v>254</v>
      </c>
      <c r="F94" s="37" t="s">
        <v>87</v>
      </c>
      <c r="G94" s="32">
        <v>23.7</v>
      </c>
      <c r="H94" s="32"/>
      <c r="I94" s="32">
        <f t="shared" si="52"/>
        <v>23.7</v>
      </c>
      <c r="J94" s="32">
        <v>23.7</v>
      </c>
      <c r="K94" s="32"/>
      <c r="L94" s="32">
        <f t="shared" si="53"/>
        <v>23.7</v>
      </c>
    </row>
    <row r="95" spans="1:12" ht="22.5">
      <c r="A95" s="14"/>
      <c r="B95" s="26" t="s">
        <v>508</v>
      </c>
      <c r="C95" s="27" t="s">
        <v>8</v>
      </c>
      <c r="D95" s="27" t="s">
        <v>25</v>
      </c>
      <c r="E95" s="27" t="s">
        <v>255</v>
      </c>
      <c r="F95" s="37" t="s">
        <v>196</v>
      </c>
      <c r="G95" s="32">
        <f>G96+G97</f>
        <v>363.8</v>
      </c>
      <c r="H95" s="32">
        <f t="shared" ref="H95:L95" si="54">H96+H97</f>
        <v>0</v>
      </c>
      <c r="I95" s="32">
        <f t="shared" si="54"/>
        <v>363.8</v>
      </c>
      <c r="J95" s="32">
        <f t="shared" si="54"/>
        <v>363.8</v>
      </c>
      <c r="K95" s="32">
        <f t="shared" si="54"/>
        <v>0</v>
      </c>
      <c r="L95" s="32">
        <f t="shared" si="54"/>
        <v>363.8</v>
      </c>
    </row>
    <row r="96" spans="1:12" ht="33.75">
      <c r="A96" s="14"/>
      <c r="B96" s="28" t="s">
        <v>13</v>
      </c>
      <c r="C96" s="27" t="s">
        <v>8</v>
      </c>
      <c r="D96" s="27" t="s">
        <v>25</v>
      </c>
      <c r="E96" s="27" t="s">
        <v>255</v>
      </c>
      <c r="F96" s="37" t="s">
        <v>19</v>
      </c>
      <c r="G96" s="32">
        <v>78.7</v>
      </c>
      <c r="H96" s="32"/>
      <c r="I96" s="32">
        <f>G96+H96</f>
        <v>78.7</v>
      </c>
      <c r="J96" s="32">
        <v>78.7</v>
      </c>
      <c r="K96" s="32"/>
      <c r="L96" s="32">
        <f t="shared" ref="L96:L97" si="55">J96+K96</f>
        <v>78.7</v>
      </c>
    </row>
    <row r="97" spans="1:12" ht="45">
      <c r="A97" s="14"/>
      <c r="B97" s="31" t="s">
        <v>86</v>
      </c>
      <c r="C97" s="27" t="s">
        <v>8</v>
      </c>
      <c r="D97" s="27" t="s">
        <v>25</v>
      </c>
      <c r="E97" s="27" t="s">
        <v>255</v>
      </c>
      <c r="F97" s="37" t="s">
        <v>87</v>
      </c>
      <c r="G97" s="32">
        <v>285.10000000000002</v>
      </c>
      <c r="H97" s="32"/>
      <c r="I97" s="32">
        <f>G97+H97</f>
        <v>285.10000000000002</v>
      </c>
      <c r="J97" s="32">
        <v>285.10000000000002</v>
      </c>
      <c r="K97" s="32"/>
      <c r="L97" s="32">
        <f t="shared" si="55"/>
        <v>285.10000000000002</v>
      </c>
    </row>
    <row r="98" spans="1:12" ht="68.25" customHeight="1">
      <c r="A98" s="14"/>
      <c r="B98" s="36" t="s">
        <v>512</v>
      </c>
      <c r="C98" s="27" t="s">
        <v>8</v>
      </c>
      <c r="D98" s="27" t="s">
        <v>25</v>
      </c>
      <c r="E98" s="27" t="s">
        <v>513</v>
      </c>
      <c r="F98" s="27" t="s">
        <v>196</v>
      </c>
      <c r="G98" s="32">
        <f>G99</f>
        <v>0</v>
      </c>
      <c r="H98" s="32">
        <f t="shared" ref="H98:L98" si="56">H99</f>
        <v>0.7</v>
      </c>
      <c r="I98" s="32">
        <f t="shared" si="56"/>
        <v>0.7</v>
      </c>
      <c r="J98" s="32">
        <f t="shared" si="56"/>
        <v>0</v>
      </c>
      <c r="K98" s="32">
        <f t="shared" si="56"/>
        <v>0</v>
      </c>
      <c r="L98" s="32">
        <f t="shared" si="56"/>
        <v>0</v>
      </c>
    </row>
    <row r="99" spans="1:12" ht="26.25" customHeight="1">
      <c r="A99" s="14"/>
      <c r="B99" s="33" t="s">
        <v>89</v>
      </c>
      <c r="C99" s="27" t="s">
        <v>8</v>
      </c>
      <c r="D99" s="27" t="s">
        <v>25</v>
      </c>
      <c r="E99" s="27" t="s">
        <v>513</v>
      </c>
      <c r="F99" s="27" t="s">
        <v>21</v>
      </c>
      <c r="G99" s="32"/>
      <c r="H99" s="32">
        <v>0.7</v>
      </c>
      <c r="I99" s="32">
        <f>G99+H99</f>
        <v>0.7</v>
      </c>
      <c r="J99" s="32"/>
      <c r="K99" s="32"/>
      <c r="L99" s="32">
        <f>J99+K99</f>
        <v>0</v>
      </c>
    </row>
    <row r="100" spans="1:12">
      <c r="A100" s="14" t="s">
        <v>31</v>
      </c>
      <c r="B100" s="17" t="s">
        <v>28</v>
      </c>
      <c r="C100" s="11" t="s">
        <v>8</v>
      </c>
      <c r="D100" s="11" t="s">
        <v>29</v>
      </c>
      <c r="E100" s="11"/>
      <c r="F100" s="38"/>
      <c r="G100" s="30" t="str">
        <f>G101</f>
        <v>2000,0</v>
      </c>
      <c r="H100" s="30">
        <f t="shared" ref="H100:L100" si="57">H101</f>
        <v>0</v>
      </c>
      <c r="I100" s="30">
        <f t="shared" si="57"/>
        <v>2000</v>
      </c>
      <c r="J100" s="30">
        <f t="shared" si="57"/>
        <v>2000</v>
      </c>
      <c r="K100" s="30">
        <f t="shared" si="57"/>
        <v>0</v>
      </c>
      <c r="L100" s="30">
        <f t="shared" si="57"/>
        <v>2000</v>
      </c>
    </row>
    <row r="101" spans="1:12">
      <c r="A101" s="14"/>
      <c r="B101" s="31" t="s">
        <v>116</v>
      </c>
      <c r="C101" s="27" t="s">
        <v>8</v>
      </c>
      <c r="D101" s="27" t="s">
        <v>29</v>
      </c>
      <c r="E101" s="27" t="s">
        <v>219</v>
      </c>
      <c r="F101" s="27" t="s">
        <v>196</v>
      </c>
      <c r="G101" s="72" t="str">
        <f>G102</f>
        <v>2000,0</v>
      </c>
      <c r="H101" s="72">
        <f t="shared" ref="H101:L102" si="58">H102</f>
        <v>0</v>
      </c>
      <c r="I101" s="72">
        <f t="shared" si="58"/>
        <v>2000</v>
      </c>
      <c r="J101" s="72">
        <f t="shared" si="58"/>
        <v>2000</v>
      </c>
      <c r="K101" s="72">
        <f t="shared" si="58"/>
        <v>0</v>
      </c>
      <c r="L101" s="72">
        <f t="shared" si="58"/>
        <v>2000</v>
      </c>
    </row>
    <row r="102" spans="1:12" ht="33.75">
      <c r="A102" s="14"/>
      <c r="B102" s="31" t="s">
        <v>133</v>
      </c>
      <c r="C102" s="27" t="s">
        <v>8</v>
      </c>
      <c r="D102" s="27" t="s">
        <v>29</v>
      </c>
      <c r="E102" s="27" t="s">
        <v>256</v>
      </c>
      <c r="F102" s="27" t="s">
        <v>196</v>
      </c>
      <c r="G102" s="73" t="str">
        <f>G103</f>
        <v>2000,0</v>
      </c>
      <c r="H102" s="13">
        <f t="shared" si="58"/>
        <v>0</v>
      </c>
      <c r="I102" s="73">
        <f t="shared" si="58"/>
        <v>2000</v>
      </c>
      <c r="J102" s="73">
        <f t="shared" si="58"/>
        <v>2000</v>
      </c>
      <c r="K102" s="73">
        <f t="shared" si="58"/>
        <v>0</v>
      </c>
      <c r="L102" s="73">
        <f t="shared" si="58"/>
        <v>2000</v>
      </c>
    </row>
    <row r="103" spans="1:12">
      <c r="A103" s="14"/>
      <c r="B103" s="31" t="s">
        <v>30</v>
      </c>
      <c r="C103" s="27" t="s">
        <v>8</v>
      </c>
      <c r="D103" s="27" t="s">
        <v>29</v>
      </c>
      <c r="E103" s="27" t="s">
        <v>256</v>
      </c>
      <c r="F103" s="27">
        <v>870</v>
      </c>
      <c r="G103" s="74" t="s">
        <v>473</v>
      </c>
      <c r="H103" s="74"/>
      <c r="I103" s="73">
        <f>G103+H103</f>
        <v>2000</v>
      </c>
      <c r="J103" s="75">
        <v>2000</v>
      </c>
      <c r="K103" s="75"/>
      <c r="L103" s="73">
        <f>J103+K103</f>
        <v>2000</v>
      </c>
    </row>
    <row r="104" spans="1:12">
      <c r="A104" s="14" t="s">
        <v>114</v>
      </c>
      <c r="B104" s="17" t="s">
        <v>32</v>
      </c>
      <c r="C104" s="11" t="s">
        <v>8</v>
      </c>
      <c r="D104" s="11" t="s">
        <v>33</v>
      </c>
      <c r="E104" s="11"/>
      <c r="F104" s="38"/>
      <c r="G104" s="22">
        <f>G112+G105+G131+G135</f>
        <v>25402.399999999998</v>
      </c>
      <c r="H104" s="22">
        <f t="shared" ref="H104:L104" si="59">H112+H105+H131+H135</f>
        <v>0</v>
      </c>
      <c r="I104" s="22">
        <f t="shared" si="59"/>
        <v>25402.399999999998</v>
      </c>
      <c r="J104" s="22">
        <f t="shared" si="59"/>
        <v>25353.799999999996</v>
      </c>
      <c r="K104" s="22">
        <f t="shared" si="59"/>
        <v>0</v>
      </c>
      <c r="L104" s="22">
        <f t="shared" si="59"/>
        <v>25353.799999999996</v>
      </c>
    </row>
    <row r="105" spans="1:12" ht="56.25">
      <c r="A105" s="14"/>
      <c r="B105" s="34" t="s">
        <v>216</v>
      </c>
      <c r="C105" s="27" t="s">
        <v>8</v>
      </c>
      <c r="D105" s="27" t="s">
        <v>33</v>
      </c>
      <c r="E105" s="27" t="s">
        <v>147</v>
      </c>
      <c r="F105" s="27"/>
      <c r="G105" s="32">
        <f>G106</f>
        <v>2183.1999999999998</v>
      </c>
      <c r="H105" s="32">
        <f t="shared" ref="H105:L105" si="60">H106</f>
        <v>0</v>
      </c>
      <c r="I105" s="32">
        <f t="shared" si="60"/>
        <v>2183.1999999999998</v>
      </c>
      <c r="J105" s="32">
        <f t="shared" si="60"/>
        <v>2134.6</v>
      </c>
      <c r="K105" s="32">
        <f t="shared" si="60"/>
        <v>0</v>
      </c>
      <c r="L105" s="32">
        <f t="shared" si="60"/>
        <v>2134.6</v>
      </c>
    </row>
    <row r="106" spans="1:12" ht="22.5">
      <c r="A106" s="14"/>
      <c r="B106" s="26" t="s">
        <v>257</v>
      </c>
      <c r="C106" s="27" t="s">
        <v>8</v>
      </c>
      <c r="D106" s="27" t="s">
        <v>33</v>
      </c>
      <c r="E106" s="27" t="s">
        <v>259</v>
      </c>
      <c r="F106" s="27" t="s">
        <v>196</v>
      </c>
      <c r="G106" s="32">
        <f>G107+G109</f>
        <v>2183.1999999999998</v>
      </c>
      <c r="H106" s="32">
        <f>H107+H109</f>
        <v>0</v>
      </c>
      <c r="I106" s="32">
        <f t="shared" ref="I106:L106" si="61">I107+I109</f>
        <v>2183.1999999999998</v>
      </c>
      <c r="J106" s="32">
        <f t="shared" si="61"/>
        <v>2134.6</v>
      </c>
      <c r="K106" s="32">
        <f t="shared" si="61"/>
        <v>0</v>
      </c>
      <c r="L106" s="32">
        <f t="shared" si="61"/>
        <v>2134.6</v>
      </c>
    </row>
    <row r="107" spans="1:12" ht="22.5">
      <c r="A107" s="14"/>
      <c r="B107" s="39" t="s">
        <v>258</v>
      </c>
      <c r="C107" s="27" t="s">
        <v>8</v>
      </c>
      <c r="D107" s="27" t="s">
        <v>33</v>
      </c>
      <c r="E107" s="27" t="s">
        <v>260</v>
      </c>
      <c r="F107" s="27" t="s">
        <v>196</v>
      </c>
      <c r="G107" s="32">
        <f>G108</f>
        <v>1917.2</v>
      </c>
      <c r="H107" s="32">
        <f t="shared" ref="H107:L107" si="62">H108</f>
        <v>0</v>
      </c>
      <c r="I107" s="32">
        <f t="shared" si="62"/>
        <v>1917.2</v>
      </c>
      <c r="J107" s="32">
        <f t="shared" si="62"/>
        <v>1868.6</v>
      </c>
      <c r="K107" s="32">
        <f t="shared" si="62"/>
        <v>0</v>
      </c>
      <c r="L107" s="32">
        <f t="shared" si="62"/>
        <v>1868.6</v>
      </c>
    </row>
    <row r="108" spans="1:12" ht="22.5">
      <c r="A108" s="14"/>
      <c r="B108" s="28" t="s">
        <v>20</v>
      </c>
      <c r="C108" s="27" t="s">
        <v>8</v>
      </c>
      <c r="D108" s="27" t="s">
        <v>33</v>
      </c>
      <c r="E108" s="27" t="s">
        <v>260</v>
      </c>
      <c r="F108" s="27" t="s">
        <v>26</v>
      </c>
      <c r="G108" s="32">
        <v>1917.2</v>
      </c>
      <c r="H108" s="32"/>
      <c r="I108" s="32">
        <f>G108+H108</f>
        <v>1917.2</v>
      </c>
      <c r="J108" s="32">
        <v>1868.6</v>
      </c>
      <c r="K108" s="32"/>
      <c r="L108" s="32">
        <f>J108+K108</f>
        <v>1868.6</v>
      </c>
    </row>
    <row r="109" spans="1:12" ht="22.5">
      <c r="A109" s="14"/>
      <c r="B109" s="39" t="s">
        <v>261</v>
      </c>
      <c r="C109" s="27" t="s">
        <v>8</v>
      </c>
      <c r="D109" s="27" t="s">
        <v>33</v>
      </c>
      <c r="E109" s="27" t="s">
        <v>262</v>
      </c>
      <c r="F109" s="27" t="s">
        <v>196</v>
      </c>
      <c r="G109" s="32">
        <f>G110+G111</f>
        <v>266</v>
      </c>
      <c r="H109" s="32">
        <f t="shared" ref="H109:L109" si="63">H110+H111</f>
        <v>0</v>
      </c>
      <c r="I109" s="32">
        <f t="shared" si="63"/>
        <v>266</v>
      </c>
      <c r="J109" s="32">
        <f t="shared" si="63"/>
        <v>266</v>
      </c>
      <c r="K109" s="32">
        <f t="shared" si="63"/>
        <v>0</v>
      </c>
      <c r="L109" s="32">
        <f t="shared" si="63"/>
        <v>266</v>
      </c>
    </row>
    <row r="110" spans="1:12" ht="22.5">
      <c r="A110" s="14"/>
      <c r="B110" s="28" t="s">
        <v>20</v>
      </c>
      <c r="C110" s="27" t="s">
        <v>8</v>
      </c>
      <c r="D110" s="27" t="s">
        <v>33</v>
      </c>
      <c r="E110" s="27" t="s">
        <v>262</v>
      </c>
      <c r="F110" s="27" t="s">
        <v>26</v>
      </c>
      <c r="G110" s="32">
        <v>32</v>
      </c>
      <c r="H110" s="32"/>
      <c r="I110" s="32">
        <f>G110+H110</f>
        <v>32</v>
      </c>
      <c r="J110" s="32">
        <v>32</v>
      </c>
      <c r="K110" s="32"/>
      <c r="L110" s="32">
        <f t="shared" ref="L110:L111" si="64">J110+K110</f>
        <v>32</v>
      </c>
    </row>
    <row r="111" spans="1:12" ht="21.75" customHeight="1">
      <c r="A111" s="14"/>
      <c r="B111" s="28" t="s">
        <v>89</v>
      </c>
      <c r="C111" s="27" t="s">
        <v>8</v>
      </c>
      <c r="D111" s="27" t="s">
        <v>33</v>
      </c>
      <c r="E111" s="27" t="s">
        <v>262</v>
      </c>
      <c r="F111" s="27" t="s">
        <v>21</v>
      </c>
      <c r="G111" s="32">
        <v>234</v>
      </c>
      <c r="H111" s="32"/>
      <c r="I111" s="32">
        <f>G111+H111</f>
        <v>234</v>
      </c>
      <c r="J111" s="32">
        <v>234</v>
      </c>
      <c r="K111" s="32"/>
      <c r="L111" s="32">
        <f t="shared" si="64"/>
        <v>234</v>
      </c>
    </row>
    <row r="112" spans="1:12" ht="45" customHeight="1">
      <c r="A112" s="14"/>
      <c r="B112" s="31" t="s">
        <v>217</v>
      </c>
      <c r="C112" s="27" t="s">
        <v>8</v>
      </c>
      <c r="D112" s="27" t="s">
        <v>33</v>
      </c>
      <c r="E112" s="27" t="s">
        <v>118</v>
      </c>
      <c r="F112" s="27"/>
      <c r="G112" s="32">
        <f>G116+G128+G113</f>
        <v>19253.099999999999</v>
      </c>
      <c r="H112" s="32">
        <f t="shared" ref="H112:L112" si="65">H116+H128+H113</f>
        <v>0</v>
      </c>
      <c r="I112" s="32">
        <f t="shared" si="65"/>
        <v>19253.099999999999</v>
      </c>
      <c r="J112" s="32">
        <f t="shared" si="65"/>
        <v>19253.099999999999</v>
      </c>
      <c r="K112" s="32">
        <f t="shared" si="65"/>
        <v>0</v>
      </c>
      <c r="L112" s="32">
        <f t="shared" si="65"/>
        <v>19253.099999999999</v>
      </c>
    </row>
    <row r="113" spans="1:12" ht="22.5">
      <c r="A113" s="14"/>
      <c r="B113" s="26" t="s">
        <v>265</v>
      </c>
      <c r="C113" s="27" t="s">
        <v>8</v>
      </c>
      <c r="D113" s="27" t="s">
        <v>33</v>
      </c>
      <c r="E113" s="37" t="s">
        <v>268</v>
      </c>
      <c r="F113" s="37" t="s">
        <v>196</v>
      </c>
      <c r="G113" s="32">
        <f>G114</f>
        <v>55.2</v>
      </c>
      <c r="H113" s="32">
        <f t="shared" ref="H113:L114" si="66">H114</f>
        <v>0</v>
      </c>
      <c r="I113" s="32">
        <f t="shared" si="66"/>
        <v>55.2</v>
      </c>
      <c r="J113" s="32">
        <f t="shared" si="66"/>
        <v>55.2</v>
      </c>
      <c r="K113" s="32">
        <f t="shared" si="66"/>
        <v>0</v>
      </c>
      <c r="L113" s="32">
        <f t="shared" si="66"/>
        <v>55.2</v>
      </c>
    </row>
    <row r="114" spans="1:12" ht="22.5">
      <c r="A114" s="14"/>
      <c r="B114" s="31" t="s">
        <v>140</v>
      </c>
      <c r="C114" s="27" t="s">
        <v>8</v>
      </c>
      <c r="D114" s="27" t="s">
        <v>33</v>
      </c>
      <c r="E114" s="37" t="s">
        <v>268</v>
      </c>
      <c r="F114" s="37" t="s">
        <v>196</v>
      </c>
      <c r="G114" s="32">
        <f>G115</f>
        <v>55.2</v>
      </c>
      <c r="H114" s="32">
        <f t="shared" si="66"/>
        <v>0</v>
      </c>
      <c r="I114" s="32">
        <f t="shared" si="66"/>
        <v>55.2</v>
      </c>
      <c r="J114" s="32">
        <f t="shared" si="66"/>
        <v>55.2</v>
      </c>
      <c r="K114" s="32">
        <f t="shared" si="66"/>
        <v>0</v>
      </c>
      <c r="L114" s="32">
        <f t="shared" si="66"/>
        <v>55.2</v>
      </c>
    </row>
    <row r="115" spans="1:12">
      <c r="A115" s="14"/>
      <c r="B115" s="31" t="s">
        <v>90</v>
      </c>
      <c r="C115" s="27" t="s">
        <v>8</v>
      </c>
      <c r="D115" s="27" t="s">
        <v>33</v>
      </c>
      <c r="E115" s="37" t="s">
        <v>268</v>
      </c>
      <c r="F115" s="37" t="s">
        <v>35</v>
      </c>
      <c r="G115" s="32">
        <v>55.2</v>
      </c>
      <c r="H115" s="32"/>
      <c r="I115" s="32">
        <f>SUM(G115:H115)</f>
        <v>55.2</v>
      </c>
      <c r="J115" s="32">
        <v>55.2</v>
      </c>
      <c r="K115" s="32"/>
      <c r="L115" s="32">
        <f>SUM(J115:K115)</f>
        <v>55.2</v>
      </c>
    </row>
    <row r="116" spans="1:12" ht="46.5" customHeight="1">
      <c r="A116" s="14"/>
      <c r="B116" s="26" t="s">
        <v>281</v>
      </c>
      <c r="C116" s="27" t="s">
        <v>8</v>
      </c>
      <c r="D116" s="27" t="s">
        <v>33</v>
      </c>
      <c r="E116" s="37" t="s">
        <v>282</v>
      </c>
      <c r="F116" s="37" t="s">
        <v>196</v>
      </c>
      <c r="G116" s="32">
        <f>G117+G125</f>
        <v>19098.599999999999</v>
      </c>
      <c r="H116" s="32">
        <f>H117+H125</f>
        <v>0</v>
      </c>
      <c r="I116" s="32">
        <f t="shared" ref="I116:L116" si="67">I117+I125</f>
        <v>19098.599999999999</v>
      </c>
      <c r="J116" s="32">
        <f t="shared" si="67"/>
        <v>19098.599999999999</v>
      </c>
      <c r="K116" s="32">
        <f t="shared" si="67"/>
        <v>0</v>
      </c>
      <c r="L116" s="32">
        <f t="shared" si="67"/>
        <v>19098.599999999999</v>
      </c>
    </row>
    <row r="117" spans="1:12" ht="45">
      <c r="A117" s="14"/>
      <c r="B117" s="31" t="s">
        <v>269</v>
      </c>
      <c r="C117" s="27" t="s">
        <v>8</v>
      </c>
      <c r="D117" s="27" t="s">
        <v>33</v>
      </c>
      <c r="E117" s="37" t="s">
        <v>270</v>
      </c>
      <c r="F117" s="37" t="s">
        <v>196</v>
      </c>
      <c r="G117" s="32">
        <f t="shared" ref="G117:L117" si="68">SUM(G118:G124)</f>
        <v>18407.899999999998</v>
      </c>
      <c r="H117" s="32">
        <f t="shared" si="68"/>
        <v>0</v>
      </c>
      <c r="I117" s="32">
        <f t="shared" si="68"/>
        <v>18407.899999999998</v>
      </c>
      <c r="J117" s="32">
        <f t="shared" si="68"/>
        <v>18407.899999999998</v>
      </c>
      <c r="K117" s="32">
        <f t="shared" si="68"/>
        <v>0</v>
      </c>
      <c r="L117" s="32">
        <f t="shared" si="68"/>
        <v>18407.899999999998</v>
      </c>
    </row>
    <row r="118" spans="1:12">
      <c r="A118" s="14"/>
      <c r="B118" s="31" t="s">
        <v>108</v>
      </c>
      <c r="C118" s="27" t="s">
        <v>8</v>
      </c>
      <c r="D118" s="27" t="s">
        <v>33</v>
      </c>
      <c r="E118" s="37" t="s">
        <v>270</v>
      </c>
      <c r="F118" s="37" t="s">
        <v>34</v>
      </c>
      <c r="G118" s="32">
        <v>10693.4</v>
      </c>
      <c r="H118" s="32"/>
      <c r="I118" s="32">
        <f>SUM(G118:H118)</f>
        <v>10693.4</v>
      </c>
      <c r="J118" s="32">
        <v>10693.4</v>
      </c>
      <c r="K118" s="32"/>
      <c r="L118" s="32">
        <f>SUM(J118:K118)</f>
        <v>10693.4</v>
      </c>
    </row>
    <row r="119" spans="1:12" ht="33.75">
      <c r="A119" s="14"/>
      <c r="B119" s="31" t="s">
        <v>109</v>
      </c>
      <c r="C119" s="27" t="s">
        <v>8</v>
      </c>
      <c r="D119" s="27" t="s">
        <v>33</v>
      </c>
      <c r="E119" s="37" t="s">
        <v>270</v>
      </c>
      <c r="F119" s="37" t="s">
        <v>96</v>
      </c>
      <c r="G119" s="32">
        <v>3229.4</v>
      </c>
      <c r="H119" s="32"/>
      <c r="I119" s="32">
        <f t="shared" ref="I119:I124" si="69">SUM(G119:H119)</f>
        <v>3229.4</v>
      </c>
      <c r="J119" s="32">
        <v>3229.4</v>
      </c>
      <c r="K119" s="32"/>
      <c r="L119" s="32">
        <f t="shared" ref="L119:L124" si="70">SUM(J119:K119)</f>
        <v>3229.4</v>
      </c>
    </row>
    <row r="120" spans="1:12" ht="22.5">
      <c r="A120" s="14"/>
      <c r="B120" s="28" t="s">
        <v>20</v>
      </c>
      <c r="C120" s="27" t="s">
        <v>8</v>
      </c>
      <c r="D120" s="27" t="s">
        <v>33</v>
      </c>
      <c r="E120" s="37" t="s">
        <v>270</v>
      </c>
      <c r="F120" s="37" t="s">
        <v>26</v>
      </c>
      <c r="G120" s="32">
        <v>398</v>
      </c>
      <c r="H120" s="32"/>
      <c r="I120" s="32">
        <f t="shared" si="69"/>
        <v>398</v>
      </c>
      <c r="J120" s="32">
        <v>398</v>
      </c>
      <c r="K120" s="32"/>
      <c r="L120" s="32">
        <f t="shared" si="70"/>
        <v>398</v>
      </c>
    </row>
    <row r="121" spans="1:12" ht="25.5" customHeight="1">
      <c r="A121" s="14"/>
      <c r="B121" s="28" t="s">
        <v>89</v>
      </c>
      <c r="C121" s="27" t="s">
        <v>8</v>
      </c>
      <c r="D121" s="27" t="s">
        <v>33</v>
      </c>
      <c r="E121" s="37" t="s">
        <v>270</v>
      </c>
      <c r="F121" s="37" t="s">
        <v>21</v>
      </c>
      <c r="G121" s="32">
        <v>3837</v>
      </c>
      <c r="H121" s="32"/>
      <c r="I121" s="32">
        <f t="shared" si="69"/>
        <v>3837</v>
      </c>
      <c r="J121" s="32">
        <v>3837</v>
      </c>
      <c r="K121" s="32"/>
      <c r="L121" s="32">
        <f t="shared" si="70"/>
        <v>3837</v>
      </c>
    </row>
    <row r="122" spans="1:12" ht="22.5">
      <c r="A122" s="14"/>
      <c r="B122" s="31" t="s">
        <v>22</v>
      </c>
      <c r="C122" s="27" t="s">
        <v>8</v>
      </c>
      <c r="D122" s="27" t="s">
        <v>33</v>
      </c>
      <c r="E122" s="37" t="s">
        <v>270</v>
      </c>
      <c r="F122" s="37" t="s">
        <v>91</v>
      </c>
      <c r="G122" s="32">
        <v>234.3</v>
      </c>
      <c r="H122" s="32"/>
      <c r="I122" s="32">
        <f t="shared" si="69"/>
        <v>234.3</v>
      </c>
      <c r="J122" s="32">
        <v>234.3</v>
      </c>
      <c r="K122" s="32"/>
      <c r="L122" s="32">
        <f t="shared" si="70"/>
        <v>234.3</v>
      </c>
    </row>
    <row r="123" spans="1:12">
      <c r="A123" s="14"/>
      <c r="B123" s="31" t="s">
        <v>92</v>
      </c>
      <c r="C123" s="27" t="s">
        <v>8</v>
      </c>
      <c r="D123" s="27" t="s">
        <v>33</v>
      </c>
      <c r="E123" s="37" t="s">
        <v>270</v>
      </c>
      <c r="F123" s="37" t="s">
        <v>35</v>
      </c>
      <c r="G123" s="32">
        <v>10.8</v>
      </c>
      <c r="H123" s="32"/>
      <c r="I123" s="32">
        <f t="shared" si="69"/>
        <v>10.8</v>
      </c>
      <c r="J123" s="32">
        <v>10.8</v>
      </c>
      <c r="K123" s="32"/>
      <c r="L123" s="32">
        <f t="shared" si="70"/>
        <v>10.8</v>
      </c>
    </row>
    <row r="124" spans="1:12">
      <c r="A124" s="14"/>
      <c r="B124" s="31" t="s">
        <v>94</v>
      </c>
      <c r="C124" s="27" t="s">
        <v>8</v>
      </c>
      <c r="D124" s="27" t="s">
        <v>33</v>
      </c>
      <c r="E124" s="37" t="s">
        <v>270</v>
      </c>
      <c r="F124" s="37" t="s">
        <v>95</v>
      </c>
      <c r="G124" s="32">
        <v>5</v>
      </c>
      <c r="H124" s="32"/>
      <c r="I124" s="32">
        <f t="shared" si="69"/>
        <v>5</v>
      </c>
      <c r="J124" s="32">
        <v>5</v>
      </c>
      <c r="K124" s="32"/>
      <c r="L124" s="32">
        <f t="shared" si="70"/>
        <v>5</v>
      </c>
    </row>
    <row r="125" spans="1:12" ht="36" customHeight="1">
      <c r="A125" s="14"/>
      <c r="B125" s="58" t="s">
        <v>490</v>
      </c>
      <c r="C125" s="27" t="s">
        <v>8</v>
      </c>
      <c r="D125" s="27" t="s">
        <v>33</v>
      </c>
      <c r="E125" s="37" t="s">
        <v>271</v>
      </c>
      <c r="F125" s="37" t="s">
        <v>196</v>
      </c>
      <c r="G125" s="32">
        <f t="shared" ref="G125:L125" si="71">SUM(G126:G127)</f>
        <v>690.69999999999993</v>
      </c>
      <c r="H125" s="32">
        <f t="shared" si="71"/>
        <v>0</v>
      </c>
      <c r="I125" s="32">
        <f t="shared" si="71"/>
        <v>690.69999999999993</v>
      </c>
      <c r="J125" s="32">
        <f t="shared" si="71"/>
        <v>690.69999999999993</v>
      </c>
      <c r="K125" s="32">
        <f t="shared" si="71"/>
        <v>0</v>
      </c>
      <c r="L125" s="32">
        <f t="shared" si="71"/>
        <v>690.69999999999993</v>
      </c>
    </row>
    <row r="126" spans="1:12" ht="24" customHeight="1">
      <c r="A126" s="14"/>
      <c r="B126" s="31" t="s">
        <v>89</v>
      </c>
      <c r="C126" s="27" t="s">
        <v>8</v>
      </c>
      <c r="D126" s="27" t="s">
        <v>33</v>
      </c>
      <c r="E126" s="37" t="s">
        <v>271</v>
      </c>
      <c r="F126" s="37" t="s">
        <v>21</v>
      </c>
      <c r="G126" s="32">
        <v>33.799999999999997</v>
      </c>
      <c r="H126" s="32"/>
      <c r="I126" s="32">
        <f>SUM(G126:H126)</f>
        <v>33.799999999999997</v>
      </c>
      <c r="J126" s="32">
        <v>33.799999999999997</v>
      </c>
      <c r="K126" s="32"/>
      <c r="L126" s="32">
        <f>SUM(J126:K126)</f>
        <v>33.799999999999997</v>
      </c>
    </row>
    <row r="127" spans="1:12">
      <c r="A127" s="14"/>
      <c r="B127" s="31" t="s">
        <v>141</v>
      </c>
      <c r="C127" s="27" t="s">
        <v>8</v>
      </c>
      <c r="D127" s="27" t="s">
        <v>33</v>
      </c>
      <c r="E127" s="37" t="s">
        <v>271</v>
      </c>
      <c r="F127" s="37" t="s">
        <v>142</v>
      </c>
      <c r="G127" s="32">
        <v>656.9</v>
      </c>
      <c r="H127" s="32"/>
      <c r="I127" s="32">
        <f>SUM(G127:H127)</f>
        <v>656.9</v>
      </c>
      <c r="J127" s="32">
        <v>656.9</v>
      </c>
      <c r="K127" s="32"/>
      <c r="L127" s="32">
        <f>SUM(J127:K127)</f>
        <v>656.9</v>
      </c>
    </row>
    <row r="128" spans="1:12" ht="22.5">
      <c r="A128" s="14"/>
      <c r="B128" s="26" t="s">
        <v>272</v>
      </c>
      <c r="C128" s="27" t="s">
        <v>8</v>
      </c>
      <c r="D128" s="27" t="s">
        <v>33</v>
      </c>
      <c r="E128" s="37" t="s">
        <v>274</v>
      </c>
      <c r="F128" s="27" t="s">
        <v>196</v>
      </c>
      <c r="G128" s="32">
        <f t="shared" ref="G128:L129" si="72">G129</f>
        <v>99.3</v>
      </c>
      <c r="H128" s="32">
        <f t="shared" si="72"/>
        <v>0</v>
      </c>
      <c r="I128" s="32">
        <f t="shared" si="72"/>
        <v>99.3</v>
      </c>
      <c r="J128" s="32">
        <f t="shared" si="72"/>
        <v>99.3</v>
      </c>
      <c r="K128" s="32">
        <f t="shared" si="72"/>
        <v>0</v>
      </c>
      <c r="L128" s="32">
        <f t="shared" si="72"/>
        <v>99.3</v>
      </c>
    </row>
    <row r="129" spans="1:12" ht="45">
      <c r="A129" s="14"/>
      <c r="B129" s="26" t="s">
        <v>273</v>
      </c>
      <c r="C129" s="27" t="s">
        <v>8</v>
      </c>
      <c r="D129" s="27" t="s">
        <v>33</v>
      </c>
      <c r="E129" s="37" t="s">
        <v>275</v>
      </c>
      <c r="F129" s="27" t="s">
        <v>196</v>
      </c>
      <c r="G129" s="32">
        <f t="shared" si="72"/>
        <v>99.3</v>
      </c>
      <c r="H129" s="32">
        <f t="shared" si="72"/>
        <v>0</v>
      </c>
      <c r="I129" s="32">
        <f t="shared" si="72"/>
        <v>99.3</v>
      </c>
      <c r="J129" s="32">
        <f t="shared" si="72"/>
        <v>99.3</v>
      </c>
      <c r="K129" s="32">
        <f t="shared" si="72"/>
        <v>0</v>
      </c>
      <c r="L129" s="32">
        <f t="shared" si="72"/>
        <v>99.3</v>
      </c>
    </row>
    <row r="130" spans="1:12" ht="24" customHeight="1">
      <c r="A130" s="14"/>
      <c r="B130" s="31" t="s">
        <v>89</v>
      </c>
      <c r="C130" s="27" t="s">
        <v>8</v>
      </c>
      <c r="D130" s="27" t="s">
        <v>33</v>
      </c>
      <c r="E130" s="37" t="s">
        <v>275</v>
      </c>
      <c r="F130" s="27" t="s">
        <v>21</v>
      </c>
      <c r="G130" s="32">
        <v>99.3</v>
      </c>
      <c r="H130" s="32"/>
      <c r="I130" s="32">
        <f>SUM(G130:H130)</f>
        <v>99.3</v>
      </c>
      <c r="J130" s="32">
        <v>99.3</v>
      </c>
      <c r="K130" s="32"/>
      <c r="L130" s="32">
        <f>SUM(J130:K130)</f>
        <v>99.3</v>
      </c>
    </row>
    <row r="131" spans="1:12" ht="58.5" customHeight="1">
      <c r="A131" s="14"/>
      <c r="B131" s="31" t="s">
        <v>218</v>
      </c>
      <c r="C131" s="27" t="s">
        <v>8</v>
      </c>
      <c r="D131" s="27" t="s">
        <v>33</v>
      </c>
      <c r="E131" s="27" t="s">
        <v>121</v>
      </c>
      <c r="F131" s="27"/>
      <c r="G131" s="32" t="str">
        <f>G132</f>
        <v>110</v>
      </c>
      <c r="H131" s="32">
        <f t="shared" ref="H131:L131" si="73">H132</f>
        <v>0</v>
      </c>
      <c r="I131" s="32">
        <f t="shared" si="73"/>
        <v>110</v>
      </c>
      <c r="J131" s="32">
        <f t="shared" si="73"/>
        <v>110</v>
      </c>
      <c r="K131" s="32">
        <f t="shared" si="73"/>
        <v>0</v>
      </c>
      <c r="L131" s="32">
        <f t="shared" si="73"/>
        <v>110</v>
      </c>
    </row>
    <row r="132" spans="1:12" ht="45">
      <c r="A132" s="14"/>
      <c r="B132" s="26" t="s">
        <v>239</v>
      </c>
      <c r="C132" s="27" t="s">
        <v>8</v>
      </c>
      <c r="D132" s="27" t="s">
        <v>33</v>
      </c>
      <c r="E132" s="27" t="s">
        <v>242</v>
      </c>
      <c r="F132" s="27" t="s">
        <v>196</v>
      </c>
      <c r="G132" s="76" t="str">
        <f>G133</f>
        <v>110</v>
      </c>
      <c r="H132" s="76">
        <f t="shared" ref="H132:L133" si="74">H133</f>
        <v>0</v>
      </c>
      <c r="I132" s="76">
        <f t="shared" si="74"/>
        <v>110</v>
      </c>
      <c r="J132" s="76">
        <f t="shared" si="74"/>
        <v>110</v>
      </c>
      <c r="K132" s="76">
        <f t="shared" si="74"/>
        <v>0</v>
      </c>
      <c r="L132" s="76">
        <f t="shared" si="74"/>
        <v>110</v>
      </c>
    </row>
    <row r="133" spans="1:12" ht="45">
      <c r="A133" s="14"/>
      <c r="B133" s="26" t="s">
        <v>276</v>
      </c>
      <c r="C133" s="27" t="s">
        <v>8</v>
      </c>
      <c r="D133" s="27" t="s">
        <v>33</v>
      </c>
      <c r="E133" s="27" t="s">
        <v>277</v>
      </c>
      <c r="F133" s="27" t="s">
        <v>196</v>
      </c>
      <c r="G133" s="76" t="str">
        <f>G134</f>
        <v>110</v>
      </c>
      <c r="H133" s="76">
        <f t="shared" si="74"/>
        <v>0</v>
      </c>
      <c r="I133" s="76">
        <f t="shared" si="74"/>
        <v>110</v>
      </c>
      <c r="J133" s="76">
        <f t="shared" si="74"/>
        <v>110</v>
      </c>
      <c r="K133" s="76">
        <f t="shared" si="74"/>
        <v>0</v>
      </c>
      <c r="L133" s="76">
        <f t="shared" si="74"/>
        <v>110</v>
      </c>
    </row>
    <row r="134" spans="1:12" ht="24" customHeight="1">
      <c r="A134" s="14"/>
      <c r="B134" s="28" t="s">
        <v>89</v>
      </c>
      <c r="C134" s="27" t="s">
        <v>8</v>
      </c>
      <c r="D134" s="27" t="s">
        <v>33</v>
      </c>
      <c r="E134" s="27" t="s">
        <v>277</v>
      </c>
      <c r="F134" s="27" t="s">
        <v>21</v>
      </c>
      <c r="G134" s="27" t="s">
        <v>474</v>
      </c>
      <c r="H134" s="27"/>
      <c r="I134" s="76">
        <f>G134+H134</f>
        <v>110</v>
      </c>
      <c r="J134" s="1">
        <v>110</v>
      </c>
      <c r="K134" s="1"/>
      <c r="L134" s="76">
        <f>J134+K134</f>
        <v>110</v>
      </c>
    </row>
    <row r="135" spans="1:12">
      <c r="A135" s="14"/>
      <c r="B135" s="31" t="s">
        <v>116</v>
      </c>
      <c r="C135" s="27" t="s">
        <v>8</v>
      </c>
      <c r="D135" s="27" t="s">
        <v>33</v>
      </c>
      <c r="E135" s="27" t="s">
        <v>219</v>
      </c>
      <c r="F135" s="27" t="s">
        <v>196</v>
      </c>
      <c r="G135" s="32">
        <f t="shared" ref="G135:L135" si="75">G149+G153+G136+G141+G146</f>
        <v>3856.0999999999995</v>
      </c>
      <c r="H135" s="32">
        <f t="shared" si="75"/>
        <v>0</v>
      </c>
      <c r="I135" s="32">
        <f t="shared" si="75"/>
        <v>3856.0999999999995</v>
      </c>
      <c r="J135" s="32">
        <f t="shared" si="75"/>
        <v>3856.0999999999995</v>
      </c>
      <c r="K135" s="32">
        <f t="shared" si="75"/>
        <v>0</v>
      </c>
      <c r="L135" s="32">
        <f t="shared" si="75"/>
        <v>3856.0999999999995</v>
      </c>
    </row>
    <row r="136" spans="1:12">
      <c r="A136" s="14"/>
      <c r="B136" s="31" t="s">
        <v>93</v>
      </c>
      <c r="C136" s="27" t="s">
        <v>8</v>
      </c>
      <c r="D136" s="27" t="s">
        <v>33</v>
      </c>
      <c r="E136" s="27" t="s">
        <v>278</v>
      </c>
      <c r="F136" s="27" t="s">
        <v>196</v>
      </c>
      <c r="G136" s="32">
        <f t="shared" ref="G136:L136" si="76">SUM(G137:G140)</f>
        <v>1694.1000000000001</v>
      </c>
      <c r="H136" s="32">
        <f>SUM(H137:H140)</f>
        <v>0</v>
      </c>
      <c r="I136" s="32">
        <f t="shared" si="76"/>
        <v>1694.1000000000001</v>
      </c>
      <c r="J136" s="32">
        <f t="shared" si="76"/>
        <v>1694.1000000000001</v>
      </c>
      <c r="K136" s="32">
        <f>SUM(K137:K140)</f>
        <v>0</v>
      </c>
      <c r="L136" s="32">
        <f t="shared" si="76"/>
        <v>1694.1000000000001</v>
      </c>
    </row>
    <row r="137" spans="1:12" ht="22.5">
      <c r="A137" s="14"/>
      <c r="B137" s="31" t="s">
        <v>85</v>
      </c>
      <c r="C137" s="27" t="s">
        <v>8</v>
      </c>
      <c r="D137" s="27" t="s">
        <v>33</v>
      </c>
      <c r="E137" s="27" t="s">
        <v>278</v>
      </c>
      <c r="F137" s="27" t="s">
        <v>12</v>
      </c>
      <c r="G137" s="32">
        <v>890.5</v>
      </c>
      <c r="H137" s="32"/>
      <c r="I137" s="32">
        <f t="shared" ref="I137:I140" si="77">G137+H137</f>
        <v>890.5</v>
      </c>
      <c r="J137" s="32">
        <v>890.5</v>
      </c>
      <c r="K137" s="32"/>
      <c r="L137" s="32">
        <f t="shared" ref="L137:L140" si="78">J137+K137</f>
        <v>890.5</v>
      </c>
    </row>
    <row r="138" spans="1:12" ht="45">
      <c r="A138" s="14"/>
      <c r="B138" s="31" t="s">
        <v>86</v>
      </c>
      <c r="C138" s="27" t="s">
        <v>8</v>
      </c>
      <c r="D138" s="27" t="s">
        <v>33</v>
      </c>
      <c r="E138" s="27" t="s">
        <v>278</v>
      </c>
      <c r="F138" s="27" t="s">
        <v>87</v>
      </c>
      <c r="G138" s="32">
        <v>268.89999999999998</v>
      </c>
      <c r="H138" s="32"/>
      <c r="I138" s="32">
        <f t="shared" si="77"/>
        <v>268.89999999999998</v>
      </c>
      <c r="J138" s="32">
        <v>268.89999999999998</v>
      </c>
      <c r="K138" s="32"/>
      <c r="L138" s="32">
        <f t="shared" si="78"/>
        <v>268.89999999999998</v>
      </c>
    </row>
    <row r="139" spans="1:12" ht="22.5">
      <c r="A139" s="14"/>
      <c r="B139" s="31" t="s">
        <v>20</v>
      </c>
      <c r="C139" s="27" t="s">
        <v>8</v>
      </c>
      <c r="D139" s="27" t="s">
        <v>33</v>
      </c>
      <c r="E139" s="27" t="s">
        <v>278</v>
      </c>
      <c r="F139" s="27">
        <v>242</v>
      </c>
      <c r="G139" s="32">
        <v>66.5</v>
      </c>
      <c r="H139" s="32"/>
      <c r="I139" s="32">
        <f t="shared" si="77"/>
        <v>66.5</v>
      </c>
      <c r="J139" s="32">
        <v>66.5</v>
      </c>
      <c r="K139" s="32"/>
      <c r="L139" s="32">
        <f t="shared" si="78"/>
        <v>66.5</v>
      </c>
    </row>
    <row r="140" spans="1:12" ht="24.75" customHeight="1">
      <c r="A140" s="14"/>
      <c r="B140" s="31" t="s">
        <v>89</v>
      </c>
      <c r="C140" s="27" t="s">
        <v>8</v>
      </c>
      <c r="D140" s="27" t="s">
        <v>33</v>
      </c>
      <c r="E140" s="27" t="s">
        <v>278</v>
      </c>
      <c r="F140" s="27">
        <v>244</v>
      </c>
      <c r="G140" s="32">
        <v>468.2</v>
      </c>
      <c r="H140" s="32"/>
      <c r="I140" s="32">
        <f t="shared" si="77"/>
        <v>468.2</v>
      </c>
      <c r="J140" s="32">
        <v>468.2</v>
      </c>
      <c r="K140" s="32"/>
      <c r="L140" s="32">
        <f t="shared" si="78"/>
        <v>468.2</v>
      </c>
    </row>
    <row r="141" spans="1:12" ht="56.25">
      <c r="A141" s="14"/>
      <c r="B141" s="36" t="s">
        <v>127</v>
      </c>
      <c r="C141" s="27" t="s">
        <v>8</v>
      </c>
      <c r="D141" s="27" t="s">
        <v>33</v>
      </c>
      <c r="E141" s="27" t="s">
        <v>279</v>
      </c>
      <c r="F141" s="27" t="s">
        <v>196</v>
      </c>
      <c r="G141" s="32">
        <f t="shared" ref="G141:L141" si="79">SUM(G142:G145)</f>
        <v>355.6</v>
      </c>
      <c r="H141" s="32">
        <f t="shared" si="79"/>
        <v>0</v>
      </c>
      <c r="I141" s="32">
        <f t="shared" si="79"/>
        <v>355.6</v>
      </c>
      <c r="J141" s="32">
        <f t="shared" si="79"/>
        <v>355.6</v>
      </c>
      <c r="K141" s="32">
        <f t="shared" si="79"/>
        <v>0</v>
      </c>
      <c r="L141" s="32">
        <f t="shared" si="79"/>
        <v>355.6</v>
      </c>
    </row>
    <row r="142" spans="1:12" ht="22.5">
      <c r="A142" s="14"/>
      <c r="B142" s="31" t="s">
        <v>85</v>
      </c>
      <c r="C142" s="27" t="s">
        <v>8</v>
      </c>
      <c r="D142" s="27" t="s">
        <v>33</v>
      </c>
      <c r="E142" s="27" t="s">
        <v>279</v>
      </c>
      <c r="F142" s="27" t="s">
        <v>12</v>
      </c>
      <c r="G142" s="32">
        <v>130.19999999999999</v>
      </c>
      <c r="H142" s="32"/>
      <c r="I142" s="32">
        <f t="shared" ref="I142:I145" si="80">G142+H142</f>
        <v>130.19999999999999</v>
      </c>
      <c r="J142" s="32">
        <v>130.19999999999999</v>
      </c>
      <c r="K142" s="32"/>
      <c r="L142" s="32">
        <f>J142+K142</f>
        <v>130.19999999999999</v>
      </c>
    </row>
    <row r="143" spans="1:12" ht="45">
      <c r="A143" s="14"/>
      <c r="B143" s="31" t="s">
        <v>86</v>
      </c>
      <c r="C143" s="27" t="s">
        <v>8</v>
      </c>
      <c r="D143" s="27" t="s">
        <v>33</v>
      </c>
      <c r="E143" s="27" t="s">
        <v>279</v>
      </c>
      <c r="F143" s="27" t="s">
        <v>87</v>
      </c>
      <c r="G143" s="32">
        <v>39.299999999999997</v>
      </c>
      <c r="H143" s="32"/>
      <c r="I143" s="32">
        <f t="shared" si="80"/>
        <v>39.299999999999997</v>
      </c>
      <c r="J143" s="32">
        <v>39.299999999999997</v>
      </c>
      <c r="K143" s="32"/>
      <c r="L143" s="32">
        <f>J143+K143</f>
        <v>39.299999999999997</v>
      </c>
    </row>
    <row r="144" spans="1:12" ht="23.25" customHeight="1">
      <c r="A144" s="14"/>
      <c r="B144" s="31" t="s">
        <v>20</v>
      </c>
      <c r="C144" s="27" t="s">
        <v>8</v>
      </c>
      <c r="D144" s="27" t="s">
        <v>33</v>
      </c>
      <c r="E144" s="27" t="s">
        <v>279</v>
      </c>
      <c r="F144" s="27" t="s">
        <v>26</v>
      </c>
      <c r="G144" s="32">
        <v>63</v>
      </c>
      <c r="H144" s="32"/>
      <c r="I144" s="32">
        <f t="shared" si="80"/>
        <v>63</v>
      </c>
      <c r="J144" s="32">
        <v>63</v>
      </c>
      <c r="K144" s="32"/>
      <c r="L144" s="32">
        <f>J144+K144</f>
        <v>63</v>
      </c>
    </row>
    <row r="145" spans="1:12" ht="24.75" customHeight="1">
      <c r="A145" s="14"/>
      <c r="B145" s="31" t="s">
        <v>89</v>
      </c>
      <c r="C145" s="27" t="s">
        <v>8</v>
      </c>
      <c r="D145" s="27" t="s">
        <v>33</v>
      </c>
      <c r="E145" s="27" t="s">
        <v>279</v>
      </c>
      <c r="F145" s="27">
        <v>244</v>
      </c>
      <c r="G145" s="32">
        <v>123.1</v>
      </c>
      <c r="H145" s="32"/>
      <c r="I145" s="32">
        <f t="shared" si="80"/>
        <v>123.1</v>
      </c>
      <c r="J145" s="32">
        <v>123.1</v>
      </c>
      <c r="K145" s="32"/>
      <c r="L145" s="32">
        <f>J145+K145</f>
        <v>123.1</v>
      </c>
    </row>
    <row r="146" spans="1:12" ht="33.75">
      <c r="A146" s="14"/>
      <c r="B146" s="28" t="s">
        <v>151</v>
      </c>
      <c r="C146" s="27" t="s">
        <v>8</v>
      </c>
      <c r="D146" s="27" t="s">
        <v>33</v>
      </c>
      <c r="E146" s="27" t="s">
        <v>280</v>
      </c>
      <c r="F146" s="27" t="s">
        <v>196</v>
      </c>
      <c r="G146" s="32">
        <f>SUM(G147:G148)</f>
        <v>1213.3</v>
      </c>
      <c r="H146" s="32">
        <f>SUM(H147:H148)</f>
        <v>0</v>
      </c>
      <c r="I146" s="32">
        <f t="shared" ref="I146:L146" si="81">SUM(I147:I148)</f>
        <v>1213.3</v>
      </c>
      <c r="J146" s="32">
        <f t="shared" si="81"/>
        <v>1213.3</v>
      </c>
      <c r="K146" s="32">
        <f t="shared" si="81"/>
        <v>0</v>
      </c>
      <c r="L146" s="32">
        <f t="shared" si="81"/>
        <v>1213.3</v>
      </c>
    </row>
    <row r="147" spans="1:12" ht="26.25" customHeight="1">
      <c r="A147" s="14"/>
      <c r="B147" s="28" t="s">
        <v>89</v>
      </c>
      <c r="C147" s="27" t="s">
        <v>8</v>
      </c>
      <c r="D147" s="27" t="s">
        <v>33</v>
      </c>
      <c r="E147" s="27" t="s">
        <v>280</v>
      </c>
      <c r="F147" s="27" t="s">
        <v>21</v>
      </c>
      <c r="G147" s="32">
        <v>313.3</v>
      </c>
      <c r="H147" s="32"/>
      <c r="I147" s="32">
        <f>SUM(G147:H147)</f>
        <v>313.3</v>
      </c>
      <c r="J147" s="32">
        <v>313.3</v>
      </c>
      <c r="K147" s="32"/>
      <c r="L147" s="32">
        <f>SUM(J147:K147)</f>
        <v>313.3</v>
      </c>
    </row>
    <row r="148" spans="1:12">
      <c r="A148" s="14"/>
      <c r="B148" s="28" t="s">
        <v>94</v>
      </c>
      <c r="C148" s="27" t="s">
        <v>8</v>
      </c>
      <c r="D148" s="27" t="s">
        <v>33</v>
      </c>
      <c r="E148" s="27" t="s">
        <v>280</v>
      </c>
      <c r="F148" s="27" t="s">
        <v>95</v>
      </c>
      <c r="G148" s="32">
        <v>900</v>
      </c>
      <c r="H148" s="32"/>
      <c r="I148" s="32">
        <f>SUM(G148:H148)</f>
        <v>900</v>
      </c>
      <c r="J148" s="32">
        <v>900</v>
      </c>
      <c r="K148" s="32"/>
      <c r="L148" s="32">
        <f>SUM(J148:K148)</f>
        <v>900</v>
      </c>
    </row>
    <row r="149" spans="1:12">
      <c r="A149" s="14"/>
      <c r="B149" s="31" t="s">
        <v>36</v>
      </c>
      <c r="C149" s="27" t="s">
        <v>8</v>
      </c>
      <c r="D149" s="27" t="s">
        <v>33</v>
      </c>
      <c r="E149" s="27" t="s">
        <v>225</v>
      </c>
      <c r="F149" s="27" t="s">
        <v>196</v>
      </c>
      <c r="G149" s="32">
        <f>G150+G151+G152</f>
        <v>517.59999999999991</v>
      </c>
      <c r="H149" s="32">
        <f>H150+H151+H152</f>
        <v>0</v>
      </c>
      <c r="I149" s="32">
        <f t="shared" ref="I149:L149" si="82">I150+I151+I152</f>
        <v>517.59999999999991</v>
      </c>
      <c r="J149" s="32">
        <f t="shared" si="82"/>
        <v>517.59999999999991</v>
      </c>
      <c r="K149" s="32">
        <f t="shared" si="82"/>
        <v>0</v>
      </c>
      <c r="L149" s="32">
        <f t="shared" si="82"/>
        <v>517.59999999999991</v>
      </c>
    </row>
    <row r="150" spans="1:12" ht="22.5">
      <c r="A150" s="14"/>
      <c r="B150" s="31" t="s">
        <v>85</v>
      </c>
      <c r="C150" s="27" t="s">
        <v>8</v>
      </c>
      <c r="D150" s="27" t="s">
        <v>33</v>
      </c>
      <c r="E150" s="27" t="s">
        <v>225</v>
      </c>
      <c r="F150" s="27" t="s">
        <v>12</v>
      </c>
      <c r="G150" s="32">
        <v>313.39999999999998</v>
      </c>
      <c r="H150" s="32"/>
      <c r="I150" s="32">
        <f t="shared" ref="I150:I155" si="83">G150+H150</f>
        <v>313.39999999999998</v>
      </c>
      <c r="J150" s="32">
        <v>313.39999999999998</v>
      </c>
      <c r="K150" s="32"/>
      <c r="L150" s="32">
        <f>J150+K150</f>
        <v>313.39999999999998</v>
      </c>
    </row>
    <row r="151" spans="1:12" ht="45">
      <c r="A151" s="14"/>
      <c r="B151" s="31" t="s">
        <v>86</v>
      </c>
      <c r="C151" s="27" t="s">
        <v>8</v>
      </c>
      <c r="D151" s="27" t="s">
        <v>33</v>
      </c>
      <c r="E151" s="27" t="s">
        <v>225</v>
      </c>
      <c r="F151" s="27" t="s">
        <v>87</v>
      </c>
      <c r="G151" s="32">
        <v>94.7</v>
      </c>
      <c r="H151" s="32"/>
      <c r="I151" s="32">
        <f t="shared" si="83"/>
        <v>94.7</v>
      </c>
      <c r="J151" s="32">
        <v>94.7</v>
      </c>
      <c r="K151" s="32"/>
      <c r="L151" s="32">
        <f t="shared" ref="L151:L155" si="84">J151+K151</f>
        <v>94.7</v>
      </c>
    </row>
    <row r="152" spans="1:12" ht="24" customHeight="1">
      <c r="A152" s="14"/>
      <c r="B152" s="31" t="s">
        <v>89</v>
      </c>
      <c r="C152" s="27" t="s">
        <v>8</v>
      </c>
      <c r="D152" s="27" t="s">
        <v>33</v>
      </c>
      <c r="E152" s="27" t="s">
        <v>225</v>
      </c>
      <c r="F152" s="27" t="s">
        <v>21</v>
      </c>
      <c r="G152" s="32">
        <v>109.5</v>
      </c>
      <c r="H152" s="32"/>
      <c r="I152" s="32">
        <f t="shared" si="83"/>
        <v>109.5</v>
      </c>
      <c r="J152" s="32">
        <v>109.5</v>
      </c>
      <c r="K152" s="32"/>
      <c r="L152" s="32">
        <f t="shared" si="84"/>
        <v>109.5</v>
      </c>
    </row>
    <row r="153" spans="1:12" ht="33.75">
      <c r="A153" s="14"/>
      <c r="B153" s="26" t="s">
        <v>222</v>
      </c>
      <c r="C153" s="27" t="s">
        <v>8</v>
      </c>
      <c r="D153" s="27" t="s">
        <v>33</v>
      </c>
      <c r="E153" s="27" t="s">
        <v>226</v>
      </c>
      <c r="F153" s="27" t="s">
        <v>196</v>
      </c>
      <c r="G153" s="32">
        <f>G154+G155</f>
        <v>75.5</v>
      </c>
      <c r="H153" s="32">
        <f>H154+H155</f>
        <v>0</v>
      </c>
      <c r="I153" s="32">
        <f t="shared" si="83"/>
        <v>75.5</v>
      </c>
      <c r="J153" s="32">
        <f t="shared" ref="J153:K153" si="85">J154+J155</f>
        <v>75.5</v>
      </c>
      <c r="K153" s="32">
        <f t="shared" si="85"/>
        <v>0</v>
      </c>
      <c r="L153" s="32">
        <f t="shared" si="84"/>
        <v>75.5</v>
      </c>
    </row>
    <row r="154" spans="1:12" ht="33.75">
      <c r="A154" s="14"/>
      <c r="B154" s="28" t="s">
        <v>13</v>
      </c>
      <c r="C154" s="27" t="s">
        <v>8</v>
      </c>
      <c r="D154" s="27" t="s">
        <v>33</v>
      </c>
      <c r="E154" s="27" t="s">
        <v>226</v>
      </c>
      <c r="F154" s="27" t="s">
        <v>19</v>
      </c>
      <c r="G154" s="32">
        <v>58</v>
      </c>
      <c r="H154" s="32"/>
      <c r="I154" s="32">
        <f t="shared" si="83"/>
        <v>58</v>
      </c>
      <c r="J154" s="32">
        <v>58</v>
      </c>
      <c r="K154" s="32"/>
      <c r="L154" s="32">
        <f t="shared" si="84"/>
        <v>58</v>
      </c>
    </row>
    <row r="155" spans="1:12" ht="45">
      <c r="A155" s="14"/>
      <c r="B155" s="31" t="s">
        <v>86</v>
      </c>
      <c r="C155" s="27" t="s">
        <v>8</v>
      </c>
      <c r="D155" s="27" t="s">
        <v>33</v>
      </c>
      <c r="E155" s="27" t="s">
        <v>226</v>
      </c>
      <c r="F155" s="27" t="s">
        <v>87</v>
      </c>
      <c r="G155" s="32">
        <v>17.5</v>
      </c>
      <c r="H155" s="32"/>
      <c r="I155" s="32">
        <f t="shared" si="83"/>
        <v>17.5</v>
      </c>
      <c r="J155" s="32">
        <v>17.5</v>
      </c>
      <c r="K155" s="32"/>
      <c r="L155" s="32">
        <f t="shared" si="84"/>
        <v>17.5</v>
      </c>
    </row>
    <row r="156" spans="1:12">
      <c r="A156" s="10">
        <v>2</v>
      </c>
      <c r="B156" s="17" t="s">
        <v>164</v>
      </c>
      <c r="C156" s="29" t="s">
        <v>11</v>
      </c>
      <c r="D156" s="29" t="s">
        <v>52</v>
      </c>
      <c r="E156" s="29"/>
      <c r="F156" s="29"/>
      <c r="G156" s="22">
        <f t="shared" ref="G156:L158" si="86">G157</f>
        <v>324.5</v>
      </c>
      <c r="H156" s="22">
        <f t="shared" si="86"/>
        <v>0</v>
      </c>
      <c r="I156" s="22">
        <f t="shared" si="86"/>
        <v>324.5</v>
      </c>
      <c r="J156" s="22">
        <f t="shared" si="86"/>
        <v>508.5</v>
      </c>
      <c r="K156" s="22">
        <f t="shared" si="86"/>
        <v>0</v>
      </c>
      <c r="L156" s="22">
        <f t="shared" si="86"/>
        <v>508.5</v>
      </c>
    </row>
    <row r="157" spans="1:12">
      <c r="A157" s="14" t="s">
        <v>171</v>
      </c>
      <c r="B157" s="17" t="s">
        <v>165</v>
      </c>
      <c r="C157" s="29" t="s">
        <v>11</v>
      </c>
      <c r="D157" s="29" t="s">
        <v>18</v>
      </c>
      <c r="E157" s="29"/>
      <c r="F157" s="29"/>
      <c r="G157" s="22">
        <f t="shared" si="86"/>
        <v>324.5</v>
      </c>
      <c r="H157" s="22">
        <f t="shared" si="86"/>
        <v>0</v>
      </c>
      <c r="I157" s="22">
        <f t="shared" si="86"/>
        <v>324.5</v>
      </c>
      <c r="J157" s="22">
        <f t="shared" si="86"/>
        <v>508.5</v>
      </c>
      <c r="K157" s="22">
        <f t="shared" si="86"/>
        <v>0</v>
      </c>
      <c r="L157" s="22">
        <f t="shared" si="86"/>
        <v>508.5</v>
      </c>
    </row>
    <row r="158" spans="1:12" ht="47.25" customHeight="1">
      <c r="A158" s="14"/>
      <c r="B158" s="34" t="s">
        <v>217</v>
      </c>
      <c r="C158" s="27" t="s">
        <v>11</v>
      </c>
      <c r="D158" s="27" t="s">
        <v>18</v>
      </c>
      <c r="E158" s="27" t="s">
        <v>118</v>
      </c>
      <c r="F158" s="27"/>
      <c r="G158" s="32">
        <f>G159</f>
        <v>324.5</v>
      </c>
      <c r="H158" s="32">
        <f t="shared" si="86"/>
        <v>0</v>
      </c>
      <c r="I158" s="32">
        <f t="shared" si="86"/>
        <v>324.5</v>
      </c>
      <c r="J158" s="32">
        <f t="shared" si="86"/>
        <v>508.5</v>
      </c>
      <c r="K158" s="32">
        <f t="shared" si="86"/>
        <v>0</v>
      </c>
      <c r="L158" s="32">
        <f t="shared" si="86"/>
        <v>508.5</v>
      </c>
    </row>
    <row r="159" spans="1:12" ht="22.5" customHeight="1">
      <c r="A159" s="14"/>
      <c r="B159" s="26" t="s">
        <v>283</v>
      </c>
      <c r="C159" s="27" t="s">
        <v>11</v>
      </c>
      <c r="D159" s="27" t="s">
        <v>18</v>
      </c>
      <c r="E159" s="27" t="s">
        <v>285</v>
      </c>
      <c r="F159" s="27" t="s">
        <v>196</v>
      </c>
      <c r="G159" s="32">
        <f t="shared" ref="G159:L159" si="87">G160</f>
        <v>324.5</v>
      </c>
      <c r="H159" s="32">
        <f t="shared" si="87"/>
        <v>0</v>
      </c>
      <c r="I159" s="32">
        <f t="shared" si="87"/>
        <v>324.5</v>
      </c>
      <c r="J159" s="32">
        <f t="shared" si="87"/>
        <v>508.5</v>
      </c>
      <c r="K159" s="32">
        <f t="shared" si="87"/>
        <v>0</v>
      </c>
      <c r="L159" s="32">
        <f t="shared" si="87"/>
        <v>508.5</v>
      </c>
    </row>
    <row r="160" spans="1:12" ht="22.5">
      <c r="A160" s="14"/>
      <c r="B160" s="26" t="s">
        <v>284</v>
      </c>
      <c r="C160" s="27" t="s">
        <v>11</v>
      </c>
      <c r="D160" s="27" t="s">
        <v>18</v>
      </c>
      <c r="E160" s="27" t="s">
        <v>286</v>
      </c>
      <c r="F160" s="27" t="s">
        <v>196</v>
      </c>
      <c r="G160" s="32">
        <f t="shared" ref="G160:L160" si="88">SUM(G161:G162)</f>
        <v>324.5</v>
      </c>
      <c r="H160" s="32">
        <f t="shared" si="88"/>
        <v>0</v>
      </c>
      <c r="I160" s="32">
        <f t="shared" si="88"/>
        <v>324.5</v>
      </c>
      <c r="J160" s="32">
        <f t="shared" si="88"/>
        <v>508.5</v>
      </c>
      <c r="K160" s="32">
        <f t="shared" si="88"/>
        <v>0</v>
      </c>
      <c r="L160" s="32">
        <f t="shared" si="88"/>
        <v>508.5</v>
      </c>
    </row>
    <row r="161" spans="1:12" ht="22.5">
      <c r="A161" s="14"/>
      <c r="B161" s="28" t="s">
        <v>20</v>
      </c>
      <c r="C161" s="27" t="s">
        <v>11</v>
      </c>
      <c r="D161" s="27" t="s">
        <v>18</v>
      </c>
      <c r="E161" s="27" t="s">
        <v>286</v>
      </c>
      <c r="F161" s="27" t="s">
        <v>26</v>
      </c>
      <c r="G161" s="32">
        <v>276.5</v>
      </c>
      <c r="H161" s="32"/>
      <c r="I161" s="32">
        <f>G161+H161</f>
        <v>276.5</v>
      </c>
      <c r="J161" s="32">
        <v>466.5</v>
      </c>
      <c r="K161" s="32"/>
      <c r="L161" s="32">
        <f>J161+K161</f>
        <v>466.5</v>
      </c>
    </row>
    <row r="162" spans="1:12" ht="22.5" customHeight="1">
      <c r="A162" s="14"/>
      <c r="B162" s="28" t="s">
        <v>89</v>
      </c>
      <c r="C162" s="27" t="s">
        <v>11</v>
      </c>
      <c r="D162" s="27" t="s">
        <v>18</v>
      </c>
      <c r="E162" s="27" t="s">
        <v>286</v>
      </c>
      <c r="F162" s="27" t="s">
        <v>21</v>
      </c>
      <c r="G162" s="32">
        <v>48</v>
      </c>
      <c r="H162" s="32"/>
      <c r="I162" s="32">
        <f>G162+H162</f>
        <v>48</v>
      </c>
      <c r="J162" s="32">
        <v>42</v>
      </c>
      <c r="K162" s="32"/>
      <c r="L162" s="32">
        <f>J162+K162</f>
        <v>42</v>
      </c>
    </row>
    <row r="163" spans="1:12" ht="21">
      <c r="A163" s="10">
        <v>3</v>
      </c>
      <c r="B163" s="17" t="s">
        <v>37</v>
      </c>
      <c r="C163" s="11" t="s">
        <v>16</v>
      </c>
      <c r="D163" s="11"/>
      <c r="E163" s="11"/>
      <c r="F163" s="41"/>
      <c r="G163" s="22">
        <f>+G164</f>
        <v>854.4</v>
      </c>
      <c r="H163" s="22">
        <f t="shared" ref="H163:K163" si="89">+H164</f>
        <v>0</v>
      </c>
      <c r="I163" s="22">
        <f t="shared" si="89"/>
        <v>854.40000000000009</v>
      </c>
      <c r="J163" s="22">
        <f>+J164</f>
        <v>854.4</v>
      </c>
      <c r="K163" s="22">
        <f t="shared" si="89"/>
        <v>0</v>
      </c>
      <c r="L163" s="22">
        <f>+L164</f>
        <v>854.40000000000009</v>
      </c>
    </row>
    <row r="164" spans="1:12" ht="21">
      <c r="A164" s="14" t="s">
        <v>201</v>
      </c>
      <c r="B164" s="17" t="s">
        <v>152</v>
      </c>
      <c r="C164" s="29" t="s">
        <v>16</v>
      </c>
      <c r="D164" s="29" t="s">
        <v>38</v>
      </c>
      <c r="E164" s="27"/>
      <c r="F164" s="27"/>
      <c r="G164" s="22">
        <f>G165</f>
        <v>854.4</v>
      </c>
      <c r="H164" s="22">
        <f t="shared" ref="H164:L164" si="90">H165</f>
        <v>0</v>
      </c>
      <c r="I164" s="22">
        <f t="shared" si="90"/>
        <v>854.40000000000009</v>
      </c>
      <c r="J164" s="22">
        <f t="shared" si="90"/>
        <v>854.4</v>
      </c>
      <c r="K164" s="22">
        <f t="shared" si="90"/>
        <v>0</v>
      </c>
      <c r="L164" s="22">
        <f t="shared" si="90"/>
        <v>854.40000000000009</v>
      </c>
    </row>
    <row r="165" spans="1:12" ht="48" customHeight="1">
      <c r="A165" s="10"/>
      <c r="B165" s="34" t="s">
        <v>217</v>
      </c>
      <c r="C165" s="27" t="s">
        <v>16</v>
      </c>
      <c r="D165" s="27" t="s">
        <v>38</v>
      </c>
      <c r="E165" s="27" t="s">
        <v>118</v>
      </c>
      <c r="F165" s="27"/>
      <c r="G165" s="32">
        <f>G171+G176+G179+G183+G186+G189+G192+G166</f>
        <v>854.4</v>
      </c>
      <c r="H165" s="32">
        <f t="shared" ref="H165:L165" si="91">H171+H176+H179+H183+H186+H189+H192+H166</f>
        <v>0</v>
      </c>
      <c r="I165" s="32">
        <f t="shared" si="91"/>
        <v>854.40000000000009</v>
      </c>
      <c r="J165" s="32">
        <f t="shared" si="91"/>
        <v>854.4</v>
      </c>
      <c r="K165" s="32">
        <f t="shared" si="91"/>
        <v>0</v>
      </c>
      <c r="L165" s="32">
        <f t="shared" si="91"/>
        <v>854.40000000000009</v>
      </c>
    </row>
    <row r="166" spans="1:12" ht="33.75">
      <c r="A166" s="10"/>
      <c r="B166" s="36" t="s">
        <v>291</v>
      </c>
      <c r="C166" s="27" t="s">
        <v>16</v>
      </c>
      <c r="D166" s="27" t="s">
        <v>38</v>
      </c>
      <c r="E166" s="27" t="s">
        <v>552</v>
      </c>
      <c r="F166" s="27"/>
      <c r="G166" s="32">
        <f>G167+G169</f>
        <v>0</v>
      </c>
      <c r="H166" s="32">
        <f t="shared" ref="H166:I166" si="92">H167+H169</f>
        <v>74.099999999999994</v>
      </c>
      <c r="I166" s="32">
        <f t="shared" si="92"/>
        <v>74.099999999999994</v>
      </c>
      <c r="J166" s="32">
        <f>J167+J169</f>
        <v>0</v>
      </c>
      <c r="K166" s="32">
        <f t="shared" ref="K166:L166" si="93">K167+K169</f>
        <v>74.099999999999994</v>
      </c>
      <c r="L166" s="32">
        <f t="shared" si="93"/>
        <v>74.099999999999994</v>
      </c>
    </row>
    <row r="167" spans="1:12" ht="66.75" customHeight="1">
      <c r="A167" s="10"/>
      <c r="B167" s="40" t="s">
        <v>287</v>
      </c>
      <c r="C167" s="27" t="s">
        <v>16</v>
      </c>
      <c r="D167" s="27" t="s">
        <v>38</v>
      </c>
      <c r="E167" s="27" t="s">
        <v>553</v>
      </c>
      <c r="F167" s="27"/>
      <c r="G167" s="32">
        <f>G168</f>
        <v>0</v>
      </c>
      <c r="H167" s="32">
        <f t="shared" ref="H167:L167" si="94">H168</f>
        <v>32.6</v>
      </c>
      <c r="I167" s="32">
        <f t="shared" si="94"/>
        <v>32.6</v>
      </c>
      <c r="J167" s="32">
        <f>J168</f>
        <v>0</v>
      </c>
      <c r="K167" s="32">
        <f t="shared" si="94"/>
        <v>32.6</v>
      </c>
      <c r="L167" s="32">
        <f t="shared" si="94"/>
        <v>32.6</v>
      </c>
    </row>
    <row r="168" spans="1:12">
      <c r="A168" s="10"/>
      <c r="B168" s="36" t="s">
        <v>129</v>
      </c>
      <c r="C168" s="27" t="s">
        <v>16</v>
      </c>
      <c r="D168" s="27" t="s">
        <v>38</v>
      </c>
      <c r="E168" s="27" t="s">
        <v>553</v>
      </c>
      <c r="F168" s="27" t="s">
        <v>130</v>
      </c>
      <c r="G168" s="32"/>
      <c r="H168" s="32">
        <v>32.6</v>
      </c>
      <c r="I168" s="32">
        <f>SUM(G168:H168)</f>
        <v>32.6</v>
      </c>
      <c r="J168" s="32"/>
      <c r="K168" s="32">
        <v>32.6</v>
      </c>
      <c r="L168" s="32">
        <f>SUM(J168:K168)</f>
        <v>32.6</v>
      </c>
    </row>
    <row r="169" spans="1:12" ht="67.5">
      <c r="A169" s="10"/>
      <c r="B169" s="40" t="s">
        <v>288</v>
      </c>
      <c r="C169" s="27" t="s">
        <v>16</v>
      </c>
      <c r="D169" s="27" t="s">
        <v>38</v>
      </c>
      <c r="E169" s="27" t="s">
        <v>554</v>
      </c>
      <c r="F169" s="27"/>
      <c r="G169" s="32">
        <f>G170</f>
        <v>0</v>
      </c>
      <c r="H169" s="32">
        <f t="shared" ref="H169:L169" si="95">H170</f>
        <v>41.5</v>
      </c>
      <c r="I169" s="32">
        <f t="shared" si="95"/>
        <v>41.5</v>
      </c>
      <c r="J169" s="32">
        <f>J170</f>
        <v>0</v>
      </c>
      <c r="K169" s="32">
        <f t="shared" si="95"/>
        <v>41.5</v>
      </c>
      <c r="L169" s="32">
        <f t="shared" si="95"/>
        <v>41.5</v>
      </c>
    </row>
    <row r="170" spans="1:12">
      <c r="A170" s="10"/>
      <c r="B170" s="36" t="s">
        <v>129</v>
      </c>
      <c r="C170" s="27" t="s">
        <v>16</v>
      </c>
      <c r="D170" s="27" t="s">
        <v>38</v>
      </c>
      <c r="E170" s="27" t="s">
        <v>554</v>
      </c>
      <c r="F170" s="27" t="s">
        <v>130</v>
      </c>
      <c r="G170" s="32"/>
      <c r="H170" s="32">
        <v>41.5</v>
      </c>
      <c r="I170" s="32">
        <f>SUM(G170:H170)</f>
        <v>41.5</v>
      </c>
      <c r="J170" s="32"/>
      <c r="K170" s="32">
        <v>41.5</v>
      </c>
      <c r="L170" s="32">
        <f>SUM(J170:K170)</f>
        <v>41.5</v>
      </c>
    </row>
    <row r="171" spans="1:12" ht="33.75">
      <c r="A171" s="10"/>
      <c r="B171" s="31" t="s">
        <v>291</v>
      </c>
      <c r="C171" s="27" t="s">
        <v>16</v>
      </c>
      <c r="D171" s="27" t="s">
        <v>38</v>
      </c>
      <c r="E171" s="27" t="s">
        <v>98</v>
      </c>
      <c r="F171" s="27" t="s">
        <v>196</v>
      </c>
      <c r="G171" s="32">
        <f>G172+G174</f>
        <v>74.099999999999994</v>
      </c>
      <c r="H171" s="32">
        <f t="shared" ref="H171:K171" si="96">H172+H174</f>
        <v>-74.099999999999994</v>
      </c>
      <c r="I171" s="32">
        <f t="shared" si="96"/>
        <v>0</v>
      </c>
      <c r="J171" s="32">
        <f t="shared" si="96"/>
        <v>74.099999999999994</v>
      </c>
      <c r="K171" s="32">
        <f t="shared" si="96"/>
        <v>-74.099999999999994</v>
      </c>
      <c r="L171" s="32">
        <f>L172+L174</f>
        <v>0</v>
      </c>
    </row>
    <row r="172" spans="1:12" ht="69" customHeight="1">
      <c r="A172" s="10"/>
      <c r="B172" s="43" t="s">
        <v>287</v>
      </c>
      <c r="C172" s="27" t="s">
        <v>16</v>
      </c>
      <c r="D172" s="27" t="s">
        <v>38</v>
      </c>
      <c r="E172" s="27" t="s">
        <v>289</v>
      </c>
      <c r="F172" s="27" t="s">
        <v>196</v>
      </c>
      <c r="G172" s="32">
        <f t="shared" ref="G172:L172" si="97">G173</f>
        <v>32.6</v>
      </c>
      <c r="H172" s="32">
        <f t="shared" si="97"/>
        <v>-32.6</v>
      </c>
      <c r="I172" s="32">
        <f t="shared" si="97"/>
        <v>0</v>
      </c>
      <c r="J172" s="32">
        <f t="shared" si="97"/>
        <v>32.6</v>
      </c>
      <c r="K172" s="32">
        <f t="shared" si="97"/>
        <v>-32.6</v>
      </c>
      <c r="L172" s="32">
        <f t="shared" si="97"/>
        <v>0</v>
      </c>
    </row>
    <row r="173" spans="1:12">
      <c r="A173" s="10"/>
      <c r="B173" s="31" t="s">
        <v>129</v>
      </c>
      <c r="C173" s="27" t="s">
        <v>16</v>
      </c>
      <c r="D173" s="27" t="s">
        <v>38</v>
      </c>
      <c r="E173" s="27" t="s">
        <v>289</v>
      </c>
      <c r="F173" s="27" t="s">
        <v>130</v>
      </c>
      <c r="G173" s="32">
        <v>32.6</v>
      </c>
      <c r="H173" s="32">
        <v>-32.6</v>
      </c>
      <c r="I173" s="32">
        <f>G173+H173</f>
        <v>0</v>
      </c>
      <c r="J173" s="32">
        <v>32.6</v>
      </c>
      <c r="K173" s="32">
        <v>-32.6</v>
      </c>
      <c r="L173" s="32">
        <f>J173+K173</f>
        <v>0</v>
      </c>
    </row>
    <row r="174" spans="1:12" ht="67.5">
      <c r="A174" s="10"/>
      <c r="B174" s="43" t="s">
        <v>288</v>
      </c>
      <c r="C174" s="27" t="s">
        <v>16</v>
      </c>
      <c r="D174" s="27" t="s">
        <v>38</v>
      </c>
      <c r="E174" s="37" t="s">
        <v>290</v>
      </c>
      <c r="F174" s="27" t="s">
        <v>196</v>
      </c>
      <c r="G174" s="32">
        <f t="shared" ref="G174:L174" si="98">G175</f>
        <v>41.5</v>
      </c>
      <c r="H174" s="32">
        <f t="shared" si="98"/>
        <v>-41.5</v>
      </c>
      <c r="I174" s="32">
        <f t="shared" si="98"/>
        <v>0</v>
      </c>
      <c r="J174" s="32">
        <f t="shared" si="98"/>
        <v>41.5</v>
      </c>
      <c r="K174" s="32">
        <f t="shared" si="98"/>
        <v>-41.5</v>
      </c>
      <c r="L174" s="32">
        <f t="shared" si="98"/>
        <v>0</v>
      </c>
    </row>
    <row r="175" spans="1:12">
      <c r="A175" s="10"/>
      <c r="B175" s="31" t="s">
        <v>129</v>
      </c>
      <c r="C175" s="27" t="s">
        <v>16</v>
      </c>
      <c r="D175" s="27" t="s">
        <v>38</v>
      </c>
      <c r="E175" s="37" t="s">
        <v>290</v>
      </c>
      <c r="F175" s="27" t="s">
        <v>130</v>
      </c>
      <c r="G175" s="32">
        <v>41.5</v>
      </c>
      <c r="H175" s="32">
        <v>-41.5</v>
      </c>
      <c r="I175" s="32">
        <f>G175+H175</f>
        <v>0</v>
      </c>
      <c r="J175" s="32">
        <v>41.5</v>
      </c>
      <c r="K175" s="32">
        <v>-41.5</v>
      </c>
      <c r="L175" s="32">
        <f>J175+K175</f>
        <v>0</v>
      </c>
    </row>
    <row r="176" spans="1:12" ht="33.75">
      <c r="A176" s="10"/>
      <c r="B176" s="26" t="s">
        <v>294</v>
      </c>
      <c r="C176" s="27" t="s">
        <v>16</v>
      </c>
      <c r="D176" s="27" t="s">
        <v>38</v>
      </c>
      <c r="E176" s="27" t="s">
        <v>306</v>
      </c>
      <c r="F176" s="27" t="s">
        <v>196</v>
      </c>
      <c r="G176" s="32">
        <f>G177</f>
        <v>140</v>
      </c>
      <c r="H176" s="32">
        <f t="shared" ref="G176:L177" si="99">H177</f>
        <v>0</v>
      </c>
      <c r="I176" s="32">
        <f t="shared" si="99"/>
        <v>140</v>
      </c>
      <c r="J176" s="32">
        <f t="shared" si="99"/>
        <v>140</v>
      </c>
      <c r="K176" s="32">
        <f t="shared" si="99"/>
        <v>0</v>
      </c>
      <c r="L176" s="32">
        <f t="shared" si="99"/>
        <v>140</v>
      </c>
    </row>
    <row r="177" spans="1:12" ht="24.75" customHeight="1">
      <c r="A177" s="10"/>
      <c r="B177" s="26" t="s">
        <v>296</v>
      </c>
      <c r="C177" s="27" t="s">
        <v>16</v>
      </c>
      <c r="D177" s="27" t="s">
        <v>38</v>
      </c>
      <c r="E177" s="27" t="s">
        <v>308</v>
      </c>
      <c r="F177" s="27" t="s">
        <v>196</v>
      </c>
      <c r="G177" s="32">
        <f t="shared" si="99"/>
        <v>140</v>
      </c>
      <c r="H177" s="32">
        <f t="shared" si="99"/>
        <v>0</v>
      </c>
      <c r="I177" s="32">
        <f t="shared" si="99"/>
        <v>140</v>
      </c>
      <c r="J177" s="32">
        <f t="shared" si="99"/>
        <v>140</v>
      </c>
      <c r="K177" s="32">
        <f t="shared" si="99"/>
        <v>0</v>
      </c>
      <c r="L177" s="32">
        <f t="shared" si="99"/>
        <v>140</v>
      </c>
    </row>
    <row r="178" spans="1:12" ht="19.5" customHeight="1">
      <c r="A178" s="10"/>
      <c r="B178" s="28" t="s">
        <v>89</v>
      </c>
      <c r="C178" s="27" t="s">
        <v>16</v>
      </c>
      <c r="D178" s="27" t="s">
        <v>38</v>
      </c>
      <c r="E178" s="27" t="s">
        <v>308</v>
      </c>
      <c r="F178" s="27" t="s">
        <v>21</v>
      </c>
      <c r="G178" s="75">
        <v>140</v>
      </c>
      <c r="H178" s="75"/>
      <c r="I178" s="32">
        <f>SUM(G178:H178)</f>
        <v>140</v>
      </c>
      <c r="J178" s="75">
        <v>140</v>
      </c>
      <c r="K178" s="75"/>
      <c r="L178" s="32">
        <f>SUM(J178:K178)</f>
        <v>140</v>
      </c>
    </row>
    <row r="179" spans="1:12" ht="22.5">
      <c r="A179" s="10"/>
      <c r="B179" s="26" t="s">
        <v>297</v>
      </c>
      <c r="C179" s="27" t="s">
        <v>16</v>
      </c>
      <c r="D179" s="27" t="s">
        <v>38</v>
      </c>
      <c r="E179" s="27" t="s">
        <v>309</v>
      </c>
      <c r="F179" s="27" t="s">
        <v>196</v>
      </c>
      <c r="G179" s="32">
        <f t="shared" ref="G179:L179" si="100">G180</f>
        <v>356.2</v>
      </c>
      <c r="H179" s="32">
        <f t="shared" si="100"/>
        <v>0</v>
      </c>
      <c r="I179" s="32">
        <f t="shared" si="100"/>
        <v>356.2</v>
      </c>
      <c r="J179" s="32">
        <f t="shared" si="100"/>
        <v>356.2</v>
      </c>
      <c r="K179" s="32">
        <f t="shared" si="100"/>
        <v>0</v>
      </c>
      <c r="L179" s="32">
        <f t="shared" si="100"/>
        <v>356.2</v>
      </c>
    </row>
    <row r="180" spans="1:12">
      <c r="A180" s="10"/>
      <c r="B180" s="26" t="s">
        <v>298</v>
      </c>
      <c r="C180" s="27" t="s">
        <v>16</v>
      </c>
      <c r="D180" s="27" t="s">
        <v>38</v>
      </c>
      <c r="E180" s="27" t="s">
        <v>310</v>
      </c>
      <c r="F180" s="27" t="s">
        <v>196</v>
      </c>
      <c r="G180" s="32">
        <f t="shared" ref="G180:J180" si="101">G182+G181</f>
        <v>356.2</v>
      </c>
      <c r="H180" s="32">
        <f t="shared" si="101"/>
        <v>0</v>
      </c>
      <c r="I180" s="32">
        <f t="shared" si="101"/>
        <v>356.2</v>
      </c>
      <c r="J180" s="32">
        <f t="shared" si="101"/>
        <v>356.2</v>
      </c>
      <c r="K180" s="32">
        <f>K182+K181</f>
        <v>0</v>
      </c>
      <c r="L180" s="32">
        <f>L182+L181</f>
        <v>356.2</v>
      </c>
    </row>
    <row r="181" spans="1:12" ht="22.5">
      <c r="A181" s="10"/>
      <c r="B181" s="77" t="s">
        <v>20</v>
      </c>
      <c r="C181" s="27" t="s">
        <v>16</v>
      </c>
      <c r="D181" s="27" t="s">
        <v>38</v>
      </c>
      <c r="E181" s="27" t="s">
        <v>310</v>
      </c>
      <c r="F181" s="37" t="s">
        <v>26</v>
      </c>
      <c r="G181" s="32">
        <v>4.2</v>
      </c>
      <c r="H181" s="32"/>
      <c r="I181" s="32">
        <f>SUM(G181:H181)</f>
        <v>4.2</v>
      </c>
      <c r="J181" s="32">
        <v>4.2</v>
      </c>
      <c r="K181" s="32"/>
      <c r="L181" s="32">
        <f>SUM(J181:K181)</f>
        <v>4.2</v>
      </c>
    </row>
    <row r="182" spans="1:12" ht="24" customHeight="1">
      <c r="A182" s="10"/>
      <c r="B182" s="28" t="s">
        <v>89</v>
      </c>
      <c r="C182" s="27" t="s">
        <v>16</v>
      </c>
      <c r="D182" s="27" t="s">
        <v>38</v>
      </c>
      <c r="E182" s="27" t="s">
        <v>310</v>
      </c>
      <c r="F182" s="27" t="s">
        <v>21</v>
      </c>
      <c r="G182" s="32">
        <v>352</v>
      </c>
      <c r="H182" s="32"/>
      <c r="I182" s="32">
        <f>SUM(G182:H182)</f>
        <v>352</v>
      </c>
      <c r="J182" s="32">
        <v>352</v>
      </c>
      <c r="K182" s="32"/>
      <c r="L182" s="32">
        <f>SUM(J182:K182)</f>
        <v>352</v>
      </c>
    </row>
    <row r="183" spans="1:12" ht="22.5">
      <c r="A183" s="10"/>
      <c r="B183" s="26" t="s">
        <v>299</v>
      </c>
      <c r="C183" s="27" t="s">
        <v>16</v>
      </c>
      <c r="D183" s="27" t="s">
        <v>38</v>
      </c>
      <c r="E183" s="27" t="s">
        <v>311</v>
      </c>
      <c r="F183" s="27" t="s">
        <v>196</v>
      </c>
      <c r="G183" s="32">
        <f t="shared" ref="G183:L184" si="102">G184</f>
        <v>50</v>
      </c>
      <c r="H183" s="32">
        <f t="shared" si="102"/>
        <v>0</v>
      </c>
      <c r="I183" s="32">
        <f t="shared" si="102"/>
        <v>50</v>
      </c>
      <c r="J183" s="32">
        <f t="shared" si="102"/>
        <v>50</v>
      </c>
      <c r="K183" s="32">
        <f t="shared" si="102"/>
        <v>0</v>
      </c>
      <c r="L183" s="78">
        <f t="shared" si="102"/>
        <v>50</v>
      </c>
    </row>
    <row r="184" spans="1:12" ht="33.75">
      <c r="A184" s="10"/>
      <c r="B184" s="28" t="s">
        <v>300</v>
      </c>
      <c r="C184" s="27" t="s">
        <v>16</v>
      </c>
      <c r="D184" s="27" t="s">
        <v>38</v>
      </c>
      <c r="E184" s="27" t="s">
        <v>312</v>
      </c>
      <c r="F184" s="27" t="s">
        <v>196</v>
      </c>
      <c r="G184" s="32">
        <f t="shared" si="102"/>
        <v>50</v>
      </c>
      <c r="H184" s="32">
        <f t="shared" si="102"/>
        <v>0</v>
      </c>
      <c r="I184" s="32">
        <f t="shared" si="102"/>
        <v>50</v>
      </c>
      <c r="J184" s="32">
        <f t="shared" si="102"/>
        <v>50</v>
      </c>
      <c r="K184" s="32">
        <f t="shared" si="102"/>
        <v>0</v>
      </c>
      <c r="L184" s="78">
        <f t="shared" si="102"/>
        <v>50</v>
      </c>
    </row>
    <row r="185" spans="1:12" ht="24.75" customHeight="1">
      <c r="A185" s="10"/>
      <c r="B185" s="28" t="s">
        <v>89</v>
      </c>
      <c r="C185" s="27" t="s">
        <v>16</v>
      </c>
      <c r="D185" s="27" t="s">
        <v>38</v>
      </c>
      <c r="E185" s="27" t="s">
        <v>312</v>
      </c>
      <c r="F185" s="27" t="s">
        <v>21</v>
      </c>
      <c r="G185" s="32">
        <v>50</v>
      </c>
      <c r="H185" s="32"/>
      <c r="I185" s="32">
        <f>SUM(G185:H185)</f>
        <v>50</v>
      </c>
      <c r="J185" s="32">
        <v>50</v>
      </c>
      <c r="K185" s="32"/>
      <c r="L185" s="78">
        <f>SUM(J185:K185)</f>
        <v>50</v>
      </c>
    </row>
    <row r="186" spans="1:12" ht="22.5">
      <c r="A186" s="10"/>
      <c r="B186" s="26" t="s">
        <v>272</v>
      </c>
      <c r="C186" s="27" t="s">
        <v>16</v>
      </c>
      <c r="D186" s="27" t="s">
        <v>38</v>
      </c>
      <c r="E186" s="27" t="s">
        <v>274</v>
      </c>
      <c r="F186" s="27" t="s">
        <v>196</v>
      </c>
      <c r="G186" s="32">
        <f t="shared" ref="G186:L187" si="103">G187</f>
        <v>50</v>
      </c>
      <c r="H186" s="32">
        <f t="shared" si="103"/>
        <v>0</v>
      </c>
      <c r="I186" s="32">
        <f t="shared" si="103"/>
        <v>50</v>
      </c>
      <c r="J186" s="32">
        <f t="shared" si="103"/>
        <v>50</v>
      </c>
      <c r="K186" s="32">
        <f t="shared" si="103"/>
        <v>0</v>
      </c>
      <c r="L186" s="32">
        <f t="shared" si="103"/>
        <v>50</v>
      </c>
    </row>
    <row r="187" spans="1:12" ht="24.75" customHeight="1">
      <c r="A187" s="10"/>
      <c r="B187" s="26" t="s">
        <v>301</v>
      </c>
      <c r="C187" s="27" t="s">
        <v>16</v>
      </c>
      <c r="D187" s="27" t="s">
        <v>38</v>
      </c>
      <c r="E187" s="27" t="s">
        <v>313</v>
      </c>
      <c r="F187" s="27" t="s">
        <v>196</v>
      </c>
      <c r="G187" s="32">
        <f t="shared" si="103"/>
        <v>50</v>
      </c>
      <c r="H187" s="32">
        <f t="shared" si="103"/>
        <v>0</v>
      </c>
      <c r="I187" s="32">
        <f t="shared" si="103"/>
        <v>50</v>
      </c>
      <c r="J187" s="32">
        <f t="shared" si="103"/>
        <v>50</v>
      </c>
      <c r="K187" s="32">
        <f t="shared" si="103"/>
        <v>0</v>
      </c>
      <c r="L187" s="32">
        <f t="shared" si="103"/>
        <v>50</v>
      </c>
    </row>
    <row r="188" spans="1:12" ht="21.75" customHeight="1">
      <c r="A188" s="10"/>
      <c r="B188" s="28" t="s">
        <v>89</v>
      </c>
      <c r="C188" s="27" t="s">
        <v>16</v>
      </c>
      <c r="D188" s="27" t="s">
        <v>38</v>
      </c>
      <c r="E188" s="27" t="s">
        <v>313</v>
      </c>
      <c r="F188" s="27" t="s">
        <v>21</v>
      </c>
      <c r="G188" s="32">
        <v>50</v>
      </c>
      <c r="H188" s="32"/>
      <c r="I188" s="32">
        <f>G188+H188</f>
        <v>50</v>
      </c>
      <c r="J188" s="32">
        <v>50</v>
      </c>
      <c r="K188" s="32"/>
      <c r="L188" s="32">
        <f>J188+K188</f>
        <v>50</v>
      </c>
    </row>
    <row r="189" spans="1:12" ht="45" customHeight="1">
      <c r="A189" s="10"/>
      <c r="B189" s="26" t="s">
        <v>302</v>
      </c>
      <c r="C189" s="27" t="s">
        <v>16</v>
      </c>
      <c r="D189" s="27" t="s">
        <v>38</v>
      </c>
      <c r="E189" s="27" t="s">
        <v>314</v>
      </c>
      <c r="F189" s="27" t="s">
        <v>196</v>
      </c>
      <c r="G189" s="32">
        <f t="shared" ref="G189:L189" si="104">G191</f>
        <v>50</v>
      </c>
      <c r="H189" s="32">
        <f t="shared" si="104"/>
        <v>0</v>
      </c>
      <c r="I189" s="32">
        <f t="shared" si="104"/>
        <v>50</v>
      </c>
      <c r="J189" s="32">
        <f t="shared" si="104"/>
        <v>50</v>
      </c>
      <c r="K189" s="32">
        <f t="shared" si="104"/>
        <v>0</v>
      </c>
      <c r="L189" s="32">
        <f t="shared" si="104"/>
        <v>50</v>
      </c>
    </row>
    <row r="190" spans="1:12" ht="33.75">
      <c r="A190" s="10"/>
      <c r="B190" s="26" t="s">
        <v>303</v>
      </c>
      <c r="C190" s="27" t="s">
        <v>16</v>
      </c>
      <c r="D190" s="27" t="s">
        <v>38</v>
      </c>
      <c r="E190" s="27" t="s">
        <v>315</v>
      </c>
      <c r="F190" s="27" t="s">
        <v>196</v>
      </c>
      <c r="G190" s="32">
        <f t="shared" ref="G190:L190" si="105">G191</f>
        <v>50</v>
      </c>
      <c r="H190" s="32">
        <f t="shared" si="105"/>
        <v>0</v>
      </c>
      <c r="I190" s="32">
        <f t="shared" si="105"/>
        <v>50</v>
      </c>
      <c r="J190" s="32">
        <f t="shared" si="105"/>
        <v>50</v>
      </c>
      <c r="K190" s="32">
        <f t="shared" si="105"/>
        <v>0</v>
      </c>
      <c r="L190" s="32">
        <f t="shared" si="105"/>
        <v>50</v>
      </c>
    </row>
    <row r="191" spans="1:12" ht="27" customHeight="1">
      <c r="A191" s="10"/>
      <c r="B191" s="28" t="s">
        <v>89</v>
      </c>
      <c r="C191" s="27" t="s">
        <v>16</v>
      </c>
      <c r="D191" s="27" t="s">
        <v>38</v>
      </c>
      <c r="E191" s="27" t="s">
        <v>315</v>
      </c>
      <c r="F191" s="27" t="s">
        <v>21</v>
      </c>
      <c r="G191" s="75">
        <v>50</v>
      </c>
      <c r="H191" s="75"/>
      <c r="I191" s="32">
        <f>SUM(G191:H191)</f>
        <v>50</v>
      </c>
      <c r="J191" s="75">
        <v>50</v>
      </c>
      <c r="K191" s="75"/>
      <c r="L191" s="32">
        <f>SUM(J191:K191)</f>
        <v>50</v>
      </c>
    </row>
    <row r="192" spans="1:12" ht="33.75">
      <c r="A192" s="10"/>
      <c r="B192" s="26" t="s">
        <v>304</v>
      </c>
      <c r="C192" s="27" t="s">
        <v>16</v>
      </c>
      <c r="D192" s="27" t="s">
        <v>38</v>
      </c>
      <c r="E192" s="27" t="s">
        <v>316</v>
      </c>
      <c r="F192" s="27" t="s">
        <v>196</v>
      </c>
      <c r="G192" s="32">
        <f t="shared" ref="G192:L193" si="106">G193</f>
        <v>134.1</v>
      </c>
      <c r="H192" s="32">
        <f t="shared" si="106"/>
        <v>0</v>
      </c>
      <c r="I192" s="32">
        <f t="shared" si="106"/>
        <v>134.1</v>
      </c>
      <c r="J192" s="32">
        <f t="shared" si="106"/>
        <v>134.1</v>
      </c>
      <c r="K192" s="32">
        <f t="shared" si="106"/>
        <v>0</v>
      </c>
      <c r="L192" s="32">
        <f t="shared" si="106"/>
        <v>134.1</v>
      </c>
    </row>
    <row r="193" spans="1:12" ht="21.75" customHeight="1">
      <c r="A193" s="10"/>
      <c r="B193" s="26" t="s">
        <v>305</v>
      </c>
      <c r="C193" s="27" t="s">
        <v>16</v>
      </c>
      <c r="D193" s="27" t="s">
        <v>38</v>
      </c>
      <c r="E193" s="27" t="s">
        <v>317</v>
      </c>
      <c r="F193" s="27" t="s">
        <v>196</v>
      </c>
      <c r="G193" s="32">
        <f t="shared" si="106"/>
        <v>134.1</v>
      </c>
      <c r="H193" s="32">
        <f t="shared" si="106"/>
        <v>0</v>
      </c>
      <c r="I193" s="32">
        <f t="shared" si="106"/>
        <v>134.1</v>
      </c>
      <c r="J193" s="32">
        <f t="shared" si="106"/>
        <v>134.1</v>
      </c>
      <c r="K193" s="32">
        <f t="shared" si="106"/>
        <v>0</v>
      </c>
      <c r="L193" s="32">
        <f t="shared" si="106"/>
        <v>134.1</v>
      </c>
    </row>
    <row r="194" spans="1:12" ht="24.75" customHeight="1">
      <c r="A194" s="10"/>
      <c r="B194" s="28" t="s">
        <v>89</v>
      </c>
      <c r="C194" s="27" t="s">
        <v>16</v>
      </c>
      <c r="D194" s="27" t="s">
        <v>38</v>
      </c>
      <c r="E194" s="27" t="s">
        <v>317</v>
      </c>
      <c r="F194" s="27" t="s">
        <v>21</v>
      </c>
      <c r="G194" s="75">
        <v>134.1</v>
      </c>
      <c r="H194" s="75"/>
      <c r="I194" s="32">
        <f>SUM(G194:H194)</f>
        <v>134.1</v>
      </c>
      <c r="J194" s="75">
        <v>134.1</v>
      </c>
      <c r="K194" s="75"/>
      <c r="L194" s="32">
        <f>SUM(J194:K194)</f>
        <v>134.1</v>
      </c>
    </row>
    <row r="195" spans="1:12">
      <c r="A195" s="10">
        <v>4</v>
      </c>
      <c r="B195" s="17" t="s">
        <v>39</v>
      </c>
      <c r="C195" s="11" t="s">
        <v>18</v>
      </c>
      <c r="D195" s="11"/>
      <c r="E195" s="11"/>
      <c r="F195" s="38"/>
      <c r="G195" s="30">
        <f>G196+G204+G213</f>
        <v>10569.5</v>
      </c>
      <c r="H195" s="30">
        <f t="shared" ref="H195:L195" si="107">H196+H204+H213</f>
        <v>45540</v>
      </c>
      <c r="I195" s="30">
        <f t="shared" si="107"/>
        <v>56109.5</v>
      </c>
      <c r="J195" s="30">
        <f t="shared" si="107"/>
        <v>10740.5</v>
      </c>
      <c r="K195" s="30">
        <f t="shared" si="107"/>
        <v>0</v>
      </c>
      <c r="L195" s="30">
        <f t="shared" si="107"/>
        <v>10740.5</v>
      </c>
    </row>
    <row r="196" spans="1:12">
      <c r="A196" s="14" t="s">
        <v>40</v>
      </c>
      <c r="B196" s="17" t="s">
        <v>110</v>
      </c>
      <c r="C196" s="11" t="s">
        <v>18</v>
      </c>
      <c r="D196" s="11" t="s">
        <v>45</v>
      </c>
      <c r="E196" s="11"/>
      <c r="F196" s="11"/>
      <c r="G196" s="22">
        <f>G197</f>
        <v>403.5</v>
      </c>
      <c r="H196" s="22">
        <f t="shared" ref="H196:L196" si="108">H197</f>
        <v>0</v>
      </c>
      <c r="I196" s="22">
        <f t="shared" si="108"/>
        <v>403.5</v>
      </c>
      <c r="J196" s="22">
        <f t="shared" si="108"/>
        <v>403.5</v>
      </c>
      <c r="K196" s="22">
        <f t="shared" si="108"/>
        <v>0</v>
      </c>
      <c r="L196" s="22">
        <f t="shared" si="108"/>
        <v>403.5</v>
      </c>
    </row>
    <row r="197" spans="1:12" ht="45">
      <c r="A197" s="14"/>
      <c r="B197" s="34" t="s">
        <v>217</v>
      </c>
      <c r="C197" s="27" t="s">
        <v>18</v>
      </c>
      <c r="D197" s="27" t="s">
        <v>45</v>
      </c>
      <c r="E197" s="27" t="s">
        <v>118</v>
      </c>
      <c r="F197" s="37"/>
      <c r="G197" s="32">
        <f>G198+G201</f>
        <v>403.5</v>
      </c>
      <c r="H197" s="32">
        <f t="shared" ref="H197:L197" si="109">H198+H201</f>
        <v>0</v>
      </c>
      <c r="I197" s="32">
        <f t="shared" si="109"/>
        <v>403.5</v>
      </c>
      <c r="J197" s="32">
        <f t="shared" si="109"/>
        <v>403.5</v>
      </c>
      <c r="K197" s="32">
        <f t="shared" si="109"/>
        <v>0</v>
      </c>
      <c r="L197" s="32">
        <f t="shared" si="109"/>
        <v>403.5</v>
      </c>
    </row>
    <row r="198" spans="1:12" ht="33.75">
      <c r="A198" s="14"/>
      <c r="B198" s="26" t="s">
        <v>318</v>
      </c>
      <c r="C198" s="27" t="s">
        <v>18</v>
      </c>
      <c r="D198" s="27" t="s">
        <v>45</v>
      </c>
      <c r="E198" s="27" t="s">
        <v>320</v>
      </c>
      <c r="F198" s="27" t="s">
        <v>196</v>
      </c>
      <c r="G198" s="32">
        <f>G199</f>
        <v>94.8</v>
      </c>
      <c r="H198" s="32">
        <f t="shared" ref="H198:L199" si="110">H199</f>
        <v>0</v>
      </c>
      <c r="I198" s="32">
        <f t="shared" si="110"/>
        <v>94.8</v>
      </c>
      <c r="J198" s="32">
        <f t="shared" si="110"/>
        <v>94.8</v>
      </c>
      <c r="K198" s="32">
        <f t="shared" si="110"/>
        <v>0</v>
      </c>
      <c r="L198" s="32">
        <f t="shared" si="110"/>
        <v>94.8</v>
      </c>
    </row>
    <row r="199" spans="1:12" ht="90">
      <c r="A199" s="14"/>
      <c r="B199" s="26" t="s">
        <v>322</v>
      </c>
      <c r="C199" s="27" t="s">
        <v>18</v>
      </c>
      <c r="D199" s="27" t="s">
        <v>45</v>
      </c>
      <c r="E199" s="27" t="s">
        <v>323</v>
      </c>
      <c r="F199" s="27" t="s">
        <v>196</v>
      </c>
      <c r="G199" s="32">
        <f>G200</f>
        <v>94.8</v>
      </c>
      <c r="H199" s="32">
        <f t="shared" si="110"/>
        <v>0</v>
      </c>
      <c r="I199" s="32">
        <f t="shared" si="110"/>
        <v>94.8</v>
      </c>
      <c r="J199" s="32">
        <f t="shared" si="110"/>
        <v>94.8</v>
      </c>
      <c r="K199" s="32">
        <f t="shared" si="110"/>
        <v>0</v>
      </c>
      <c r="L199" s="32">
        <f t="shared" si="110"/>
        <v>94.8</v>
      </c>
    </row>
    <row r="200" spans="1:12" ht="24" customHeight="1">
      <c r="A200" s="14"/>
      <c r="B200" s="28" t="s">
        <v>89</v>
      </c>
      <c r="C200" s="27" t="s">
        <v>18</v>
      </c>
      <c r="D200" s="27" t="s">
        <v>45</v>
      </c>
      <c r="E200" s="27" t="s">
        <v>323</v>
      </c>
      <c r="F200" s="27" t="s">
        <v>21</v>
      </c>
      <c r="G200" s="32">
        <v>94.8</v>
      </c>
      <c r="H200" s="32"/>
      <c r="I200" s="32">
        <f>SUM(G200:H200)</f>
        <v>94.8</v>
      </c>
      <c r="J200" s="32">
        <v>94.8</v>
      </c>
      <c r="K200" s="32"/>
      <c r="L200" s="32">
        <f>SUM(J200:K200)</f>
        <v>94.8</v>
      </c>
    </row>
    <row r="201" spans="1:12" ht="33.75">
      <c r="A201" s="14"/>
      <c r="B201" s="26" t="s">
        <v>324</v>
      </c>
      <c r="C201" s="27" t="s">
        <v>18</v>
      </c>
      <c r="D201" s="27" t="s">
        <v>45</v>
      </c>
      <c r="E201" s="27" t="s">
        <v>325</v>
      </c>
      <c r="F201" s="27" t="s">
        <v>196</v>
      </c>
      <c r="G201" s="32">
        <f t="shared" ref="G201:L202" si="111">G202</f>
        <v>308.7</v>
      </c>
      <c r="H201" s="32">
        <f t="shared" si="111"/>
        <v>0</v>
      </c>
      <c r="I201" s="32">
        <f t="shared" si="111"/>
        <v>308.7</v>
      </c>
      <c r="J201" s="32">
        <f t="shared" si="111"/>
        <v>308.7</v>
      </c>
      <c r="K201" s="32">
        <f t="shared" si="111"/>
        <v>0</v>
      </c>
      <c r="L201" s="32">
        <f t="shared" si="111"/>
        <v>308.7</v>
      </c>
    </row>
    <row r="202" spans="1:12" ht="45">
      <c r="A202" s="14"/>
      <c r="B202" s="36" t="s">
        <v>178</v>
      </c>
      <c r="C202" s="27" t="s">
        <v>18</v>
      </c>
      <c r="D202" s="27" t="s">
        <v>45</v>
      </c>
      <c r="E202" s="27" t="s">
        <v>326</v>
      </c>
      <c r="F202" s="27" t="s">
        <v>196</v>
      </c>
      <c r="G202" s="32">
        <f t="shared" si="111"/>
        <v>308.7</v>
      </c>
      <c r="H202" s="32">
        <f t="shared" si="111"/>
        <v>0</v>
      </c>
      <c r="I202" s="32">
        <f t="shared" si="111"/>
        <v>308.7</v>
      </c>
      <c r="J202" s="32">
        <f t="shared" si="111"/>
        <v>308.7</v>
      </c>
      <c r="K202" s="32">
        <f t="shared" si="111"/>
        <v>0</v>
      </c>
      <c r="L202" s="32">
        <f t="shared" si="111"/>
        <v>308.7</v>
      </c>
    </row>
    <row r="203" spans="1:12" ht="24.75" customHeight="1">
      <c r="A203" s="14"/>
      <c r="B203" s="31" t="s">
        <v>89</v>
      </c>
      <c r="C203" s="27" t="s">
        <v>18</v>
      </c>
      <c r="D203" s="27" t="s">
        <v>45</v>
      </c>
      <c r="E203" s="27" t="s">
        <v>326</v>
      </c>
      <c r="F203" s="27" t="s">
        <v>21</v>
      </c>
      <c r="G203" s="32">
        <v>308.7</v>
      </c>
      <c r="H203" s="32"/>
      <c r="I203" s="32">
        <f>SUM(G203:H203)</f>
        <v>308.7</v>
      </c>
      <c r="J203" s="32">
        <v>308.7</v>
      </c>
      <c r="K203" s="32"/>
      <c r="L203" s="32">
        <f>SUM(J203:K203)</f>
        <v>308.7</v>
      </c>
    </row>
    <row r="204" spans="1:12">
      <c r="A204" s="14" t="s">
        <v>42</v>
      </c>
      <c r="B204" s="17" t="s">
        <v>97</v>
      </c>
      <c r="C204" s="11" t="s">
        <v>18</v>
      </c>
      <c r="D204" s="11" t="s">
        <v>41</v>
      </c>
      <c r="E204" s="11"/>
      <c r="F204" s="11"/>
      <c r="G204" s="30">
        <f t="shared" ref="G204:L204" si="112">G205</f>
        <v>8582</v>
      </c>
      <c r="H204" s="30">
        <f t="shared" si="112"/>
        <v>45540</v>
      </c>
      <c r="I204" s="30">
        <f t="shared" si="112"/>
        <v>54122</v>
      </c>
      <c r="J204" s="30">
        <f t="shared" si="112"/>
        <v>8753</v>
      </c>
      <c r="K204" s="30">
        <f t="shared" si="112"/>
        <v>0</v>
      </c>
      <c r="L204" s="30">
        <f t="shared" si="112"/>
        <v>8753</v>
      </c>
    </row>
    <row r="205" spans="1:12" ht="45">
      <c r="A205" s="14"/>
      <c r="B205" s="34" t="s">
        <v>217</v>
      </c>
      <c r="C205" s="27" t="s">
        <v>18</v>
      </c>
      <c r="D205" s="27" t="s">
        <v>41</v>
      </c>
      <c r="E205" s="27" t="s">
        <v>118</v>
      </c>
      <c r="F205" s="27"/>
      <c r="G205" s="32">
        <f>G210+G206</f>
        <v>8582</v>
      </c>
      <c r="H205" s="32">
        <f t="shared" ref="H205:I205" si="113">H210+H206</f>
        <v>45540</v>
      </c>
      <c r="I205" s="32">
        <f t="shared" si="113"/>
        <v>54122</v>
      </c>
      <c r="J205" s="32">
        <f>J210</f>
        <v>8753</v>
      </c>
      <c r="K205" s="32">
        <f>K210</f>
        <v>0</v>
      </c>
      <c r="L205" s="32">
        <f>L210</f>
        <v>8753</v>
      </c>
    </row>
    <row r="206" spans="1:12" ht="45">
      <c r="A206" s="14"/>
      <c r="B206" s="28" t="s">
        <v>558</v>
      </c>
      <c r="C206" s="27" t="s">
        <v>18</v>
      </c>
      <c r="D206" s="27" t="s">
        <v>41</v>
      </c>
      <c r="E206" s="27" t="s">
        <v>562</v>
      </c>
      <c r="F206" s="27" t="s">
        <v>196</v>
      </c>
      <c r="G206" s="32">
        <f>G207</f>
        <v>0</v>
      </c>
      <c r="H206" s="32">
        <f t="shared" ref="H206:L206" si="114">H207</f>
        <v>46000</v>
      </c>
      <c r="I206" s="32">
        <f t="shared" si="114"/>
        <v>46000</v>
      </c>
      <c r="J206" s="32">
        <f t="shared" si="114"/>
        <v>0</v>
      </c>
      <c r="K206" s="32">
        <f t="shared" si="114"/>
        <v>0</v>
      </c>
      <c r="L206" s="32">
        <f t="shared" si="114"/>
        <v>0</v>
      </c>
    </row>
    <row r="207" spans="1:12" ht="33.75">
      <c r="A207" s="14"/>
      <c r="B207" s="28" t="s">
        <v>559</v>
      </c>
      <c r="C207" s="27" t="s">
        <v>18</v>
      </c>
      <c r="D207" s="27" t="s">
        <v>41</v>
      </c>
      <c r="E207" s="27" t="s">
        <v>563</v>
      </c>
      <c r="F207" s="27" t="s">
        <v>196</v>
      </c>
      <c r="G207" s="32">
        <f>G208+G209</f>
        <v>0</v>
      </c>
      <c r="H207" s="32">
        <f t="shared" ref="H207:I207" si="115">H208+H209</f>
        <v>46000</v>
      </c>
      <c r="I207" s="32">
        <f t="shared" si="115"/>
        <v>46000</v>
      </c>
      <c r="J207" s="32">
        <f t="shared" ref="J207:L207" si="116">J208+J209</f>
        <v>0</v>
      </c>
      <c r="K207" s="32">
        <f t="shared" si="116"/>
        <v>0</v>
      </c>
      <c r="L207" s="32">
        <f t="shared" si="116"/>
        <v>0</v>
      </c>
    </row>
    <row r="208" spans="1:12" ht="33.75">
      <c r="A208" s="14"/>
      <c r="B208" s="28" t="s">
        <v>560</v>
      </c>
      <c r="C208" s="27" t="s">
        <v>18</v>
      </c>
      <c r="D208" s="27" t="s">
        <v>41</v>
      </c>
      <c r="E208" s="27" t="s">
        <v>563</v>
      </c>
      <c r="F208" s="27" t="s">
        <v>21</v>
      </c>
      <c r="G208" s="32"/>
      <c r="H208" s="32">
        <v>460</v>
      </c>
      <c r="I208" s="32">
        <f t="shared" ref="I208:I209" si="117">SUM(G208:H208)</f>
        <v>460</v>
      </c>
      <c r="J208" s="32"/>
      <c r="K208" s="32"/>
      <c r="L208" s="32">
        <f t="shared" ref="L208:L209" si="118">SUM(J208:K208)</f>
        <v>0</v>
      </c>
    </row>
    <row r="209" spans="1:12" ht="33.75">
      <c r="A209" s="14"/>
      <c r="B209" s="28" t="s">
        <v>589</v>
      </c>
      <c r="C209" s="27" t="s">
        <v>18</v>
      </c>
      <c r="D209" s="27" t="s">
        <v>41</v>
      </c>
      <c r="E209" s="27" t="s">
        <v>563</v>
      </c>
      <c r="F209" s="27" t="s">
        <v>21</v>
      </c>
      <c r="G209" s="32"/>
      <c r="H209" s="32">
        <v>45540</v>
      </c>
      <c r="I209" s="32">
        <f t="shared" si="117"/>
        <v>45540</v>
      </c>
      <c r="J209" s="32"/>
      <c r="K209" s="32"/>
      <c r="L209" s="32">
        <f t="shared" si="118"/>
        <v>0</v>
      </c>
    </row>
    <row r="210" spans="1:12" ht="21.75" customHeight="1">
      <c r="A210" s="14"/>
      <c r="B210" s="26" t="s">
        <v>327</v>
      </c>
      <c r="C210" s="27" t="s">
        <v>18</v>
      </c>
      <c r="D210" s="27" t="s">
        <v>41</v>
      </c>
      <c r="E210" s="27" t="s">
        <v>329</v>
      </c>
      <c r="F210" s="27" t="s">
        <v>196</v>
      </c>
      <c r="G210" s="32">
        <f t="shared" ref="G210:L211" si="119">G211</f>
        <v>8582</v>
      </c>
      <c r="H210" s="32">
        <f t="shared" si="119"/>
        <v>-460</v>
      </c>
      <c r="I210" s="32">
        <f t="shared" si="119"/>
        <v>8122</v>
      </c>
      <c r="J210" s="32">
        <f t="shared" si="119"/>
        <v>8753</v>
      </c>
      <c r="K210" s="32">
        <f t="shared" si="119"/>
        <v>0</v>
      </c>
      <c r="L210" s="32">
        <f t="shared" si="119"/>
        <v>8753</v>
      </c>
    </row>
    <row r="211" spans="1:12">
      <c r="A211" s="14"/>
      <c r="B211" s="36" t="s">
        <v>328</v>
      </c>
      <c r="C211" s="27" t="s">
        <v>18</v>
      </c>
      <c r="D211" s="27" t="s">
        <v>41</v>
      </c>
      <c r="E211" s="27" t="s">
        <v>330</v>
      </c>
      <c r="F211" s="27" t="s">
        <v>196</v>
      </c>
      <c r="G211" s="32">
        <f t="shared" si="119"/>
        <v>8582</v>
      </c>
      <c r="H211" s="32">
        <f t="shared" si="119"/>
        <v>-460</v>
      </c>
      <c r="I211" s="32">
        <f t="shared" si="119"/>
        <v>8122</v>
      </c>
      <c r="J211" s="32">
        <f t="shared" si="119"/>
        <v>8753</v>
      </c>
      <c r="K211" s="32">
        <f t="shared" si="119"/>
        <v>0</v>
      </c>
      <c r="L211" s="32">
        <f t="shared" si="119"/>
        <v>8753</v>
      </c>
    </row>
    <row r="212" spans="1:12" ht="22.5" customHeight="1">
      <c r="A212" s="14"/>
      <c r="B212" s="31" t="s">
        <v>89</v>
      </c>
      <c r="C212" s="27" t="s">
        <v>18</v>
      </c>
      <c r="D212" s="27" t="s">
        <v>41</v>
      </c>
      <c r="E212" s="27" t="s">
        <v>330</v>
      </c>
      <c r="F212" s="27" t="s">
        <v>21</v>
      </c>
      <c r="G212" s="32">
        <v>8582</v>
      </c>
      <c r="H212" s="32">
        <v>-460</v>
      </c>
      <c r="I212" s="32">
        <f>SUM(G212:H212)</f>
        <v>8122</v>
      </c>
      <c r="J212" s="32">
        <v>8753</v>
      </c>
      <c r="K212" s="32"/>
      <c r="L212" s="32">
        <f>SUM(J212:K212)</f>
        <v>8753</v>
      </c>
    </row>
    <row r="213" spans="1:12" ht="21">
      <c r="A213" s="14" t="s">
        <v>169</v>
      </c>
      <c r="B213" s="17" t="s">
        <v>153</v>
      </c>
      <c r="C213" s="29" t="s">
        <v>18</v>
      </c>
      <c r="D213" s="29" t="s">
        <v>43</v>
      </c>
      <c r="E213" s="29"/>
      <c r="F213" s="29"/>
      <c r="G213" s="22">
        <f t="shared" ref="G213:L213" si="120">G214+G218</f>
        <v>1584</v>
      </c>
      <c r="H213" s="22">
        <f t="shared" si="120"/>
        <v>0</v>
      </c>
      <c r="I213" s="22">
        <f t="shared" si="120"/>
        <v>1584</v>
      </c>
      <c r="J213" s="22">
        <f t="shared" si="120"/>
        <v>1584</v>
      </c>
      <c r="K213" s="22">
        <f t="shared" si="120"/>
        <v>0</v>
      </c>
      <c r="L213" s="22">
        <f t="shared" si="120"/>
        <v>1584</v>
      </c>
    </row>
    <row r="214" spans="1:12" ht="56.25">
      <c r="A214" s="14"/>
      <c r="B214" s="34" t="s">
        <v>216</v>
      </c>
      <c r="C214" s="27" t="s">
        <v>18</v>
      </c>
      <c r="D214" s="27" t="s">
        <v>43</v>
      </c>
      <c r="E214" s="27" t="s">
        <v>147</v>
      </c>
      <c r="F214" s="27"/>
      <c r="G214" s="32">
        <f>G215</f>
        <v>330</v>
      </c>
      <c r="H214" s="32">
        <f t="shared" ref="H214:L214" si="121">H215</f>
        <v>0</v>
      </c>
      <c r="I214" s="32">
        <f t="shared" si="121"/>
        <v>330</v>
      </c>
      <c r="J214" s="32">
        <f t="shared" si="121"/>
        <v>330</v>
      </c>
      <c r="K214" s="32">
        <f t="shared" si="121"/>
        <v>0</v>
      </c>
      <c r="L214" s="32">
        <f t="shared" si="121"/>
        <v>330</v>
      </c>
    </row>
    <row r="215" spans="1:12" ht="22.5">
      <c r="A215" s="14"/>
      <c r="B215" s="26" t="s">
        <v>331</v>
      </c>
      <c r="C215" s="27" t="s">
        <v>18</v>
      </c>
      <c r="D215" s="27" t="s">
        <v>43</v>
      </c>
      <c r="E215" s="27" t="s">
        <v>333</v>
      </c>
      <c r="F215" s="27" t="s">
        <v>196</v>
      </c>
      <c r="G215" s="32">
        <f>G216</f>
        <v>330</v>
      </c>
      <c r="H215" s="32">
        <f t="shared" ref="H215:L215" si="122">H216</f>
        <v>0</v>
      </c>
      <c r="I215" s="32">
        <f t="shared" si="122"/>
        <v>330</v>
      </c>
      <c r="J215" s="32">
        <f t="shared" si="122"/>
        <v>330</v>
      </c>
      <c r="K215" s="32">
        <f t="shared" si="122"/>
        <v>0</v>
      </c>
      <c r="L215" s="32">
        <f t="shared" si="122"/>
        <v>330</v>
      </c>
    </row>
    <row r="216" spans="1:12" ht="56.25" customHeight="1">
      <c r="A216" s="14"/>
      <c r="B216" s="26" t="s">
        <v>332</v>
      </c>
      <c r="C216" s="27" t="s">
        <v>18</v>
      </c>
      <c r="D216" s="27" t="s">
        <v>43</v>
      </c>
      <c r="E216" s="27" t="s">
        <v>334</v>
      </c>
      <c r="F216" s="27" t="s">
        <v>196</v>
      </c>
      <c r="G216" s="32">
        <f>G217</f>
        <v>330</v>
      </c>
      <c r="H216" s="32">
        <f t="shared" ref="H216:L216" si="123">H217</f>
        <v>0</v>
      </c>
      <c r="I216" s="32">
        <f t="shared" si="123"/>
        <v>330</v>
      </c>
      <c r="J216" s="32">
        <f t="shared" si="123"/>
        <v>330</v>
      </c>
      <c r="K216" s="32">
        <f t="shared" si="123"/>
        <v>0</v>
      </c>
      <c r="L216" s="32">
        <f t="shared" si="123"/>
        <v>330</v>
      </c>
    </row>
    <row r="217" spans="1:12" ht="45">
      <c r="A217" s="14"/>
      <c r="B217" s="28" t="s">
        <v>123</v>
      </c>
      <c r="C217" s="27" t="s">
        <v>18</v>
      </c>
      <c r="D217" s="27" t="s">
        <v>43</v>
      </c>
      <c r="E217" s="27" t="s">
        <v>334</v>
      </c>
      <c r="F217" s="27" t="s">
        <v>125</v>
      </c>
      <c r="G217" s="32">
        <v>330</v>
      </c>
      <c r="H217" s="32"/>
      <c r="I217" s="32">
        <v>330</v>
      </c>
      <c r="J217" s="32">
        <v>330</v>
      </c>
      <c r="K217" s="32"/>
      <c r="L217" s="32">
        <v>330</v>
      </c>
    </row>
    <row r="218" spans="1:12" ht="56.25">
      <c r="A218" s="14"/>
      <c r="B218" s="45" t="s">
        <v>215</v>
      </c>
      <c r="C218" s="27" t="s">
        <v>18</v>
      </c>
      <c r="D218" s="27" t="s">
        <v>43</v>
      </c>
      <c r="E218" s="27" t="s">
        <v>117</v>
      </c>
      <c r="F218" s="27"/>
      <c r="G218" s="32">
        <f>G219</f>
        <v>1254</v>
      </c>
      <c r="H218" s="32">
        <f t="shared" ref="H218:L218" si="124">H219</f>
        <v>0</v>
      </c>
      <c r="I218" s="32">
        <f t="shared" si="124"/>
        <v>1254</v>
      </c>
      <c r="J218" s="32">
        <f t="shared" si="124"/>
        <v>1254</v>
      </c>
      <c r="K218" s="32">
        <f t="shared" si="124"/>
        <v>0</v>
      </c>
      <c r="L218" s="32">
        <f t="shared" si="124"/>
        <v>1254</v>
      </c>
    </row>
    <row r="219" spans="1:12" ht="33.75">
      <c r="A219" s="14"/>
      <c r="B219" s="26" t="s">
        <v>335</v>
      </c>
      <c r="C219" s="27" t="s">
        <v>18</v>
      </c>
      <c r="D219" s="27" t="s">
        <v>43</v>
      </c>
      <c r="E219" s="35" t="s">
        <v>338</v>
      </c>
      <c r="F219" s="27" t="s">
        <v>196</v>
      </c>
      <c r="G219" s="32">
        <f t="shared" ref="G219:L219" si="125">G220</f>
        <v>1254</v>
      </c>
      <c r="H219" s="32">
        <f t="shared" si="125"/>
        <v>0</v>
      </c>
      <c r="I219" s="32">
        <f t="shared" si="125"/>
        <v>1254</v>
      </c>
      <c r="J219" s="32">
        <f t="shared" si="125"/>
        <v>1254</v>
      </c>
      <c r="K219" s="32">
        <f t="shared" si="125"/>
        <v>0</v>
      </c>
      <c r="L219" s="32">
        <f t="shared" si="125"/>
        <v>1254</v>
      </c>
    </row>
    <row r="220" spans="1:12" ht="26.25" customHeight="1">
      <c r="A220" s="14"/>
      <c r="B220" s="26" t="s">
        <v>336</v>
      </c>
      <c r="C220" s="27" t="s">
        <v>18</v>
      </c>
      <c r="D220" s="27" t="s">
        <v>43</v>
      </c>
      <c r="E220" s="35" t="s">
        <v>339</v>
      </c>
      <c r="F220" s="27" t="s">
        <v>196</v>
      </c>
      <c r="G220" s="32">
        <f t="shared" ref="G220:L220" si="126">SUM(G221:G222)</f>
        <v>1254</v>
      </c>
      <c r="H220" s="32">
        <f t="shared" si="126"/>
        <v>0</v>
      </c>
      <c r="I220" s="32">
        <f t="shared" si="126"/>
        <v>1254</v>
      </c>
      <c r="J220" s="32">
        <f t="shared" si="126"/>
        <v>1254</v>
      </c>
      <c r="K220" s="32">
        <f t="shared" si="126"/>
        <v>0</v>
      </c>
      <c r="L220" s="32">
        <f t="shared" si="126"/>
        <v>1254</v>
      </c>
    </row>
    <row r="221" spans="1:12" ht="22.5">
      <c r="A221" s="14"/>
      <c r="B221" s="28" t="s">
        <v>20</v>
      </c>
      <c r="C221" s="27" t="s">
        <v>18</v>
      </c>
      <c r="D221" s="27" t="s">
        <v>43</v>
      </c>
      <c r="E221" s="35" t="s">
        <v>339</v>
      </c>
      <c r="F221" s="27" t="s">
        <v>26</v>
      </c>
      <c r="G221" s="32">
        <v>248</v>
      </c>
      <c r="H221" s="32"/>
      <c r="I221" s="32">
        <f>SUM(G221:H221)</f>
        <v>248</v>
      </c>
      <c r="J221" s="32">
        <v>248</v>
      </c>
      <c r="K221" s="32"/>
      <c r="L221" s="32">
        <f>SUM(J221:K221)</f>
        <v>248</v>
      </c>
    </row>
    <row r="222" spans="1:12" ht="25.5" customHeight="1">
      <c r="A222" s="14"/>
      <c r="B222" s="28" t="s">
        <v>89</v>
      </c>
      <c r="C222" s="27" t="s">
        <v>18</v>
      </c>
      <c r="D222" s="27" t="s">
        <v>43</v>
      </c>
      <c r="E222" s="35" t="s">
        <v>339</v>
      </c>
      <c r="F222" s="27" t="s">
        <v>21</v>
      </c>
      <c r="G222" s="32">
        <v>1006</v>
      </c>
      <c r="H222" s="32"/>
      <c r="I222" s="32">
        <f>SUM(G222:H222)</f>
        <v>1006</v>
      </c>
      <c r="J222" s="32">
        <v>1006</v>
      </c>
      <c r="K222" s="32"/>
      <c r="L222" s="32">
        <f>SUM(J222:K222)</f>
        <v>1006</v>
      </c>
    </row>
    <row r="223" spans="1:12">
      <c r="A223" s="10">
        <v>5</v>
      </c>
      <c r="B223" s="17" t="s">
        <v>44</v>
      </c>
      <c r="C223" s="11" t="s">
        <v>45</v>
      </c>
      <c r="D223" s="11"/>
      <c r="E223" s="11"/>
      <c r="F223" s="38"/>
      <c r="G223" s="46">
        <f t="shared" ref="G223:L223" si="127">G224+G233+G245+G250</f>
        <v>23666.899999999998</v>
      </c>
      <c r="H223" s="46">
        <f t="shared" si="127"/>
        <v>0</v>
      </c>
      <c r="I223" s="46">
        <f t="shared" si="127"/>
        <v>23666.899999999998</v>
      </c>
      <c r="J223" s="46">
        <f t="shared" si="127"/>
        <v>23516.899999999998</v>
      </c>
      <c r="K223" s="46">
        <f t="shared" si="127"/>
        <v>0</v>
      </c>
      <c r="L223" s="46">
        <f t="shared" si="127"/>
        <v>23516.899999999998</v>
      </c>
    </row>
    <row r="224" spans="1:12">
      <c r="A224" s="14" t="s">
        <v>46</v>
      </c>
      <c r="B224" s="17" t="s">
        <v>154</v>
      </c>
      <c r="C224" s="29" t="s">
        <v>45</v>
      </c>
      <c r="D224" s="29" t="s">
        <v>8</v>
      </c>
      <c r="E224" s="29"/>
      <c r="F224" s="29"/>
      <c r="G224" s="22">
        <f t="shared" ref="G224" si="128">G229+G225</f>
        <v>57.1</v>
      </c>
      <c r="H224" s="22">
        <f t="shared" ref="H224" si="129">H229+H225</f>
        <v>0</v>
      </c>
      <c r="I224" s="22">
        <f t="shared" ref="I224" si="130">I229+I225</f>
        <v>57.1</v>
      </c>
      <c r="J224" s="22">
        <f t="shared" ref="J224" si="131">J229+J225</f>
        <v>57.1</v>
      </c>
      <c r="K224" s="22">
        <f t="shared" ref="K224" si="132">K229+K225</f>
        <v>0</v>
      </c>
      <c r="L224" s="22">
        <f t="shared" ref="L224" si="133">L229+L225</f>
        <v>57.1</v>
      </c>
    </row>
    <row r="225" spans="1:12" ht="45">
      <c r="A225" s="14"/>
      <c r="B225" s="28" t="s">
        <v>342</v>
      </c>
      <c r="C225" s="27" t="s">
        <v>45</v>
      </c>
      <c r="D225" s="27" t="s">
        <v>8</v>
      </c>
      <c r="E225" s="27" t="s">
        <v>118</v>
      </c>
      <c r="F225" s="27" t="s">
        <v>196</v>
      </c>
      <c r="G225" s="32">
        <f>G226</f>
        <v>10.1</v>
      </c>
      <c r="H225" s="32">
        <f t="shared" ref="H225:L225" si="134">H226</f>
        <v>0</v>
      </c>
      <c r="I225" s="32">
        <f t="shared" si="134"/>
        <v>10.1</v>
      </c>
      <c r="J225" s="32">
        <f t="shared" si="134"/>
        <v>10.1</v>
      </c>
      <c r="K225" s="32">
        <f t="shared" si="134"/>
        <v>0</v>
      </c>
      <c r="L225" s="32">
        <f t="shared" si="134"/>
        <v>10.1</v>
      </c>
    </row>
    <row r="226" spans="1:12" ht="33.75">
      <c r="A226" s="14"/>
      <c r="B226" s="26" t="s">
        <v>343</v>
      </c>
      <c r="C226" s="27" t="s">
        <v>45</v>
      </c>
      <c r="D226" s="27" t="s">
        <v>8</v>
      </c>
      <c r="E226" s="37" t="s">
        <v>345</v>
      </c>
      <c r="F226" s="27" t="s">
        <v>196</v>
      </c>
      <c r="G226" s="32">
        <f t="shared" ref="G226:L227" si="135">G227</f>
        <v>10.1</v>
      </c>
      <c r="H226" s="32">
        <f t="shared" si="135"/>
        <v>0</v>
      </c>
      <c r="I226" s="32">
        <f t="shared" si="135"/>
        <v>10.1</v>
      </c>
      <c r="J226" s="32">
        <f t="shared" si="135"/>
        <v>10.1</v>
      </c>
      <c r="K226" s="32">
        <f t="shared" si="135"/>
        <v>0</v>
      </c>
      <c r="L226" s="32">
        <f t="shared" si="135"/>
        <v>10.1</v>
      </c>
    </row>
    <row r="227" spans="1:12" ht="22.5">
      <c r="A227" s="14"/>
      <c r="B227" s="26" t="s">
        <v>344</v>
      </c>
      <c r="C227" s="27" t="s">
        <v>45</v>
      </c>
      <c r="D227" s="27" t="s">
        <v>8</v>
      </c>
      <c r="E227" s="37" t="s">
        <v>346</v>
      </c>
      <c r="F227" s="27" t="s">
        <v>196</v>
      </c>
      <c r="G227" s="32">
        <f t="shared" si="135"/>
        <v>10.1</v>
      </c>
      <c r="H227" s="32">
        <f t="shared" si="135"/>
        <v>0</v>
      </c>
      <c r="I227" s="32">
        <f t="shared" si="135"/>
        <v>10.1</v>
      </c>
      <c r="J227" s="32">
        <f t="shared" si="135"/>
        <v>10.1</v>
      </c>
      <c r="K227" s="32">
        <f t="shared" si="135"/>
        <v>0</v>
      </c>
      <c r="L227" s="32">
        <f t="shared" si="135"/>
        <v>10.1</v>
      </c>
    </row>
    <row r="228" spans="1:12" ht="21.75" customHeight="1">
      <c r="A228" s="14"/>
      <c r="B228" s="28" t="s">
        <v>89</v>
      </c>
      <c r="C228" s="27" t="s">
        <v>45</v>
      </c>
      <c r="D228" s="27" t="s">
        <v>8</v>
      </c>
      <c r="E228" s="37" t="s">
        <v>346</v>
      </c>
      <c r="F228" s="27" t="s">
        <v>21</v>
      </c>
      <c r="G228" s="32">
        <v>10.1</v>
      </c>
      <c r="H228" s="32"/>
      <c r="I228" s="32">
        <f>SUM(G228:H228)</f>
        <v>10.1</v>
      </c>
      <c r="J228" s="32">
        <v>10.1</v>
      </c>
      <c r="K228" s="32"/>
      <c r="L228" s="32">
        <f>SUM(J228:K228)</f>
        <v>10.1</v>
      </c>
    </row>
    <row r="229" spans="1:12" ht="56.25">
      <c r="A229" s="10"/>
      <c r="B229" s="45" t="s">
        <v>215</v>
      </c>
      <c r="C229" s="27" t="s">
        <v>45</v>
      </c>
      <c r="D229" s="27" t="s">
        <v>8</v>
      </c>
      <c r="E229" s="27" t="s">
        <v>117</v>
      </c>
      <c r="F229" s="27"/>
      <c r="G229" s="32">
        <f>G230</f>
        <v>47</v>
      </c>
      <c r="H229" s="32">
        <f t="shared" ref="H229:L229" si="136">H230</f>
        <v>0</v>
      </c>
      <c r="I229" s="32">
        <f t="shared" si="136"/>
        <v>47</v>
      </c>
      <c r="J229" s="32">
        <f t="shared" si="136"/>
        <v>47</v>
      </c>
      <c r="K229" s="32">
        <f t="shared" si="136"/>
        <v>0</v>
      </c>
      <c r="L229" s="32">
        <f t="shared" si="136"/>
        <v>47</v>
      </c>
    </row>
    <row r="230" spans="1:12" ht="33.75">
      <c r="A230" s="10"/>
      <c r="B230" s="26" t="s">
        <v>335</v>
      </c>
      <c r="C230" s="27" t="s">
        <v>45</v>
      </c>
      <c r="D230" s="27" t="s">
        <v>8</v>
      </c>
      <c r="E230" s="1" t="s">
        <v>338</v>
      </c>
      <c r="F230" s="27" t="s">
        <v>196</v>
      </c>
      <c r="G230" s="75">
        <f t="shared" ref="G230:L230" si="137">G231</f>
        <v>47</v>
      </c>
      <c r="H230" s="75">
        <f t="shared" si="137"/>
        <v>0</v>
      </c>
      <c r="I230" s="75">
        <f t="shared" si="137"/>
        <v>47</v>
      </c>
      <c r="J230" s="75">
        <f t="shared" si="137"/>
        <v>47</v>
      </c>
      <c r="K230" s="75">
        <f t="shared" si="137"/>
        <v>0</v>
      </c>
      <c r="L230" s="75">
        <f t="shared" si="137"/>
        <v>47</v>
      </c>
    </row>
    <row r="231" spans="1:12" ht="22.5">
      <c r="A231" s="10"/>
      <c r="B231" s="26" t="s">
        <v>347</v>
      </c>
      <c r="C231" s="27" t="s">
        <v>45</v>
      </c>
      <c r="D231" s="27" t="s">
        <v>8</v>
      </c>
      <c r="E231" s="1" t="s">
        <v>339</v>
      </c>
      <c r="F231" s="27" t="s">
        <v>196</v>
      </c>
      <c r="G231" s="75">
        <f t="shared" ref="G231:L231" si="138">SUM(G232:G232)</f>
        <v>47</v>
      </c>
      <c r="H231" s="75">
        <f t="shared" si="138"/>
        <v>0</v>
      </c>
      <c r="I231" s="75">
        <f t="shared" si="138"/>
        <v>47</v>
      </c>
      <c r="J231" s="75">
        <f t="shared" si="138"/>
        <v>47</v>
      </c>
      <c r="K231" s="75">
        <f t="shared" si="138"/>
        <v>0</v>
      </c>
      <c r="L231" s="75">
        <f t="shared" si="138"/>
        <v>47</v>
      </c>
    </row>
    <row r="232" spans="1:12">
      <c r="A232" s="10"/>
      <c r="B232" s="28" t="s">
        <v>141</v>
      </c>
      <c r="C232" s="27" t="s">
        <v>45</v>
      </c>
      <c r="D232" s="27" t="s">
        <v>8</v>
      </c>
      <c r="E232" s="1" t="s">
        <v>339</v>
      </c>
      <c r="F232" s="27" t="s">
        <v>142</v>
      </c>
      <c r="G232" s="75">
        <v>47</v>
      </c>
      <c r="H232" s="75"/>
      <c r="I232" s="32">
        <f>SUM(G232:H232)</f>
        <v>47</v>
      </c>
      <c r="J232" s="75">
        <v>47</v>
      </c>
      <c r="K232" s="75"/>
      <c r="L232" s="32">
        <f>SUM(J232:K232)</f>
        <v>47</v>
      </c>
    </row>
    <row r="233" spans="1:12">
      <c r="A233" s="14" t="s">
        <v>49</v>
      </c>
      <c r="B233" s="17" t="s">
        <v>47</v>
      </c>
      <c r="C233" s="29" t="s">
        <v>45</v>
      </c>
      <c r="D233" s="29" t="s">
        <v>11</v>
      </c>
      <c r="E233" s="29"/>
      <c r="F233" s="29"/>
      <c r="G233" s="22">
        <f>G234+G241</f>
        <v>8207.4</v>
      </c>
      <c r="H233" s="22">
        <f t="shared" ref="H233:L233" si="139">H234+H241</f>
        <v>0</v>
      </c>
      <c r="I233" s="22">
        <f t="shared" si="139"/>
        <v>8207.4</v>
      </c>
      <c r="J233" s="22">
        <f t="shared" si="139"/>
        <v>8057.4</v>
      </c>
      <c r="K233" s="22">
        <f t="shared" si="139"/>
        <v>0</v>
      </c>
      <c r="L233" s="22">
        <f t="shared" si="139"/>
        <v>8057.4</v>
      </c>
    </row>
    <row r="234" spans="1:12" ht="45">
      <c r="A234" s="14"/>
      <c r="B234" s="39" t="s">
        <v>217</v>
      </c>
      <c r="C234" s="27" t="s">
        <v>45</v>
      </c>
      <c r="D234" s="27" t="s">
        <v>11</v>
      </c>
      <c r="E234" s="27" t="s">
        <v>118</v>
      </c>
      <c r="F234" s="27"/>
      <c r="G234" s="32">
        <f>G235</f>
        <v>8057.4</v>
      </c>
      <c r="H234" s="32">
        <f t="shared" ref="H234:L234" si="140">H235</f>
        <v>0</v>
      </c>
      <c r="I234" s="32">
        <f t="shared" si="140"/>
        <v>8057.4</v>
      </c>
      <c r="J234" s="32">
        <f t="shared" si="140"/>
        <v>8057.4</v>
      </c>
      <c r="K234" s="32">
        <f t="shared" si="140"/>
        <v>0</v>
      </c>
      <c r="L234" s="32">
        <f t="shared" si="140"/>
        <v>8057.4</v>
      </c>
    </row>
    <row r="235" spans="1:12" ht="22.5">
      <c r="A235" s="14"/>
      <c r="B235" s="26" t="s">
        <v>265</v>
      </c>
      <c r="C235" s="27" t="s">
        <v>45</v>
      </c>
      <c r="D235" s="27" t="s">
        <v>11</v>
      </c>
      <c r="E235" s="37" t="s">
        <v>267</v>
      </c>
      <c r="F235" s="37" t="s">
        <v>196</v>
      </c>
      <c r="G235" s="32">
        <f>G236+G239</f>
        <v>8057.4</v>
      </c>
      <c r="H235" s="32">
        <f t="shared" ref="H235:L235" si="141">H236+H239</f>
        <v>0</v>
      </c>
      <c r="I235" s="32">
        <f t="shared" si="141"/>
        <v>8057.4</v>
      </c>
      <c r="J235" s="32">
        <f t="shared" si="141"/>
        <v>8057.4</v>
      </c>
      <c r="K235" s="32">
        <f t="shared" si="141"/>
        <v>0</v>
      </c>
      <c r="L235" s="32">
        <f t="shared" si="141"/>
        <v>8057.4</v>
      </c>
    </row>
    <row r="236" spans="1:12">
      <c r="A236" s="14"/>
      <c r="B236" s="26" t="s">
        <v>266</v>
      </c>
      <c r="C236" s="27" t="s">
        <v>45</v>
      </c>
      <c r="D236" s="27" t="s">
        <v>11</v>
      </c>
      <c r="E236" s="37" t="s">
        <v>268</v>
      </c>
      <c r="F236" s="37" t="s">
        <v>196</v>
      </c>
      <c r="G236" s="32">
        <f>SUM(G237:G238)</f>
        <v>1350.6</v>
      </c>
      <c r="H236" s="32">
        <f t="shared" ref="H236:L236" si="142">SUM(H237:H238)</f>
        <v>0</v>
      </c>
      <c r="I236" s="32">
        <f t="shared" si="142"/>
        <v>1350.6</v>
      </c>
      <c r="J236" s="32">
        <f t="shared" si="142"/>
        <v>1350.6</v>
      </c>
      <c r="K236" s="32">
        <f t="shared" si="142"/>
        <v>0</v>
      </c>
      <c r="L236" s="32">
        <f t="shared" si="142"/>
        <v>1350.6</v>
      </c>
    </row>
    <row r="237" spans="1:12">
      <c r="A237" s="14"/>
      <c r="B237" s="28" t="s">
        <v>141</v>
      </c>
      <c r="C237" s="27" t="s">
        <v>45</v>
      </c>
      <c r="D237" s="27" t="s">
        <v>11</v>
      </c>
      <c r="E237" s="37" t="s">
        <v>268</v>
      </c>
      <c r="F237" s="37" t="s">
        <v>142</v>
      </c>
      <c r="G237" s="32">
        <v>650</v>
      </c>
      <c r="H237" s="32"/>
      <c r="I237" s="32">
        <f>G237+H237</f>
        <v>650</v>
      </c>
      <c r="J237" s="32">
        <v>650</v>
      </c>
      <c r="K237" s="32"/>
      <c r="L237" s="32">
        <f>J237+K237</f>
        <v>650</v>
      </c>
    </row>
    <row r="238" spans="1:12" ht="22.5" customHeight="1">
      <c r="A238" s="14"/>
      <c r="B238" s="28" t="s">
        <v>89</v>
      </c>
      <c r="C238" s="27" t="s">
        <v>45</v>
      </c>
      <c r="D238" s="27" t="s">
        <v>11</v>
      </c>
      <c r="E238" s="37" t="s">
        <v>268</v>
      </c>
      <c r="F238" s="27" t="s">
        <v>21</v>
      </c>
      <c r="G238" s="32">
        <v>700.6</v>
      </c>
      <c r="H238" s="32"/>
      <c r="I238" s="32">
        <f>G238+H238</f>
        <v>700.6</v>
      </c>
      <c r="J238" s="32">
        <v>700.6</v>
      </c>
      <c r="K238" s="32"/>
      <c r="L238" s="32">
        <f>J238+K238</f>
        <v>700.6</v>
      </c>
    </row>
    <row r="239" spans="1:12" ht="90">
      <c r="A239" s="14"/>
      <c r="B239" s="36" t="s">
        <v>173</v>
      </c>
      <c r="C239" s="27" t="s">
        <v>45</v>
      </c>
      <c r="D239" s="27" t="s">
        <v>11</v>
      </c>
      <c r="E239" s="27" t="s">
        <v>351</v>
      </c>
      <c r="F239" s="37" t="s">
        <v>196</v>
      </c>
      <c r="G239" s="32">
        <f>SUM(G240)</f>
        <v>6706.8</v>
      </c>
      <c r="H239" s="32">
        <f t="shared" ref="H239:L239" si="143">SUM(H240)</f>
        <v>0</v>
      </c>
      <c r="I239" s="32">
        <f t="shared" si="143"/>
        <v>6706.8</v>
      </c>
      <c r="J239" s="32">
        <f t="shared" si="143"/>
        <v>6706.7999999999993</v>
      </c>
      <c r="K239" s="32">
        <f t="shared" si="143"/>
        <v>0</v>
      </c>
      <c r="L239" s="32">
        <f t="shared" si="143"/>
        <v>6706.7999999999993</v>
      </c>
    </row>
    <row r="240" spans="1:12" ht="45">
      <c r="A240" s="14"/>
      <c r="B240" s="36" t="s">
        <v>123</v>
      </c>
      <c r="C240" s="27" t="s">
        <v>45</v>
      </c>
      <c r="D240" s="27" t="s">
        <v>11</v>
      </c>
      <c r="E240" s="27" t="s">
        <v>351</v>
      </c>
      <c r="F240" s="37" t="s">
        <v>125</v>
      </c>
      <c r="G240" s="32">
        <v>6706.8</v>
      </c>
      <c r="H240" s="32"/>
      <c r="I240" s="32">
        <f>G240+H240</f>
        <v>6706.8</v>
      </c>
      <c r="J240" s="32">
        <v>6706.7999999999993</v>
      </c>
      <c r="K240" s="32"/>
      <c r="L240" s="32">
        <f>J240+K240</f>
        <v>6706.7999999999993</v>
      </c>
    </row>
    <row r="241" spans="1:12" ht="56.25">
      <c r="A241" s="14"/>
      <c r="B241" s="45" t="s">
        <v>215</v>
      </c>
      <c r="C241" s="27" t="s">
        <v>45</v>
      </c>
      <c r="D241" s="27" t="s">
        <v>11</v>
      </c>
      <c r="E241" s="27" t="s">
        <v>117</v>
      </c>
      <c r="F241" s="27"/>
      <c r="G241" s="32">
        <f>G242</f>
        <v>150</v>
      </c>
      <c r="H241" s="32">
        <f t="shared" ref="H241:L242" si="144">H242</f>
        <v>0</v>
      </c>
      <c r="I241" s="32">
        <f t="shared" si="144"/>
        <v>150</v>
      </c>
      <c r="J241" s="32">
        <f t="shared" si="144"/>
        <v>0</v>
      </c>
      <c r="K241" s="32">
        <f t="shared" si="144"/>
        <v>0</v>
      </c>
      <c r="L241" s="32">
        <f t="shared" si="144"/>
        <v>0</v>
      </c>
    </row>
    <row r="242" spans="1:12" ht="33.75">
      <c r="A242" s="14"/>
      <c r="B242" s="26" t="s">
        <v>335</v>
      </c>
      <c r="C242" s="27" t="s">
        <v>45</v>
      </c>
      <c r="D242" s="27" t="s">
        <v>11</v>
      </c>
      <c r="E242" s="1" t="s">
        <v>338</v>
      </c>
      <c r="F242" s="27" t="s">
        <v>196</v>
      </c>
      <c r="G242" s="32">
        <f>G243</f>
        <v>150</v>
      </c>
      <c r="H242" s="32">
        <f t="shared" si="144"/>
        <v>0</v>
      </c>
      <c r="I242" s="32">
        <f t="shared" si="144"/>
        <v>150</v>
      </c>
      <c r="J242" s="32">
        <f t="shared" si="144"/>
        <v>0</v>
      </c>
      <c r="K242" s="32">
        <f t="shared" si="144"/>
        <v>0</v>
      </c>
      <c r="L242" s="32">
        <f t="shared" si="144"/>
        <v>0</v>
      </c>
    </row>
    <row r="243" spans="1:12" ht="22.5" customHeight="1">
      <c r="A243" s="14"/>
      <c r="B243" s="26" t="s">
        <v>336</v>
      </c>
      <c r="C243" s="27" t="s">
        <v>45</v>
      </c>
      <c r="D243" s="27" t="s">
        <v>11</v>
      </c>
      <c r="E243" s="1" t="s">
        <v>339</v>
      </c>
      <c r="F243" s="27" t="s">
        <v>196</v>
      </c>
      <c r="G243" s="32">
        <f>SUM(G244:G244)</f>
        <v>150</v>
      </c>
      <c r="H243" s="32">
        <f t="shared" ref="H243:L243" si="145">SUM(H244:H244)</f>
        <v>0</v>
      </c>
      <c r="I243" s="32">
        <f t="shared" si="145"/>
        <v>150</v>
      </c>
      <c r="J243" s="32">
        <f t="shared" si="145"/>
        <v>0</v>
      </c>
      <c r="K243" s="32">
        <f t="shared" si="145"/>
        <v>0</v>
      </c>
      <c r="L243" s="32">
        <f t="shared" si="145"/>
        <v>0</v>
      </c>
    </row>
    <row r="244" spans="1:12" ht="45">
      <c r="A244" s="14"/>
      <c r="B244" s="36" t="s">
        <v>123</v>
      </c>
      <c r="C244" s="27" t="s">
        <v>45</v>
      </c>
      <c r="D244" s="27" t="s">
        <v>11</v>
      </c>
      <c r="E244" s="1" t="s">
        <v>339</v>
      </c>
      <c r="F244" s="27" t="s">
        <v>125</v>
      </c>
      <c r="G244" s="32">
        <v>150</v>
      </c>
      <c r="H244" s="32"/>
      <c r="I244" s="32">
        <f>SUM(G244:H244)</f>
        <v>150</v>
      </c>
      <c r="J244" s="32"/>
      <c r="K244" s="32"/>
      <c r="L244" s="32">
        <f>SUM(J244:K244)</f>
        <v>0</v>
      </c>
    </row>
    <row r="245" spans="1:12">
      <c r="A245" s="14" t="s">
        <v>166</v>
      </c>
      <c r="B245" s="17" t="s">
        <v>155</v>
      </c>
      <c r="C245" s="29" t="s">
        <v>45</v>
      </c>
      <c r="D245" s="29" t="s">
        <v>16</v>
      </c>
      <c r="E245" s="29"/>
      <c r="F245" s="29"/>
      <c r="G245" s="22">
        <f>G246</f>
        <v>100</v>
      </c>
      <c r="H245" s="22">
        <f t="shared" ref="H245:L246" si="146">H246</f>
        <v>0</v>
      </c>
      <c r="I245" s="22">
        <f t="shared" si="146"/>
        <v>100</v>
      </c>
      <c r="J245" s="22">
        <f t="shared" si="146"/>
        <v>100</v>
      </c>
      <c r="K245" s="22">
        <f t="shared" si="146"/>
        <v>0</v>
      </c>
      <c r="L245" s="22">
        <f t="shared" si="146"/>
        <v>100</v>
      </c>
    </row>
    <row r="246" spans="1:12" ht="45">
      <c r="A246" s="14"/>
      <c r="B246" s="34" t="s">
        <v>217</v>
      </c>
      <c r="C246" s="27" t="s">
        <v>45</v>
      </c>
      <c r="D246" s="27" t="s">
        <v>16</v>
      </c>
      <c r="E246" s="27" t="s">
        <v>118</v>
      </c>
      <c r="F246" s="37"/>
      <c r="G246" s="32">
        <f>G247</f>
        <v>100</v>
      </c>
      <c r="H246" s="32">
        <f t="shared" si="146"/>
        <v>0</v>
      </c>
      <c r="I246" s="32">
        <f t="shared" si="146"/>
        <v>100</v>
      </c>
      <c r="J246" s="32">
        <f t="shared" si="146"/>
        <v>100</v>
      </c>
      <c r="K246" s="32">
        <f t="shared" si="146"/>
        <v>0</v>
      </c>
      <c r="L246" s="32">
        <f t="shared" si="146"/>
        <v>100</v>
      </c>
    </row>
    <row r="247" spans="1:12" ht="33.75">
      <c r="A247" s="14"/>
      <c r="B247" s="26" t="s">
        <v>318</v>
      </c>
      <c r="C247" s="27" t="s">
        <v>45</v>
      </c>
      <c r="D247" s="27" t="s">
        <v>16</v>
      </c>
      <c r="E247" s="37" t="s">
        <v>320</v>
      </c>
      <c r="F247" s="37" t="s">
        <v>196</v>
      </c>
      <c r="G247" s="32">
        <f t="shared" ref="G247:L248" si="147">G248</f>
        <v>100</v>
      </c>
      <c r="H247" s="32">
        <f t="shared" si="147"/>
        <v>0</v>
      </c>
      <c r="I247" s="32">
        <f t="shared" si="147"/>
        <v>100</v>
      </c>
      <c r="J247" s="32">
        <f t="shared" si="147"/>
        <v>100</v>
      </c>
      <c r="K247" s="32">
        <f t="shared" si="147"/>
        <v>0</v>
      </c>
      <c r="L247" s="32">
        <f t="shared" si="147"/>
        <v>100</v>
      </c>
    </row>
    <row r="248" spans="1:12" ht="22.5">
      <c r="A248" s="14"/>
      <c r="B248" s="26" t="s">
        <v>319</v>
      </c>
      <c r="C248" s="27" t="s">
        <v>45</v>
      </c>
      <c r="D248" s="27" t="s">
        <v>16</v>
      </c>
      <c r="E248" s="27" t="s">
        <v>475</v>
      </c>
      <c r="F248" s="37" t="s">
        <v>196</v>
      </c>
      <c r="G248" s="32">
        <f t="shared" si="147"/>
        <v>100</v>
      </c>
      <c r="H248" s="32">
        <f t="shared" si="147"/>
        <v>0</v>
      </c>
      <c r="I248" s="32">
        <f t="shared" si="147"/>
        <v>100</v>
      </c>
      <c r="J248" s="32">
        <f t="shared" si="147"/>
        <v>100</v>
      </c>
      <c r="K248" s="32">
        <f t="shared" si="147"/>
        <v>0</v>
      </c>
      <c r="L248" s="32">
        <f t="shared" si="147"/>
        <v>100</v>
      </c>
    </row>
    <row r="249" spans="1:12" ht="23.25" customHeight="1">
      <c r="A249" s="14"/>
      <c r="B249" s="28" t="s">
        <v>89</v>
      </c>
      <c r="C249" s="27" t="s">
        <v>45</v>
      </c>
      <c r="D249" s="27" t="s">
        <v>16</v>
      </c>
      <c r="E249" s="27" t="s">
        <v>475</v>
      </c>
      <c r="F249" s="37" t="s">
        <v>21</v>
      </c>
      <c r="G249" s="32">
        <v>100</v>
      </c>
      <c r="H249" s="32"/>
      <c r="I249" s="32">
        <f>G249+H249</f>
        <v>100</v>
      </c>
      <c r="J249" s="32">
        <v>100</v>
      </c>
      <c r="K249" s="32"/>
      <c r="L249" s="32">
        <f>J249+K249</f>
        <v>100</v>
      </c>
    </row>
    <row r="250" spans="1:12" ht="21.75">
      <c r="A250" s="14" t="s">
        <v>167</v>
      </c>
      <c r="B250" s="51" t="s">
        <v>124</v>
      </c>
      <c r="C250" s="29" t="s">
        <v>45</v>
      </c>
      <c r="D250" s="29" t="s">
        <v>45</v>
      </c>
      <c r="E250" s="29"/>
      <c r="F250" s="29"/>
      <c r="G250" s="22">
        <f>G251</f>
        <v>15302.399999999998</v>
      </c>
      <c r="H250" s="22">
        <f t="shared" ref="H250:L252" si="148">H251</f>
        <v>0</v>
      </c>
      <c r="I250" s="22">
        <f t="shared" si="148"/>
        <v>15302.399999999998</v>
      </c>
      <c r="J250" s="22">
        <f t="shared" si="148"/>
        <v>15302.399999999998</v>
      </c>
      <c r="K250" s="22">
        <f t="shared" si="148"/>
        <v>0</v>
      </c>
      <c r="L250" s="22">
        <f t="shared" si="148"/>
        <v>15302.399999999998</v>
      </c>
    </row>
    <row r="251" spans="1:12" ht="48.75" customHeight="1">
      <c r="A251" s="14"/>
      <c r="B251" s="34" t="s">
        <v>217</v>
      </c>
      <c r="C251" s="27" t="s">
        <v>45</v>
      </c>
      <c r="D251" s="27" t="s">
        <v>45</v>
      </c>
      <c r="E251" s="27" t="s">
        <v>118</v>
      </c>
      <c r="F251" s="37"/>
      <c r="G251" s="32">
        <f>G252</f>
        <v>15302.399999999998</v>
      </c>
      <c r="H251" s="32">
        <f t="shared" si="148"/>
        <v>0</v>
      </c>
      <c r="I251" s="32">
        <f t="shared" si="148"/>
        <v>15302.399999999998</v>
      </c>
      <c r="J251" s="32">
        <f t="shared" si="148"/>
        <v>15302.399999999998</v>
      </c>
      <c r="K251" s="32">
        <f t="shared" si="148"/>
        <v>0</v>
      </c>
      <c r="L251" s="32">
        <f t="shared" si="148"/>
        <v>15302.399999999998</v>
      </c>
    </row>
    <row r="252" spans="1:12" ht="33.75">
      <c r="A252" s="14"/>
      <c r="B252" s="26" t="s">
        <v>356</v>
      </c>
      <c r="C252" s="27" t="s">
        <v>45</v>
      </c>
      <c r="D252" s="27" t="s">
        <v>45</v>
      </c>
      <c r="E252" s="37" t="s">
        <v>357</v>
      </c>
      <c r="F252" s="27" t="s">
        <v>196</v>
      </c>
      <c r="G252" s="32">
        <f>G253</f>
        <v>15302.399999999998</v>
      </c>
      <c r="H252" s="32">
        <f t="shared" si="148"/>
        <v>0</v>
      </c>
      <c r="I252" s="32">
        <f t="shared" si="148"/>
        <v>15302.399999999998</v>
      </c>
      <c r="J252" s="32">
        <f t="shared" si="148"/>
        <v>15302.399999999998</v>
      </c>
      <c r="K252" s="32">
        <f t="shared" si="148"/>
        <v>0</v>
      </c>
      <c r="L252" s="32">
        <f t="shared" si="148"/>
        <v>15302.399999999998</v>
      </c>
    </row>
    <row r="253" spans="1:12" ht="33.75">
      <c r="A253" s="14"/>
      <c r="B253" s="36" t="s">
        <v>491</v>
      </c>
      <c r="C253" s="27" t="s">
        <v>45</v>
      </c>
      <c r="D253" s="27" t="s">
        <v>45</v>
      </c>
      <c r="E253" s="37" t="s">
        <v>358</v>
      </c>
      <c r="F253" s="27" t="s">
        <v>196</v>
      </c>
      <c r="G253" s="32">
        <f>SUM(G254:G259)</f>
        <v>15302.399999999998</v>
      </c>
      <c r="H253" s="32">
        <f t="shared" ref="H253:L253" si="149">SUM(H254:H259)</f>
        <v>0</v>
      </c>
      <c r="I253" s="32">
        <f t="shared" si="149"/>
        <v>15302.399999999998</v>
      </c>
      <c r="J253" s="32">
        <f t="shared" si="149"/>
        <v>15302.399999999998</v>
      </c>
      <c r="K253" s="32">
        <f t="shared" si="149"/>
        <v>0</v>
      </c>
      <c r="L253" s="32">
        <f t="shared" si="149"/>
        <v>15302.399999999998</v>
      </c>
    </row>
    <row r="254" spans="1:12">
      <c r="A254" s="14"/>
      <c r="B254" s="31" t="s">
        <v>108</v>
      </c>
      <c r="C254" s="27" t="s">
        <v>45</v>
      </c>
      <c r="D254" s="27" t="s">
        <v>45</v>
      </c>
      <c r="E254" s="37" t="s">
        <v>358</v>
      </c>
      <c r="F254" s="27" t="s">
        <v>34</v>
      </c>
      <c r="G254" s="32">
        <v>8456.9</v>
      </c>
      <c r="H254" s="32"/>
      <c r="I254" s="32">
        <f t="shared" ref="I254:I259" si="150">SUM(G254:H254)</f>
        <v>8456.9</v>
      </c>
      <c r="J254" s="32">
        <v>8456.9</v>
      </c>
      <c r="K254" s="32"/>
      <c r="L254" s="32">
        <f t="shared" ref="L254:L259" si="151">SUM(J254:K254)</f>
        <v>8456.9</v>
      </c>
    </row>
    <row r="255" spans="1:12" ht="33.75">
      <c r="A255" s="14"/>
      <c r="B255" s="31" t="s">
        <v>109</v>
      </c>
      <c r="C255" s="27" t="s">
        <v>45</v>
      </c>
      <c r="D255" s="27" t="s">
        <v>45</v>
      </c>
      <c r="E255" s="37" t="s">
        <v>358</v>
      </c>
      <c r="F255" s="27" t="s">
        <v>96</v>
      </c>
      <c r="G255" s="32">
        <v>2554</v>
      </c>
      <c r="H255" s="32"/>
      <c r="I255" s="32">
        <f t="shared" si="150"/>
        <v>2554</v>
      </c>
      <c r="J255" s="32">
        <v>2554</v>
      </c>
      <c r="K255" s="32"/>
      <c r="L255" s="32">
        <f t="shared" si="151"/>
        <v>2554</v>
      </c>
    </row>
    <row r="256" spans="1:12" ht="22.5">
      <c r="A256" s="14"/>
      <c r="B256" s="28" t="s">
        <v>20</v>
      </c>
      <c r="C256" s="27" t="s">
        <v>45</v>
      </c>
      <c r="D256" s="27" t="s">
        <v>45</v>
      </c>
      <c r="E256" s="37" t="s">
        <v>358</v>
      </c>
      <c r="F256" s="37" t="s">
        <v>26</v>
      </c>
      <c r="G256" s="32">
        <v>512.4</v>
      </c>
      <c r="H256" s="32"/>
      <c r="I256" s="32">
        <f t="shared" si="150"/>
        <v>512.4</v>
      </c>
      <c r="J256" s="32">
        <v>512.4</v>
      </c>
      <c r="K256" s="32"/>
      <c r="L256" s="32">
        <f t="shared" si="151"/>
        <v>512.4</v>
      </c>
    </row>
    <row r="257" spans="1:12" ht="22.5" customHeight="1">
      <c r="A257" s="14"/>
      <c r="B257" s="28" t="s">
        <v>89</v>
      </c>
      <c r="C257" s="27" t="s">
        <v>45</v>
      </c>
      <c r="D257" s="27" t="s">
        <v>45</v>
      </c>
      <c r="E257" s="37" t="s">
        <v>358</v>
      </c>
      <c r="F257" s="37" t="s">
        <v>21</v>
      </c>
      <c r="G257" s="32">
        <v>3069.4</v>
      </c>
      <c r="H257" s="32"/>
      <c r="I257" s="32">
        <f t="shared" si="150"/>
        <v>3069.4</v>
      </c>
      <c r="J257" s="32">
        <v>3069.4</v>
      </c>
      <c r="K257" s="32"/>
      <c r="L257" s="32">
        <f>SUM(J257:K257)</f>
        <v>3069.4</v>
      </c>
    </row>
    <row r="258" spans="1:12" ht="22.5">
      <c r="A258" s="14"/>
      <c r="B258" s="31" t="s">
        <v>22</v>
      </c>
      <c r="C258" s="27" t="s">
        <v>45</v>
      </c>
      <c r="D258" s="27" t="s">
        <v>45</v>
      </c>
      <c r="E258" s="37" t="s">
        <v>358</v>
      </c>
      <c r="F258" s="27" t="s">
        <v>91</v>
      </c>
      <c r="G258" s="32">
        <v>698.9</v>
      </c>
      <c r="H258" s="32"/>
      <c r="I258" s="32">
        <f t="shared" si="150"/>
        <v>698.9</v>
      </c>
      <c r="J258" s="32">
        <v>698.9</v>
      </c>
      <c r="K258" s="32"/>
      <c r="L258" s="32">
        <f t="shared" si="151"/>
        <v>698.9</v>
      </c>
    </row>
    <row r="259" spans="1:12">
      <c r="A259" s="14"/>
      <c r="B259" s="28" t="s">
        <v>92</v>
      </c>
      <c r="C259" s="27" t="s">
        <v>45</v>
      </c>
      <c r="D259" s="27" t="s">
        <v>45</v>
      </c>
      <c r="E259" s="37" t="s">
        <v>358</v>
      </c>
      <c r="F259" s="27" t="s">
        <v>35</v>
      </c>
      <c r="G259" s="32">
        <v>10.8</v>
      </c>
      <c r="H259" s="32"/>
      <c r="I259" s="32">
        <f t="shared" si="150"/>
        <v>10.8</v>
      </c>
      <c r="J259" s="32">
        <v>10.8</v>
      </c>
      <c r="K259" s="32"/>
      <c r="L259" s="32">
        <f t="shared" si="151"/>
        <v>10.8</v>
      </c>
    </row>
    <row r="260" spans="1:12">
      <c r="A260" s="10">
        <v>6</v>
      </c>
      <c r="B260" s="17" t="s">
        <v>50</v>
      </c>
      <c r="C260" s="11" t="s">
        <v>51</v>
      </c>
      <c r="D260" s="11" t="s">
        <v>52</v>
      </c>
      <c r="E260" s="11"/>
      <c r="F260" s="11"/>
      <c r="G260" s="30">
        <f>G261+G285+G325+G354+G361</f>
        <v>518772.60000000003</v>
      </c>
      <c r="H260" s="30">
        <f t="shared" ref="H260:L260" si="152">H261+H285+H325+H354+H361</f>
        <v>0</v>
      </c>
      <c r="I260" s="30">
        <f t="shared" si="152"/>
        <v>518772.60000000003</v>
      </c>
      <c r="J260" s="30">
        <f t="shared" si="152"/>
        <v>552578</v>
      </c>
      <c r="K260" s="30">
        <f t="shared" si="152"/>
        <v>0</v>
      </c>
      <c r="L260" s="30">
        <f t="shared" si="152"/>
        <v>552578</v>
      </c>
    </row>
    <row r="261" spans="1:12">
      <c r="A261" s="14" t="s">
        <v>53</v>
      </c>
      <c r="B261" s="17" t="s">
        <v>54</v>
      </c>
      <c r="C261" s="29" t="s">
        <v>51</v>
      </c>
      <c r="D261" s="29" t="s">
        <v>8</v>
      </c>
      <c r="E261" s="29"/>
      <c r="F261" s="29"/>
      <c r="G261" s="22">
        <f>G262</f>
        <v>120528.39999999998</v>
      </c>
      <c r="H261" s="22">
        <f t="shared" ref="H261:L262" si="153">H262</f>
        <v>0</v>
      </c>
      <c r="I261" s="22">
        <f t="shared" si="153"/>
        <v>120528.39999999998</v>
      </c>
      <c r="J261" s="22">
        <f t="shared" si="153"/>
        <v>129149.99999999997</v>
      </c>
      <c r="K261" s="22">
        <f t="shared" si="153"/>
        <v>0</v>
      </c>
      <c r="L261" s="22">
        <f t="shared" si="153"/>
        <v>129149.99999999997</v>
      </c>
    </row>
    <row r="262" spans="1:12" ht="56.25">
      <c r="A262" s="14"/>
      <c r="B262" s="34" t="s">
        <v>218</v>
      </c>
      <c r="C262" s="27" t="s">
        <v>51</v>
      </c>
      <c r="D262" s="27" t="s">
        <v>8</v>
      </c>
      <c r="E262" s="27" t="s">
        <v>121</v>
      </c>
      <c r="F262" s="27"/>
      <c r="G262" s="32">
        <f>G263</f>
        <v>120528.39999999998</v>
      </c>
      <c r="H262" s="32">
        <f t="shared" si="153"/>
        <v>0</v>
      </c>
      <c r="I262" s="32">
        <f t="shared" si="153"/>
        <v>120528.39999999998</v>
      </c>
      <c r="J262" s="32">
        <f t="shared" si="153"/>
        <v>129149.99999999997</v>
      </c>
      <c r="K262" s="32">
        <f t="shared" si="153"/>
        <v>0</v>
      </c>
      <c r="L262" s="32">
        <f t="shared" si="153"/>
        <v>129149.99999999997</v>
      </c>
    </row>
    <row r="263" spans="1:12" ht="22.5">
      <c r="A263" s="14"/>
      <c r="B263" s="31" t="s">
        <v>359</v>
      </c>
      <c r="C263" s="27" t="s">
        <v>51</v>
      </c>
      <c r="D263" s="27" t="s">
        <v>8</v>
      </c>
      <c r="E263" s="27" t="s">
        <v>366</v>
      </c>
      <c r="F263" s="27" t="s">
        <v>196</v>
      </c>
      <c r="G263" s="32">
        <f t="shared" ref="G263:L263" si="154">G264+G266+G272+G268+G270+G274+G276+G278+G280+G282</f>
        <v>120528.39999999998</v>
      </c>
      <c r="H263" s="32">
        <f t="shared" si="154"/>
        <v>0</v>
      </c>
      <c r="I263" s="32">
        <f t="shared" si="154"/>
        <v>120528.39999999998</v>
      </c>
      <c r="J263" s="32">
        <f t="shared" si="154"/>
        <v>129149.99999999997</v>
      </c>
      <c r="K263" s="32">
        <f t="shared" si="154"/>
        <v>0</v>
      </c>
      <c r="L263" s="32">
        <f t="shared" si="154"/>
        <v>129149.99999999997</v>
      </c>
    </row>
    <row r="264" spans="1:12" ht="22.5">
      <c r="A264" s="14"/>
      <c r="B264" s="31" t="s">
        <v>360</v>
      </c>
      <c r="C264" s="27" t="s">
        <v>51</v>
      </c>
      <c r="D264" s="27" t="s">
        <v>8</v>
      </c>
      <c r="E264" s="27" t="s">
        <v>367</v>
      </c>
      <c r="F264" s="27" t="s">
        <v>196</v>
      </c>
      <c r="G264" s="32">
        <f t="shared" ref="G264:L264" si="155">G265</f>
        <v>9923.5</v>
      </c>
      <c r="H264" s="32">
        <f t="shared" si="155"/>
        <v>0</v>
      </c>
      <c r="I264" s="32">
        <f t="shared" si="155"/>
        <v>9923.5</v>
      </c>
      <c r="J264" s="32">
        <f t="shared" si="155"/>
        <v>9923.5</v>
      </c>
      <c r="K264" s="32">
        <f t="shared" si="155"/>
        <v>0</v>
      </c>
      <c r="L264" s="32">
        <f t="shared" si="155"/>
        <v>9923.5</v>
      </c>
    </row>
    <row r="265" spans="1:12" ht="45">
      <c r="A265" s="14"/>
      <c r="B265" s="31" t="s">
        <v>56</v>
      </c>
      <c r="C265" s="27" t="s">
        <v>51</v>
      </c>
      <c r="D265" s="27" t="s">
        <v>8</v>
      </c>
      <c r="E265" s="27" t="s">
        <v>367</v>
      </c>
      <c r="F265" s="27" t="s">
        <v>66</v>
      </c>
      <c r="G265" s="32">
        <v>9923.5</v>
      </c>
      <c r="H265" s="32"/>
      <c r="I265" s="32">
        <f>G265+H265</f>
        <v>9923.5</v>
      </c>
      <c r="J265" s="32">
        <v>9923.5</v>
      </c>
      <c r="K265" s="32"/>
      <c r="L265" s="32">
        <f>J265+K265</f>
        <v>9923.5</v>
      </c>
    </row>
    <row r="266" spans="1:12" ht="33.75">
      <c r="A266" s="14"/>
      <c r="B266" s="31" t="s">
        <v>361</v>
      </c>
      <c r="C266" s="27" t="s">
        <v>51</v>
      </c>
      <c r="D266" s="27" t="s">
        <v>8</v>
      </c>
      <c r="E266" s="27" t="s">
        <v>368</v>
      </c>
      <c r="F266" s="27" t="s">
        <v>196</v>
      </c>
      <c r="G266" s="32">
        <f t="shared" ref="G266:L266" si="156">G267</f>
        <v>7023.7</v>
      </c>
      <c r="H266" s="32">
        <f t="shared" si="156"/>
        <v>0</v>
      </c>
      <c r="I266" s="32">
        <f t="shared" si="156"/>
        <v>7023.7</v>
      </c>
      <c r="J266" s="32">
        <f t="shared" si="156"/>
        <v>7023.7</v>
      </c>
      <c r="K266" s="32">
        <f t="shared" si="156"/>
        <v>0</v>
      </c>
      <c r="L266" s="32">
        <f t="shared" si="156"/>
        <v>7023.7</v>
      </c>
    </row>
    <row r="267" spans="1:12" ht="45">
      <c r="A267" s="14"/>
      <c r="B267" s="31" t="s">
        <v>56</v>
      </c>
      <c r="C267" s="27" t="s">
        <v>51</v>
      </c>
      <c r="D267" s="27" t="s">
        <v>8</v>
      </c>
      <c r="E267" s="27" t="s">
        <v>368</v>
      </c>
      <c r="F267" s="27" t="s">
        <v>66</v>
      </c>
      <c r="G267" s="32">
        <v>7023.7</v>
      </c>
      <c r="H267" s="32"/>
      <c r="I267" s="32">
        <f>G267+H267</f>
        <v>7023.7</v>
      </c>
      <c r="J267" s="32">
        <v>7023.7</v>
      </c>
      <c r="K267" s="32"/>
      <c r="L267" s="32">
        <f>J267+K267</f>
        <v>7023.7</v>
      </c>
    </row>
    <row r="268" spans="1:12" ht="33.75">
      <c r="A268" s="14"/>
      <c r="B268" s="31" t="s">
        <v>362</v>
      </c>
      <c r="C268" s="27" t="s">
        <v>51</v>
      </c>
      <c r="D268" s="27" t="s">
        <v>8</v>
      </c>
      <c r="E268" s="27" t="s">
        <v>369</v>
      </c>
      <c r="F268" s="27" t="s">
        <v>196</v>
      </c>
      <c r="G268" s="32">
        <f t="shared" ref="G268:L268" si="157">G269</f>
        <v>5320.8</v>
      </c>
      <c r="H268" s="32">
        <f t="shared" si="157"/>
        <v>0</v>
      </c>
      <c r="I268" s="32">
        <f t="shared" si="157"/>
        <v>5320.8</v>
      </c>
      <c r="J268" s="32">
        <f t="shared" si="157"/>
        <v>5320.8</v>
      </c>
      <c r="K268" s="32">
        <f t="shared" si="157"/>
        <v>0</v>
      </c>
      <c r="L268" s="32">
        <f t="shared" si="157"/>
        <v>5320.8</v>
      </c>
    </row>
    <row r="269" spans="1:12" ht="45">
      <c r="A269" s="14"/>
      <c r="B269" s="31" t="s">
        <v>56</v>
      </c>
      <c r="C269" s="27" t="s">
        <v>51</v>
      </c>
      <c r="D269" s="27" t="s">
        <v>8</v>
      </c>
      <c r="E269" s="27" t="s">
        <v>369</v>
      </c>
      <c r="F269" s="27" t="s">
        <v>66</v>
      </c>
      <c r="G269" s="32">
        <v>5320.8</v>
      </c>
      <c r="H269" s="32"/>
      <c r="I269" s="32">
        <f>G269+H269</f>
        <v>5320.8</v>
      </c>
      <c r="J269" s="32">
        <v>5320.8</v>
      </c>
      <c r="K269" s="32"/>
      <c r="L269" s="32">
        <f>J269+K269</f>
        <v>5320.8</v>
      </c>
    </row>
    <row r="270" spans="1:12" ht="45">
      <c r="A270" s="14"/>
      <c r="B270" s="28" t="s">
        <v>363</v>
      </c>
      <c r="C270" s="27" t="s">
        <v>51</v>
      </c>
      <c r="D270" s="27" t="s">
        <v>8</v>
      </c>
      <c r="E270" s="27" t="s">
        <v>370</v>
      </c>
      <c r="F270" s="27" t="s">
        <v>196</v>
      </c>
      <c r="G270" s="32">
        <f t="shared" ref="G270:L270" si="158">G271</f>
        <v>1237.5999999999999</v>
      </c>
      <c r="H270" s="32">
        <f t="shared" si="158"/>
        <v>0</v>
      </c>
      <c r="I270" s="32">
        <f t="shared" si="158"/>
        <v>1237.5999999999999</v>
      </c>
      <c r="J270" s="32">
        <f t="shared" si="158"/>
        <v>1237.5999999999999</v>
      </c>
      <c r="K270" s="32">
        <f t="shared" si="158"/>
        <v>0</v>
      </c>
      <c r="L270" s="32">
        <f t="shared" si="158"/>
        <v>1237.5999999999999</v>
      </c>
    </row>
    <row r="271" spans="1:12" ht="45">
      <c r="A271" s="14"/>
      <c r="B271" s="28" t="s">
        <v>56</v>
      </c>
      <c r="C271" s="27" t="s">
        <v>51</v>
      </c>
      <c r="D271" s="27" t="s">
        <v>8</v>
      </c>
      <c r="E271" s="27" t="s">
        <v>370</v>
      </c>
      <c r="F271" s="27" t="s">
        <v>66</v>
      </c>
      <c r="G271" s="32">
        <v>1237.5999999999999</v>
      </c>
      <c r="H271" s="32"/>
      <c r="I271" s="32">
        <f>G271+H271</f>
        <v>1237.5999999999999</v>
      </c>
      <c r="J271" s="32">
        <v>1237.5999999999999</v>
      </c>
      <c r="K271" s="32"/>
      <c r="L271" s="32">
        <f>J271+K271</f>
        <v>1237.5999999999999</v>
      </c>
    </row>
    <row r="272" spans="1:12" ht="33.75">
      <c r="A272" s="14"/>
      <c r="B272" s="31" t="s">
        <v>364</v>
      </c>
      <c r="C272" s="27" t="s">
        <v>51</v>
      </c>
      <c r="D272" s="27" t="s">
        <v>8</v>
      </c>
      <c r="E272" s="27" t="s">
        <v>371</v>
      </c>
      <c r="F272" s="27" t="s">
        <v>196</v>
      </c>
      <c r="G272" s="32">
        <f t="shared" ref="G272:L272" si="159">G273</f>
        <v>4891.5</v>
      </c>
      <c r="H272" s="32">
        <f t="shared" si="159"/>
        <v>0</v>
      </c>
      <c r="I272" s="32">
        <f t="shared" si="159"/>
        <v>4891.5</v>
      </c>
      <c r="J272" s="32">
        <f t="shared" si="159"/>
        <v>4891.5</v>
      </c>
      <c r="K272" s="32">
        <f t="shared" si="159"/>
        <v>0</v>
      </c>
      <c r="L272" s="32">
        <f t="shared" si="159"/>
        <v>4891.5</v>
      </c>
    </row>
    <row r="273" spans="1:12" ht="45">
      <c r="A273" s="14"/>
      <c r="B273" s="31" t="s">
        <v>56</v>
      </c>
      <c r="C273" s="27" t="s">
        <v>51</v>
      </c>
      <c r="D273" s="27" t="s">
        <v>8</v>
      </c>
      <c r="E273" s="27" t="s">
        <v>371</v>
      </c>
      <c r="F273" s="27" t="s">
        <v>66</v>
      </c>
      <c r="G273" s="32">
        <v>4891.5</v>
      </c>
      <c r="H273" s="32"/>
      <c r="I273" s="32">
        <f>G273+H273</f>
        <v>4891.5</v>
      </c>
      <c r="J273" s="32">
        <v>4891.5</v>
      </c>
      <c r="K273" s="32"/>
      <c r="L273" s="32">
        <f>J273+K273</f>
        <v>4891.5</v>
      </c>
    </row>
    <row r="274" spans="1:12" ht="45">
      <c r="A274" s="14"/>
      <c r="B274" s="31" t="s">
        <v>365</v>
      </c>
      <c r="C274" s="27" t="s">
        <v>51</v>
      </c>
      <c r="D274" s="27" t="s">
        <v>8</v>
      </c>
      <c r="E274" s="27" t="s">
        <v>372</v>
      </c>
      <c r="F274" s="27" t="s">
        <v>196</v>
      </c>
      <c r="G274" s="32">
        <f t="shared" ref="G274:L274" si="160">G275</f>
        <v>40490.199999999997</v>
      </c>
      <c r="H274" s="32">
        <f t="shared" si="160"/>
        <v>0</v>
      </c>
      <c r="I274" s="32">
        <f t="shared" si="160"/>
        <v>40490.199999999997</v>
      </c>
      <c r="J274" s="32">
        <f t="shared" si="160"/>
        <v>40490.199999999997</v>
      </c>
      <c r="K274" s="32">
        <f t="shared" si="160"/>
        <v>0</v>
      </c>
      <c r="L274" s="32">
        <f t="shared" si="160"/>
        <v>40490.199999999997</v>
      </c>
    </row>
    <row r="275" spans="1:12" ht="45">
      <c r="A275" s="14"/>
      <c r="B275" s="31" t="s">
        <v>56</v>
      </c>
      <c r="C275" s="27" t="s">
        <v>51</v>
      </c>
      <c r="D275" s="27" t="s">
        <v>8</v>
      </c>
      <c r="E275" s="27" t="s">
        <v>372</v>
      </c>
      <c r="F275" s="27" t="s">
        <v>66</v>
      </c>
      <c r="G275" s="32">
        <v>40490.199999999997</v>
      </c>
      <c r="H275" s="32"/>
      <c r="I275" s="32">
        <f>G275+H275</f>
        <v>40490.199999999997</v>
      </c>
      <c r="J275" s="32">
        <v>40490.199999999997</v>
      </c>
      <c r="K275" s="32"/>
      <c r="L275" s="32">
        <f>J275+K275</f>
        <v>40490.199999999997</v>
      </c>
    </row>
    <row r="276" spans="1:12" ht="124.5" customHeight="1">
      <c r="A276" s="14"/>
      <c r="B276" s="36" t="s">
        <v>185</v>
      </c>
      <c r="C276" s="27" t="s">
        <v>51</v>
      </c>
      <c r="D276" s="27" t="s">
        <v>8</v>
      </c>
      <c r="E276" s="27" t="s">
        <v>373</v>
      </c>
      <c r="F276" s="27" t="s">
        <v>196</v>
      </c>
      <c r="G276" s="32">
        <f t="shared" ref="G276:L276" si="161">G277</f>
        <v>25049.8</v>
      </c>
      <c r="H276" s="32">
        <f t="shared" si="161"/>
        <v>0</v>
      </c>
      <c r="I276" s="32">
        <f t="shared" si="161"/>
        <v>25049.8</v>
      </c>
      <c r="J276" s="32">
        <f t="shared" si="161"/>
        <v>33671.4</v>
      </c>
      <c r="K276" s="32">
        <f t="shared" si="161"/>
        <v>0</v>
      </c>
      <c r="L276" s="32">
        <f t="shared" si="161"/>
        <v>33671.4</v>
      </c>
    </row>
    <row r="277" spans="1:12" ht="45">
      <c r="A277" s="14"/>
      <c r="B277" s="31" t="s">
        <v>134</v>
      </c>
      <c r="C277" s="27" t="s">
        <v>51</v>
      </c>
      <c r="D277" s="27" t="s">
        <v>8</v>
      </c>
      <c r="E277" s="27" t="s">
        <v>373</v>
      </c>
      <c r="F277" s="27" t="s">
        <v>66</v>
      </c>
      <c r="G277" s="32">
        <v>25049.8</v>
      </c>
      <c r="H277" s="32"/>
      <c r="I277" s="32">
        <f>G277+H277</f>
        <v>25049.8</v>
      </c>
      <c r="J277" s="32">
        <v>33671.4</v>
      </c>
      <c r="K277" s="32"/>
      <c r="L277" s="32">
        <f>J277+K277</f>
        <v>33671.4</v>
      </c>
    </row>
    <row r="278" spans="1:12" ht="123.75">
      <c r="A278" s="14"/>
      <c r="B278" s="36" t="s">
        <v>202</v>
      </c>
      <c r="C278" s="27" t="s">
        <v>51</v>
      </c>
      <c r="D278" s="27" t="s">
        <v>8</v>
      </c>
      <c r="E278" s="27" t="s">
        <v>374</v>
      </c>
      <c r="F278" s="27" t="s">
        <v>196</v>
      </c>
      <c r="G278" s="32">
        <f t="shared" ref="G278:L278" si="162">G279</f>
        <v>977.4</v>
      </c>
      <c r="H278" s="32">
        <f t="shared" si="162"/>
        <v>0</v>
      </c>
      <c r="I278" s="32">
        <f t="shared" si="162"/>
        <v>977.4</v>
      </c>
      <c r="J278" s="32">
        <f t="shared" si="162"/>
        <v>977.4</v>
      </c>
      <c r="K278" s="32">
        <f t="shared" si="162"/>
        <v>0</v>
      </c>
      <c r="L278" s="32">
        <f t="shared" si="162"/>
        <v>977.4</v>
      </c>
    </row>
    <row r="279" spans="1:12" ht="45">
      <c r="A279" s="14"/>
      <c r="B279" s="31" t="s">
        <v>134</v>
      </c>
      <c r="C279" s="27" t="s">
        <v>51</v>
      </c>
      <c r="D279" s="27" t="s">
        <v>8</v>
      </c>
      <c r="E279" s="27" t="s">
        <v>374</v>
      </c>
      <c r="F279" s="27" t="s">
        <v>66</v>
      </c>
      <c r="G279" s="32">
        <v>977.4</v>
      </c>
      <c r="H279" s="32"/>
      <c r="I279" s="32">
        <f>G279+H279</f>
        <v>977.4</v>
      </c>
      <c r="J279" s="32">
        <v>977.4</v>
      </c>
      <c r="K279" s="32"/>
      <c r="L279" s="32">
        <f>J279+K279</f>
        <v>977.4</v>
      </c>
    </row>
    <row r="280" spans="1:12" ht="123.75">
      <c r="A280" s="14"/>
      <c r="B280" s="36" t="s">
        <v>203</v>
      </c>
      <c r="C280" s="27" t="s">
        <v>51</v>
      </c>
      <c r="D280" s="27" t="s">
        <v>8</v>
      </c>
      <c r="E280" s="27" t="s">
        <v>375</v>
      </c>
      <c r="F280" s="27" t="s">
        <v>196</v>
      </c>
      <c r="G280" s="32">
        <f t="shared" ref="G280:L280" si="163">G281</f>
        <v>25437.5</v>
      </c>
      <c r="H280" s="32">
        <f t="shared" si="163"/>
        <v>0</v>
      </c>
      <c r="I280" s="32">
        <f t="shared" si="163"/>
        <v>25437.5</v>
      </c>
      <c r="J280" s="32">
        <f t="shared" si="163"/>
        <v>25437.5</v>
      </c>
      <c r="K280" s="32">
        <f t="shared" si="163"/>
        <v>0</v>
      </c>
      <c r="L280" s="32">
        <f t="shared" si="163"/>
        <v>25437.5</v>
      </c>
    </row>
    <row r="281" spans="1:12" ht="45">
      <c r="A281" s="14"/>
      <c r="B281" s="31" t="s">
        <v>134</v>
      </c>
      <c r="C281" s="27" t="s">
        <v>51</v>
      </c>
      <c r="D281" s="27" t="s">
        <v>8</v>
      </c>
      <c r="E281" s="27" t="s">
        <v>375</v>
      </c>
      <c r="F281" s="27" t="s">
        <v>66</v>
      </c>
      <c r="G281" s="32">
        <v>25437.5</v>
      </c>
      <c r="H281" s="32"/>
      <c r="I281" s="32">
        <f>G281+H281</f>
        <v>25437.5</v>
      </c>
      <c r="J281" s="32">
        <v>25437.5</v>
      </c>
      <c r="K281" s="32"/>
      <c r="L281" s="32">
        <f>J281+K281</f>
        <v>25437.5</v>
      </c>
    </row>
    <row r="282" spans="1:12" ht="34.5" customHeight="1">
      <c r="A282" s="14"/>
      <c r="B282" s="31" t="s">
        <v>174</v>
      </c>
      <c r="C282" s="27" t="s">
        <v>51</v>
      </c>
      <c r="D282" s="27" t="s">
        <v>8</v>
      </c>
      <c r="E282" s="27" t="s">
        <v>376</v>
      </c>
      <c r="F282" s="37" t="s">
        <v>196</v>
      </c>
      <c r="G282" s="32">
        <f t="shared" ref="G282:L282" si="164">G283+G284</f>
        <v>176.4</v>
      </c>
      <c r="H282" s="32">
        <f t="shared" si="164"/>
        <v>0</v>
      </c>
      <c r="I282" s="32">
        <f t="shared" si="164"/>
        <v>176.4</v>
      </c>
      <c r="J282" s="32">
        <f t="shared" si="164"/>
        <v>176.4</v>
      </c>
      <c r="K282" s="32">
        <f t="shared" si="164"/>
        <v>0</v>
      </c>
      <c r="L282" s="32">
        <f t="shared" si="164"/>
        <v>176.4</v>
      </c>
    </row>
    <row r="283" spans="1:12" ht="45">
      <c r="A283" s="14"/>
      <c r="B283" s="31" t="s">
        <v>135</v>
      </c>
      <c r="C283" s="27" t="s">
        <v>51</v>
      </c>
      <c r="D283" s="27" t="s">
        <v>8</v>
      </c>
      <c r="E283" s="27" t="s">
        <v>376</v>
      </c>
      <c r="F283" s="37" t="s">
        <v>66</v>
      </c>
      <c r="G283" s="32">
        <v>8.8000000000000007</v>
      </c>
      <c r="H283" s="32"/>
      <c r="I283" s="32">
        <f>G283+H283</f>
        <v>8.8000000000000007</v>
      </c>
      <c r="J283" s="32">
        <v>8.8000000000000007</v>
      </c>
      <c r="K283" s="32"/>
      <c r="L283" s="32">
        <f>J283+K283</f>
        <v>8.8000000000000007</v>
      </c>
    </row>
    <row r="284" spans="1:12" ht="45">
      <c r="A284" s="14"/>
      <c r="B284" s="31" t="s">
        <v>136</v>
      </c>
      <c r="C284" s="27" t="s">
        <v>51</v>
      </c>
      <c r="D284" s="27" t="s">
        <v>8</v>
      </c>
      <c r="E284" s="27" t="s">
        <v>376</v>
      </c>
      <c r="F284" s="37" t="s">
        <v>66</v>
      </c>
      <c r="G284" s="32">
        <v>167.6</v>
      </c>
      <c r="H284" s="32"/>
      <c r="I284" s="32">
        <f>G284+H284</f>
        <v>167.6</v>
      </c>
      <c r="J284" s="32">
        <v>167.6</v>
      </c>
      <c r="K284" s="32"/>
      <c r="L284" s="32">
        <f>J284+K284</f>
        <v>167.6</v>
      </c>
    </row>
    <row r="285" spans="1:12">
      <c r="A285" s="14" t="s">
        <v>57</v>
      </c>
      <c r="B285" s="17" t="s">
        <v>58</v>
      </c>
      <c r="C285" s="11" t="s">
        <v>51</v>
      </c>
      <c r="D285" s="11" t="s">
        <v>11</v>
      </c>
      <c r="E285" s="11"/>
      <c r="F285" s="29"/>
      <c r="G285" s="22">
        <f t="shared" ref="G285:L285" si="165">G286</f>
        <v>331388.00000000006</v>
      </c>
      <c r="H285" s="22">
        <f t="shared" si="165"/>
        <v>0</v>
      </c>
      <c r="I285" s="22">
        <f t="shared" si="165"/>
        <v>331388.00000000006</v>
      </c>
      <c r="J285" s="22">
        <f t="shared" si="165"/>
        <v>357222.5</v>
      </c>
      <c r="K285" s="22">
        <f t="shared" si="165"/>
        <v>0</v>
      </c>
      <c r="L285" s="22">
        <f t="shared" si="165"/>
        <v>357222.5</v>
      </c>
    </row>
    <row r="286" spans="1:12" ht="56.25">
      <c r="A286" s="14"/>
      <c r="B286" s="34" t="s">
        <v>218</v>
      </c>
      <c r="C286" s="27" t="s">
        <v>51</v>
      </c>
      <c r="D286" s="27" t="s">
        <v>11</v>
      </c>
      <c r="E286" s="27" t="s">
        <v>121</v>
      </c>
      <c r="F286" s="27"/>
      <c r="G286" s="32">
        <f>G294+G287</f>
        <v>331388.00000000006</v>
      </c>
      <c r="H286" s="32">
        <f t="shared" ref="H286:L286" si="166">H294+H287</f>
        <v>0</v>
      </c>
      <c r="I286" s="32">
        <f t="shared" si="166"/>
        <v>331388.00000000006</v>
      </c>
      <c r="J286" s="32">
        <f t="shared" si="166"/>
        <v>357222.5</v>
      </c>
      <c r="K286" s="32">
        <f t="shared" si="166"/>
        <v>0</v>
      </c>
      <c r="L286" s="32">
        <f t="shared" si="166"/>
        <v>357222.5</v>
      </c>
    </row>
    <row r="287" spans="1:12">
      <c r="A287" s="14"/>
      <c r="B287" s="28" t="s">
        <v>478</v>
      </c>
      <c r="C287" s="27" t="s">
        <v>51</v>
      </c>
      <c r="D287" s="27" t="s">
        <v>11</v>
      </c>
      <c r="E287" s="27" t="s">
        <v>479</v>
      </c>
      <c r="F287" s="27" t="s">
        <v>196</v>
      </c>
      <c r="G287" s="32">
        <f>G288+G292+G290</f>
        <v>30201.899999999998</v>
      </c>
      <c r="H287" s="32">
        <f t="shared" ref="H287:L287" si="167">H288+H292+H290</f>
        <v>0</v>
      </c>
      <c r="I287" s="32">
        <f t="shared" si="167"/>
        <v>30201.899999999998</v>
      </c>
      <c r="J287" s="32">
        <f t="shared" si="167"/>
        <v>30226.899999999998</v>
      </c>
      <c r="K287" s="32">
        <f t="shared" si="167"/>
        <v>0</v>
      </c>
      <c r="L287" s="32">
        <f t="shared" si="167"/>
        <v>30226.899999999998</v>
      </c>
    </row>
    <row r="288" spans="1:12" ht="69.75" customHeight="1">
      <c r="A288" s="14"/>
      <c r="B288" s="52" t="s">
        <v>192</v>
      </c>
      <c r="C288" s="27" t="s">
        <v>51</v>
      </c>
      <c r="D288" s="27" t="s">
        <v>11</v>
      </c>
      <c r="E288" s="27" t="s">
        <v>193</v>
      </c>
      <c r="F288" s="37"/>
      <c r="G288" s="32">
        <f t="shared" ref="G288:L288" si="168">G289</f>
        <v>1825.8</v>
      </c>
      <c r="H288" s="32">
        <f t="shared" si="168"/>
        <v>-783.7</v>
      </c>
      <c r="I288" s="32">
        <f t="shared" si="168"/>
        <v>1042.0999999999999</v>
      </c>
      <c r="J288" s="32">
        <f t="shared" si="168"/>
        <v>1849.3</v>
      </c>
      <c r="K288" s="32">
        <f t="shared" si="168"/>
        <v>-807.8</v>
      </c>
      <c r="L288" s="32">
        <f t="shared" si="168"/>
        <v>1041.5</v>
      </c>
    </row>
    <row r="289" spans="1:12" ht="12" customHeight="1">
      <c r="A289" s="14"/>
      <c r="B289" s="31" t="s">
        <v>138</v>
      </c>
      <c r="C289" s="27" t="s">
        <v>51</v>
      </c>
      <c r="D289" s="27" t="s">
        <v>11</v>
      </c>
      <c r="E289" s="27" t="s">
        <v>193</v>
      </c>
      <c r="F289" s="37" t="s">
        <v>67</v>
      </c>
      <c r="G289" s="32">
        <v>1825.8</v>
      </c>
      <c r="H289" s="32">
        <v>-783.7</v>
      </c>
      <c r="I289" s="32">
        <f>SUM(G289:H289)</f>
        <v>1042.0999999999999</v>
      </c>
      <c r="J289" s="32">
        <v>1849.3</v>
      </c>
      <c r="K289" s="32">
        <v>-807.8</v>
      </c>
      <c r="L289" s="32">
        <f>SUM(J289:K289)</f>
        <v>1041.5</v>
      </c>
    </row>
    <row r="290" spans="1:12" ht="70.5" customHeight="1">
      <c r="A290" s="14"/>
      <c r="B290" s="52" t="s">
        <v>177</v>
      </c>
      <c r="C290" s="27" t="s">
        <v>51</v>
      </c>
      <c r="D290" s="27" t="s">
        <v>11</v>
      </c>
      <c r="E290" s="27" t="s">
        <v>189</v>
      </c>
      <c r="F290" s="37"/>
      <c r="G290" s="32">
        <f t="shared" ref="G290:L290" si="169">G291</f>
        <v>1042.0999999999999</v>
      </c>
      <c r="H290" s="32">
        <f t="shared" si="169"/>
        <v>783.7</v>
      </c>
      <c r="I290" s="32">
        <f t="shared" si="169"/>
        <v>1825.8</v>
      </c>
      <c r="J290" s="32">
        <f t="shared" si="169"/>
        <v>1041.5</v>
      </c>
      <c r="K290" s="32">
        <f t="shared" si="169"/>
        <v>807.8</v>
      </c>
      <c r="L290" s="32">
        <f t="shared" si="169"/>
        <v>1849.3</v>
      </c>
    </row>
    <row r="291" spans="1:12" ht="12" customHeight="1">
      <c r="A291" s="14"/>
      <c r="B291" s="31" t="s">
        <v>138</v>
      </c>
      <c r="C291" s="27" t="s">
        <v>51</v>
      </c>
      <c r="D291" s="27" t="s">
        <v>11</v>
      </c>
      <c r="E291" s="27" t="s">
        <v>189</v>
      </c>
      <c r="F291" s="37" t="s">
        <v>67</v>
      </c>
      <c r="G291" s="32">
        <v>1042.0999999999999</v>
      </c>
      <c r="H291" s="32">
        <v>783.7</v>
      </c>
      <c r="I291" s="32">
        <f>SUM(G291:H291)</f>
        <v>1825.8</v>
      </c>
      <c r="J291" s="32">
        <v>1041.5</v>
      </c>
      <c r="K291" s="32">
        <v>807.8</v>
      </c>
      <c r="L291" s="32">
        <f>SUM(J291:K291)</f>
        <v>1849.3</v>
      </c>
    </row>
    <row r="292" spans="1:12" ht="90">
      <c r="A292" s="14"/>
      <c r="B292" s="36" t="s">
        <v>194</v>
      </c>
      <c r="C292" s="27" t="s">
        <v>51</v>
      </c>
      <c r="D292" s="27" t="s">
        <v>11</v>
      </c>
      <c r="E292" s="27" t="s">
        <v>195</v>
      </c>
      <c r="F292" s="37"/>
      <c r="G292" s="32">
        <f t="shared" ref="G292:L292" si="170">G293</f>
        <v>27334</v>
      </c>
      <c r="H292" s="32">
        <f t="shared" si="170"/>
        <v>0</v>
      </c>
      <c r="I292" s="32">
        <f t="shared" si="170"/>
        <v>27334</v>
      </c>
      <c r="J292" s="32">
        <f t="shared" si="170"/>
        <v>27336.1</v>
      </c>
      <c r="K292" s="32">
        <f t="shared" si="170"/>
        <v>0</v>
      </c>
      <c r="L292" s="32">
        <f t="shared" si="170"/>
        <v>27336.1</v>
      </c>
    </row>
    <row r="293" spans="1:12" ht="12.75" customHeight="1">
      <c r="A293" s="14"/>
      <c r="B293" s="31" t="s">
        <v>138</v>
      </c>
      <c r="C293" s="27" t="s">
        <v>51</v>
      </c>
      <c r="D293" s="27" t="s">
        <v>11</v>
      </c>
      <c r="E293" s="27" t="s">
        <v>195</v>
      </c>
      <c r="F293" s="37" t="s">
        <v>67</v>
      </c>
      <c r="G293" s="32">
        <v>27334</v>
      </c>
      <c r="H293" s="32">
        <v>0</v>
      </c>
      <c r="I293" s="32">
        <f>SUM(G293:H293)</f>
        <v>27334</v>
      </c>
      <c r="J293" s="32">
        <v>27336.1</v>
      </c>
      <c r="K293" s="32">
        <v>0</v>
      </c>
      <c r="L293" s="32">
        <f>SUM(J293:K293)</f>
        <v>27336.1</v>
      </c>
    </row>
    <row r="294" spans="1:12" ht="22.5">
      <c r="A294" s="14"/>
      <c r="B294" s="31" t="s">
        <v>359</v>
      </c>
      <c r="C294" s="27" t="s">
        <v>51</v>
      </c>
      <c r="D294" s="27" t="s">
        <v>11</v>
      </c>
      <c r="E294" s="27" t="s">
        <v>366</v>
      </c>
      <c r="F294" s="27" t="s">
        <v>196</v>
      </c>
      <c r="G294" s="32">
        <f t="shared" ref="G294:L294" si="171">G295+G297+G303+G299+G301+G305+G307+G309+G311+G313+G316+G319+G322</f>
        <v>301186.10000000003</v>
      </c>
      <c r="H294" s="32">
        <f>H295+H297+H303+H299+H301+H305+H307+H309+H311+H313+H316+H319+H322</f>
        <v>0</v>
      </c>
      <c r="I294" s="32">
        <f t="shared" si="171"/>
        <v>301186.10000000003</v>
      </c>
      <c r="J294" s="32">
        <f t="shared" si="171"/>
        <v>326995.59999999998</v>
      </c>
      <c r="K294" s="32">
        <f t="shared" si="171"/>
        <v>0</v>
      </c>
      <c r="L294" s="32">
        <f t="shared" si="171"/>
        <v>326995.59999999998</v>
      </c>
    </row>
    <row r="295" spans="1:12" ht="22.5">
      <c r="A295" s="14"/>
      <c r="B295" s="31" t="s">
        <v>360</v>
      </c>
      <c r="C295" s="27" t="s">
        <v>51</v>
      </c>
      <c r="D295" s="27" t="s">
        <v>11</v>
      </c>
      <c r="E295" s="27" t="s">
        <v>367</v>
      </c>
      <c r="F295" s="27" t="s">
        <v>196</v>
      </c>
      <c r="G295" s="32">
        <f t="shared" ref="G295:L295" si="172">G296</f>
        <v>30713.5</v>
      </c>
      <c r="H295" s="32">
        <f t="shared" si="172"/>
        <v>0</v>
      </c>
      <c r="I295" s="32">
        <f t="shared" si="172"/>
        <v>30713.5</v>
      </c>
      <c r="J295" s="32">
        <f t="shared" si="172"/>
        <v>30719</v>
      </c>
      <c r="K295" s="32">
        <f t="shared" si="172"/>
        <v>0</v>
      </c>
      <c r="L295" s="32">
        <f t="shared" si="172"/>
        <v>30719</v>
      </c>
    </row>
    <row r="296" spans="1:12" ht="45">
      <c r="A296" s="14"/>
      <c r="B296" s="31" t="s">
        <v>56</v>
      </c>
      <c r="C296" s="27" t="s">
        <v>51</v>
      </c>
      <c r="D296" s="27" t="s">
        <v>11</v>
      </c>
      <c r="E296" s="27" t="s">
        <v>367</v>
      </c>
      <c r="F296" s="27" t="s">
        <v>66</v>
      </c>
      <c r="G296" s="32">
        <v>30713.5</v>
      </c>
      <c r="H296" s="32"/>
      <c r="I296" s="32">
        <f>G296+H296</f>
        <v>30713.5</v>
      </c>
      <c r="J296" s="32">
        <v>30719</v>
      </c>
      <c r="K296" s="32"/>
      <c r="L296" s="32">
        <f>J296+K296</f>
        <v>30719</v>
      </c>
    </row>
    <row r="297" spans="1:12" ht="33.75">
      <c r="A297" s="14"/>
      <c r="B297" s="31" t="s">
        <v>361</v>
      </c>
      <c r="C297" s="27" t="s">
        <v>51</v>
      </c>
      <c r="D297" s="27" t="s">
        <v>11</v>
      </c>
      <c r="E297" s="27" t="s">
        <v>368</v>
      </c>
      <c r="F297" s="27" t="s">
        <v>196</v>
      </c>
      <c r="G297" s="32">
        <f t="shared" ref="G297:L297" si="173">G298</f>
        <v>10208.5</v>
      </c>
      <c r="H297" s="32">
        <f t="shared" si="173"/>
        <v>0</v>
      </c>
      <c r="I297" s="32">
        <f t="shared" si="173"/>
        <v>10208.5</v>
      </c>
      <c r="J297" s="32">
        <f t="shared" si="173"/>
        <v>10208.5</v>
      </c>
      <c r="K297" s="32">
        <f t="shared" si="173"/>
        <v>0</v>
      </c>
      <c r="L297" s="32">
        <f t="shared" si="173"/>
        <v>10208.5</v>
      </c>
    </row>
    <row r="298" spans="1:12" ht="45">
      <c r="A298" s="14"/>
      <c r="B298" s="31" t="s">
        <v>56</v>
      </c>
      <c r="C298" s="27" t="s">
        <v>51</v>
      </c>
      <c r="D298" s="27" t="s">
        <v>11</v>
      </c>
      <c r="E298" s="27" t="s">
        <v>368</v>
      </c>
      <c r="F298" s="27" t="s">
        <v>66</v>
      </c>
      <c r="G298" s="32">
        <v>10208.5</v>
      </c>
      <c r="H298" s="32"/>
      <c r="I298" s="32">
        <f>G298+H298</f>
        <v>10208.5</v>
      </c>
      <c r="J298" s="32">
        <v>10208.5</v>
      </c>
      <c r="K298" s="32"/>
      <c r="L298" s="32">
        <f>J298+K298</f>
        <v>10208.5</v>
      </c>
    </row>
    <row r="299" spans="1:12" ht="33.75">
      <c r="A299" s="14"/>
      <c r="B299" s="31" t="s">
        <v>362</v>
      </c>
      <c r="C299" s="27" t="s">
        <v>51</v>
      </c>
      <c r="D299" s="27" t="s">
        <v>11</v>
      </c>
      <c r="E299" s="27" t="s">
        <v>369</v>
      </c>
      <c r="F299" s="27" t="s">
        <v>196</v>
      </c>
      <c r="G299" s="32">
        <f t="shared" ref="G299:L299" si="174">G300</f>
        <v>1805.2</v>
      </c>
      <c r="H299" s="32">
        <f t="shared" si="174"/>
        <v>0</v>
      </c>
      <c r="I299" s="32">
        <f t="shared" si="174"/>
        <v>1805.2</v>
      </c>
      <c r="J299" s="32">
        <f t="shared" si="174"/>
        <v>1805.2</v>
      </c>
      <c r="K299" s="32">
        <f t="shared" si="174"/>
        <v>0</v>
      </c>
      <c r="L299" s="32">
        <f t="shared" si="174"/>
        <v>1805.2</v>
      </c>
    </row>
    <row r="300" spans="1:12" ht="45">
      <c r="A300" s="14"/>
      <c r="B300" s="31" t="s">
        <v>56</v>
      </c>
      <c r="C300" s="27" t="s">
        <v>51</v>
      </c>
      <c r="D300" s="27" t="s">
        <v>11</v>
      </c>
      <c r="E300" s="27" t="s">
        <v>369</v>
      </c>
      <c r="F300" s="27" t="s">
        <v>66</v>
      </c>
      <c r="G300" s="32">
        <v>1805.2</v>
      </c>
      <c r="H300" s="32"/>
      <c r="I300" s="32">
        <f>G300+H300</f>
        <v>1805.2</v>
      </c>
      <c r="J300" s="32">
        <v>1805.2</v>
      </c>
      <c r="K300" s="32"/>
      <c r="L300" s="32">
        <f>J300+K300</f>
        <v>1805.2</v>
      </c>
    </row>
    <row r="301" spans="1:12" ht="45">
      <c r="A301" s="14"/>
      <c r="B301" s="28" t="s">
        <v>363</v>
      </c>
      <c r="C301" s="27" t="s">
        <v>51</v>
      </c>
      <c r="D301" s="27" t="s">
        <v>11</v>
      </c>
      <c r="E301" s="27" t="s">
        <v>370</v>
      </c>
      <c r="F301" s="27" t="s">
        <v>196</v>
      </c>
      <c r="G301" s="32">
        <f t="shared" ref="G301:L301" si="175">G302</f>
        <v>5807.1</v>
      </c>
      <c r="H301" s="32">
        <f t="shared" si="175"/>
        <v>0</v>
      </c>
      <c r="I301" s="32">
        <f t="shared" si="175"/>
        <v>5807.1</v>
      </c>
      <c r="J301" s="32">
        <f t="shared" si="175"/>
        <v>5807.1</v>
      </c>
      <c r="K301" s="32">
        <f t="shared" si="175"/>
        <v>0</v>
      </c>
      <c r="L301" s="32">
        <f t="shared" si="175"/>
        <v>5807.1</v>
      </c>
    </row>
    <row r="302" spans="1:12" ht="45">
      <c r="A302" s="14"/>
      <c r="B302" s="28" t="s">
        <v>56</v>
      </c>
      <c r="C302" s="27" t="s">
        <v>51</v>
      </c>
      <c r="D302" s="27" t="s">
        <v>11</v>
      </c>
      <c r="E302" s="27" t="s">
        <v>370</v>
      </c>
      <c r="F302" s="27" t="s">
        <v>66</v>
      </c>
      <c r="G302" s="32">
        <v>5807.1</v>
      </c>
      <c r="H302" s="32"/>
      <c r="I302" s="32">
        <f>G302+H302</f>
        <v>5807.1</v>
      </c>
      <c r="J302" s="32">
        <v>5807.1</v>
      </c>
      <c r="K302" s="32"/>
      <c r="L302" s="32">
        <f>J302+K302</f>
        <v>5807.1</v>
      </c>
    </row>
    <row r="303" spans="1:12" ht="33.75">
      <c r="A303" s="14"/>
      <c r="B303" s="31" t="s">
        <v>364</v>
      </c>
      <c r="C303" s="27" t="s">
        <v>51</v>
      </c>
      <c r="D303" s="27" t="s">
        <v>11</v>
      </c>
      <c r="E303" s="27" t="s">
        <v>371</v>
      </c>
      <c r="F303" s="27" t="s">
        <v>196</v>
      </c>
      <c r="G303" s="32">
        <f t="shared" ref="G303:L303" si="176">G304</f>
        <v>5638.5</v>
      </c>
      <c r="H303" s="32">
        <f t="shared" si="176"/>
        <v>0</v>
      </c>
      <c r="I303" s="32">
        <f t="shared" si="176"/>
        <v>5638.5</v>
      </c>
      <c r="J303" s="32">
        <f t="shared" si="176"/>
        <v>5638.5</v>
      </c>
      <c r="K303" s="32">
        <f t="shared" si="176"/>
        <v>0</v>
      </c>
      <c r="L303" s="32">
        <f t="shared" si="176"/>
        <v>5638.5</v>
      </c>
    </row>
    <row r="304" spans="1:12" ht="45">
      <c r="A304" s="14"/>
      <c r="B304" s="31" t="s">
        <v>56</v>
      </c>
      <c r="C304" s="27" t="s">
        <v>51</v>
      </c>
      <c r="D304" s="27" t="s">
        <v>11</v>
      </c>
      <c r="E304" s="27" t="s">
        <v>371</v>
      </c>
      <c r="F304" s="27" t="s">
        <v>66</v>
      </c>
      <c r="G304" s="32">
        <v>5638.5</v>
      </c>
      <c r="H304" s="32"/>
      <c r="I304" s="32">
        <f>G304+H304</f>
        <v>5638.5</v>
      </c>
      <c r="J304" s="32">
        <v>5638.5</v>
      </c>
      <c r="K304" s="32"/>
      <c r="L304" s="32">
        <f>J304+K304</f>
        <v>5638.5</v>
      </c>
    </row>
    <row r="305" spans="1:12" ht="45">
      <c r="A305" s="14"/>
      <c r="B305" s="31" t="s">
        <v>365</v>
      </c>
      <c r="C305" s="27" t="s">
        <v>51</v>
      </c>
      <c r="D305" s="27" t="s">
        <v>11</v>
      </c>
      <c r="E305" s="27" t="s">
        <v>372</v>
      </c>
      <c r="F305" s="27" t="s">
        <v>196</v>
      </c>
      <c r="G305" s="32">
        <f t="shared" ref="G305:L305" si="177">G306</f>
        <v>73553.5</v>
      </c>
      <c r="H305" s="32">
        <f t="shared" si="177"/>
        <v>0</v>
      </c>
      <c r="I305" s="32">
        <f t="shared" si="177"/>
        <v>73553.5</v>
      </c>
      <c r="J305" s="32">
        <f t="shared" si="177"/>
        <v>73553.5</v>
      </c>
      <c r="K305" s="32">
        <f t="shared" si="177"/>
        <v>0</v>
      </c>
      <c r="L305" s="32">
        <f t="shared" si="177"/>
        <v>73553.5</v>
      </c>
    </row>
    <row r="306" spans="1:12" ht="45">
      <c r="A306" s="14"/>
      <c r="B306" s="31" t="s">
        <v>56</v>
      </c>
      <c r="C306" s="27" t="s">
        <v>51</v>
      </c>
      <c r="D306" s="27" t="s">
        <v>11</v>
      </c>
      <c r="E306" s="27" t="s">
        <v>372</v>
      </c>
      <c r="F306" s="27" t="s">
        <v>66</v>
      </c>
      <c r="G306" s="32">
        <v>73553.5</v>
      </c>
      <c r="H306" s="32"/>
      <c r="I306" s="32">
        <f>G306+H306</f>
        <v>73553.5</v>
      </c>
      <c r="J306" s="32">
        <v>73553.5</v>
      </c>
      <c r="K306" s="32"/>
      <c r="L306" s="32">
        <f>J306+K306</f>
        <v>73553.5</v>
      </c>
    </row>
    <row r="307" spans="1:12" ht="123.75">
      <c r="A307" s="14"/>
      <c r="B307" s="36" t="s">
        <v>187</v>
      </c>
      <c r="C307" s="27" t="s">
        <v>51</v>
      </c>
      <c r="D307" s="27" t="s">
        <v>11</v>
      </c>
      <c r="E307" s="27" t="s">
        <v>381</v>
      </c>
      <c r="F307" s="27" t="s">
        <v>196</v>
      </c>
      <c r="G307" s="32">
        <f t="shared" ref="G307:L307" si="178">G308</f>
        <v>104156.5</v>
      </c>
      <c r="H307" s="32">
        <f t="shared" si="178"/>
        <v>0</v>
      </c>
      <c r="I307" s="32">
        <f t="shared" si="178"/>
        <v>104156.5</v>
      </c>
      <c r="J307" s="32">
        <f t="shared" si="178"/>
        <v>130133.4</v>
      </c>
      <c r="K307" s="32">
        <f t="shared" si="178"/>
        <v>0</v>
      </c>
      <c r="L307" s="32">
        <f t="shared" si="178"/>
        <v>130133.4</v>
      </c>
    </row>
    <row r="308" spans="1:12" ht="45">
      <c r="A308" s="14"/>
      <c r="B308" s="31" t="s">
        <v>134</v>
      </c>
      <c r="C308" s="27" t="s">
        <v>51</v>
      </c>
      <c r="D308" s="27" t="s">
        <v>11</v>
      </c>
      <c r="E308" s="27" t="s">
        <v>381</v>
      </c>
      <c r="F308" s="27" t="s">
        <v>66</v>
      </c>
      <c r="G308" s="32">
        <v>104156.5</v>
      </c>
      <c r="H308" s="32"/>
      <c r="I308" s="32">
        <f>G308+H308</f>
        <v>104156.5</v>
      </c>
      <c r="J308" s="32">
        <v>130133.4</v>
      </c>
      <c r="K308" s="32"/>
      <c r="L308" s="32">
        <f>J308+K308</f>
        <v>130133.4</v>
      </c>
    </row>
    <row r="309" spans="1:12" ht="123.75">
      <c r="A309" s="14"/>
      <c r="B309" s="36" t="s">
        <v>188</v>
      </c>
      <c r="C309" s="27" t="s">
        <v>51</v>
      </c>
      <c r="D309" s="27" t="s">
        <v>11</v>
      </c>
      <c r="E309" s="27" t="s">
        <v>382</v>
      </c>
      <c r="F309" s="27" t="s">
        <v>196</v>
      </c>
      <c r="G309" s="32">
        <f t="shared" ref="G309:L309" si="179">G310</f>
        <v>8890</v>
      </c>
      <c r="H309" s="32">
        <f t="shared" si="179"/>
        <v>0</v>
      </c>
      <c r="I309" s="32">
        <f t="shared" si="179"/>
        <v>8890</v>
      </c>
      <c r="J309" s="32">
        <f t="shared" si="179"/>
        <v>8890</v>
      </c>
      <c r="K309" s="32">
        <f t="shared" si="179"/>
        <v>0</v>
      </c>
      <c r="L309" s="32">
        <f t="shared" si="179"/>
        <v>8890</v>
      </c>
    </row>
    <row r="310" spans="1:12" ht="45">
      <c r="A310" s="14"/>
      <c r="B310" s="31" t="s">
        <v>134</v>
      </c>
      <c r="C310" s="27" t="s">
        <v>51</v>
      </c>
      <c r="D310" s="27" t="s">
        <v>11</v>
      </c>
      <c r="E310" s="27" t="s">
        <v>382</v>
      </c>
      <c r="F310" s="27" t="s">
        <v>66</v>
      </c>
      <c r="G310" s="32">
        <v>8890</v>
      </c>
      <c r="H310" s="32"/>
      <c r="I310" s="32">
        <f>G310+H310</f>
        <v>8890</v>
      </c>
      <c r="J310" s="32">
        <v>8890</v>
      </c>
      <c r="K310" s="32"/>
      <c r="L310" s="32">
        <f>J310+K310</f>
        <v>8890</v>
      </c>
    </row>
    <row r="311" spans="1:12" ht="123.75">
      <c r="A311" s="14"/>
      <c r="B311" s="36" t="s">
        <v>186</v>
      </c>
      <c r="C311" s="27" t="s">
        <v>51</v>
      </c>
      <c r="D311" s="27" t="s">
        <v>11</v>
      </c>
      <c r="E311" s="27" t="s">
        <v>383</v>
      </c>
      <c r="F311" s="27" t="s">
        <v>196</v>
      </c>
      <c r="G311" s="32">
        <f t="shared" ref="G311:L311" si="180">G312</f>
        <v>42292.5</v>
      </c>
      <c r="H311" s="32">
        <f t="shared" si="180"/>
        <v>0</v>
      </c>
      <c r="I311" s="32">
        <f t="shared" si="180"/>
        <v>42292.5</v>
      </c>
      <c r="J311" s="32">
        <f t="shared" si="180"/>
        <v>42292.5</v>
      </c>
      <c r="K311" s="32">
        <f t="shared" si="180"/>
        <v>0</v>
      </c>
      <c r="L311" s="32">
        <f t="shared" si="180"/>
        <v>42292.5</v>
      </c>
    </row>
    <row r="312" spans="1:12" ht="45">
      <c r="A312" s="14"/>
      <c r="B312" s="31" t="s">
        <v>134</v>
      </c>
      <c r="C312" s="27" t="s">
        <v>51</v>
      </c>
      <c r="D312" s="27" t="s">
        <v>11</v>
      </c>
      <c r="E312" s="27" t="s">
        <v>383</v>
      </c>
      <c r="F312" s="27" t="s">
        <v>66</v>
      </c>
      <c r="G312" s="32">
        <v>42292.5</v>
      </c>
      <c r="H312" s="32"/>
      <c r="I312" s="32">
        <f>G312+H312</f>
        <v>42292.5</v>
      </c>
      <c r="J312" s="32">
        <v>42292.5</v>
      </c>
      <c r="K312" s="32"/>
      <c r="L312" s="32">
        <f>J312+K312</f>
        <v>42292.5</v>
      </c>
    </row>
    <row r="313" spans="1:12" ht="56.25">
      <c r="A313" s="14"/>
      <c r="B313" s="31" t="s">
        <v>143</v>
      </c>
      <c r="C313" s="27" t="s">
        <v>51</v>
      </c>
      <c r="D313" s="27" t="s">
        <v>11</v>
      </c>
      <c r="E313" s="27" t="s">
        <v>384</v>
      </c>
      <c r="F313" s="27" t="s">
        <v>196</v>
      </c>
      <c r="G313" s="32">
        <f t="shared" ref="G313:L313" si="181">SUM(G314:G315)</f>
        <v>10479.700000000001</v>
      </c>
      <c r="H313" s="32">
        <f t="shared" si="181"/>
        <v>0</v>
      </c>
      <c r="I313" s="32">
        <f t="shared" si="181"/>
        <v>10479.700000000001</v>
      </c>
      <c r="J313" s="32">
        <f t="shared" si="181"/>
        <v>10306.799999999999</v>
      </c>
      <c r="K313" s="32">
        <f t="shared" si="181"/>
        <v>0</v>
      </c>
      <c r="L313" s="32">
        <f t="shared" si="181"/>
        <v>10306.799999999999</v>
      </c>
    </row>
    <row r="314" spans="1:12" ht="22.5">
      <c r="A314" s="14"/>
      <c r="B314" s="31" t="s">
        <v>137</v>
      </c>
      <c r="C314" s="27" t="s">
        <v>51</v>
      </c>
      <c r="D314" s="27" t="s">
        <v>11</v>
      </c>
      <c r="E314" s="27" t="s">
        <v>384</v>
      </c>
      <c r="F314" s="27" t="s">
        <v>67</v>
      </c>
      <c r="G314" s="32">
        <v>524</v>
      </c>
      <c r="H314" s="32"/>
      <c r="I314" s="32">
        <f>G314+H314</f>
        <v>524</v>
      </c>
      <c r="J314" s="32">
        <v>515.29999999999995</v>
      </c>
      <c r="K314" s="32"/>
      <c r="L314" s="32">
        <f>J314+K314</f>
        <v>515.29999999999995</v>
      </c>
    </row>
    <row r="315" spans="1:12" ht="22.5">
      <c r="A315" s="14"/>
      <c r="B315" s="31" t="s">
        <v>138</v>
      </c>
      <c r="C315" s="27" t="s">
        <v>51</v>
      </c>
      <c r="D315" s="27" t="s">
        <v>11</v>
      </c>
      <c r="E315" s="27" t="s">
        <v>384</v>
      </c>
      <c r="F315" s="27" t="s">
        <v>67</v>
      </c>
      <c r="G315" s="32">
        <v>9955.7000000000007</v>
      </c>
      <c r="H315" s="32"/>
      <c r="I315" s="32">
        <f>G315+H315</f>
        <v>9955.7000000000007</v>
      </c>
      <c r="J315" s="32">
        <v>9791.5</v>
      </c>
      <c r="K315" s="32"/>
      <c r="L315" s="32">
        <f>J315+K315</f>
        <v>9791.5</v>
      </c>
    </row>
    <row r="316" spans="1:12" ht="45">
      <c r="A316" s="14"/>
      <c r="B316" s="31" t="s">
        <v>174</v>
      </c>
      <c r="C316" s="27" t="s">
        <v>51</v>
      </c>
      <c r="D316" s="27" t="s">
        <v>11</v>
      </c>
      <c r="E316" s="27" t="s">
        <v>376</v>
      </c>
      <c r="F316" s="37" t="s">
        <v>196</v>
      </c>
      <c r="G316" s="32">
        <f t="shared" ref="G316:L316" si="182">SUM(G317:G318)</f>
        <v>1262.5</v>
      </c>
      <c r="H316" s="32">
        <f t="shared" si="182"/>
        <v>0</v>
      </c>
      <c r="I316" s="32">
        <f t="shared" si="182"/>
        <v>1262.5</v>
      </c>
      <c r="J316" s="32">
        <f t="shared" si="182"/>
        <v>1262.5</v>
      </c>
      <c r="K316" s="32">
        <f t="shared" si="182"/>
        <v>0</v>
      </c>
      <c r="L316" s="32">
        <f t="shared" si="182"/>
        <v>1262.5</v>
      </c>
    </row>
    <row r="317" spans="1:12" ht="45">
      <c r="A317" s="14"/>
      <c r="B317" s="31" t="s">
        <v>135</v>
      </c>
      <c r="C317" s="27" t="s">
        <v>51</v>
      </c>
      <c r="D317" s="27" t="s">
        <v>11</v>
      </c>
      <c r="E317" s="27" t="s">
        <v>376</v>
      </c>
      <c r="F317" s="37" t="s">
        <v>66</v>
      </c>
      <c r="G317" s="32">
        <v>63.1</v>
      </c>
      <c r="H317" s="32"/>
      <c r="I317" s="32">
        <f>G317+H317</f>
        <v>63.1</v>
      </c>
      <c r="J317" s="32">
        <v>63.1</v>
      </c>
      <c r="K317" s="32"/>
      <c r="L317" s="32">
        <f>J317+K317</f>
        <v>63.1</v>
      </c>
    </row>
    <row r="318" spans="1:12" ht="45">
      <c r="A318" s="14"/>
      <c r="B318" s="31" t="s">
        <v>136</v>
      </c>
      <c r="C318" s="27" t="s">
        <v>51</v>
      </c>
      <c r="D318" s="27" t="s">
        <v>11</v>
      </c>
      <c r="E318" s="27" t="s">
        <v>376</v>
      </c>
      <c r="F318" s="37" t="s">
        <v>66</v>
      </c>
      <c r="G318" s="32">
        <v>1199.4000000000001</v>
      </c>
      <c r="H318" s="32"/>
      <c r="I318" s="32">
        <f>G318+H318</f>
        <v>1199.4000000000001</v>
      </c>
      <c r="J318" s="32">
        <v>1199.4000000000001</v>
      </c>
      <c r="K318" s="32"/>
      <c r="L318" s="32">
        <f>J318+K318</f>
        <v>1199.4000000000001</v>
      </c>
    </row>
    <row r="319" spans="1:12" ht="56.25">
      <c r="A319" s="14"/>
      <c r="B319" s="31" t="s">
        <v>175</v>
      </c>
      <c r="C319" s="27" t="s">
        <v>51</v>
      </c>
      <c r="D319" s="27" t="s">
        <v>11</v>
      </c>
      <c r="E319" s="27" t="s">
        <v>385</v>
      </c>
      <c r="F319" s="37" t="s">
        <v>196</v>
      </c>
      <c r="G319" s="32">
        <f t="shared" ref="G319:L319" si="183">SUM(G320:G321)</f>
        <v>5585.9000000000005</v>
      </c>
      <c r="H319" s="32">
        <f t="shared" si="183"/>
        <v>0</v>
      </c>
      <c r="I319" s="32">
        <f t="shared" si="183"/>
        <v>5585.9000000000005</v>
      </c>
      <c r="J319" s="32">
        <f t="shared" si="183"/>
        <v>5585.9000000000005</v>
      </c>
      <c r="K319" s="32">
        <f t="shared" si="183"/>
        <v>0</v>
      </c>
      <c r="L319" s="32">
        <f t="shared" si="183"/>
        <v>5585.9000000000005</v>
      </c>
    </row>
    <row r="320" spans="1:12" ht="45">
      <c r="A320" s="14"/>
      <c r="B320" s="31" t="s">
        <v>135</v>
      </c>
      <c r="C320" s="27" t="s">
        <v>51</v>
      </c>
      <c r="D320" s="27" t="s">
        <v>11</v>
      </c>
      <c r="E320" s="27" t="s">
        <v>385</v>
      </c>
      <c r="F320" s="37" t="s">
        <v>66</v>
      </c>
      <c r="G320" s="32">
        <v>279.3</v>
      </c>
      <c r="H320" s="32"/>
      <c r="I320" s="32">
        <f>G320+H320</f>
        <v>279.3</v>
      </c>
      <c r="J320" s="32">
        <v>279.3</v>
      </c>
      <c r="K320" s="32"/>
      <c r="L320" s="32">
        <f>J320+K320</f>
        <v>279.3</v>
      </c>
    </row>
    <row r="321" spans="1:12" ht="45">
      <c r="A321" s="14"/>
      <c r="B321" s="31" t="s">
        <v>136</v>
      </c>
      <c r="C321" s="27" t="s">
        <v>51</v>
      </c>
      <c r="D321" s="27" t="s">
        <v>11</v>
      </c>
      <c r="E321" s="27" t="s">
        <v>385</v>
      </c>
      <c r="F321" s="37" t="s">
        <v>66</v>
      </c>
      <c r="G321" s="32">
        <v>5306.6</v>
      </c>
      <c r="H321" s="32"/>
      <c r="I321" s="32">
        <f>G321+H321</f>
        <v>5306.6</v>
      </c>
      <c r="J321" s="32">
        <v>5306.6</v>
      </c>
      <c r="K321" s="32"/>
      <c r="L321" s="32">
        <f>J321+K321</f>
        <v>5306.6</v>
      </c>
    </row>
    <row r="322" spans="1:12" ht="67.5">
      <c r="A322" s="14"/>
      <c r="B322" s="28" t="s">
        <v>176</v>
      </c>
      <c r="C322" s="27" t="s">
        <v>51</v>
      </c>
      <c r="D322" s="27" t="s">
        <v>11</v>
      </c>
      <c r="E322" s="27" t="s">
        <v>386</v>
      </c>
      <c r="F322" s="27" t="s">
        <v>196</v>
      </c>
      <c r="G322" s="32">
        <f t="shared" ref="G322:L322" si="184">SUM(G323:G324)</f>
        <v>792.7</v>
      </c>
      <c r="H322" s="32">
        <f t="shared" si="184"/>
        <v>0</v>
      </c>
      <c r="I322" s="32">
        <f t="shared" si="184"/>
        <v>792.7</v>
      </c>
      <c r="J322" s="32">
        <f t="shared" si="184"/>
        <v>792.7</v>
      </c>
      <c r="K322" s="32">
        <f t="shared" si="184"/>
        <v>0</v>
      </c>
      <c r="L322" s="32">
        <f t="shared" si="184"/>
        <v>792.7</v>
      </c>
    </row>
    <row r="323" spans="1:12" ht="45">
      <c r="A323" s="14"/>
      <c r="B323" s="28" t="s">
        <v>135</v>
      </c>
      <c r="C323" s="27" t="s">
        <v>51</v>
      </c>
      <c r="D323" s="27" t="s">
        <v>11</v>
      </c>
      <c r="E323" s="27" t="s">
        <v>386</v>
      </c>
      <c r="F323" s="27" t="s">
        <v>66</v>
      </c>
      <c r="G323" s="32">
        <v>39.6</v>
      </c>
      <c r="H323" s="32"/>
      <c r="I323" s="32">
        <f>G323+H323</f>
        <v>39.6</v>
      </c>
      <c r="J323" s="32">
        <v>39.6</v>
      </c>
      <c r="K323" s="32"/>
      <c r="L323" s="32">
        <f>J323+K323</f>
        <v>39.6</v>
      </c>
    </row>
    <row r="324" spans="1:12" ht="45">
      <c r="A324" s="14"/>
      <c r="B324" s="28" t="s">
        <v>136</v>
      </c>
      <c r="C324" s="27" t="s">
        <v>51</v>
      </c>
      <c r="D324" s="27" t="s">
        <v>11</v>
      </c>
      <c r="E324" s="27" t="s">
        <v>386</v>
      </c>
      <c r="F324" s="27" t="s">
        <v>66</v>
      </c>
      <c r="G324" s="32">
        <v>753.1</v>
      </c>
      <c r="H324" s="32"/>
      <c r="I324" s="32">
        <f>G324+H324</f>
        <v>753.1</v>
      </c>
      <c r="J324" s="32">
        <v>753.1</v>
      </c>
      <c r="K324" s="32"/>
      <c r="L324" s="32">
        <f>J324+K324</f>
        <v>753.1</v>
      </c>
    </row>
    <row r="325" spans="1:12">
      <c r="A325" s="56" t="s">
        <v>59</v>
      </c>
      <c r="B325" s="17" t="s">
        <v>111</v>
      </c>
      <c r="C325" s="11" t="s">
        <v>51</v>
      </c>
      <c r="D325" s="11" t="s">
        <v>16</v>
      </c>
      <c r="E325" s="11"/>
      <c r="F325" s="15"/>
      <c r="G325" s="22">
        <f>G326</f>
        <v>42117.5</v>
      </c>
      <c r="H325" s="22">
        <f t="shared" ref="H325:L326" si="185">H326</f>
        <v>0</v>
      </c>
      <c r="I325" s="22">
        <f t="shared" si="185"/>
        <v>42117.5</v>
      </c>
      <c r="J325" s="22">
        <f t="shared" si="185"/>
        <v>42117.5</v>
      </c>
      <c r="K325" s="22">
        <f t="shared" si="185"/>
        <v>0</v>
      </c>
      <c r="L325" s="22">
        <f t="shared" si="185"/>
        <v>42117.5</v>
      </c>
    </row>
    <row r="326" spans="1:12" ht="56.25">
      <c r="A326" s="56"/>
      <c r="B326" s="34" t="s">
        <v>218</v>
      </c>
      <c r="C326" s="27" t="s">
        <v>51</v>
      </c>
      <c r="D326" s="27" t="s">
        <v>16</v>
      </c>
      <c r="E326" s="27" t="s">
        <v>121</v>
      </c>
      <c r="F326" s="27"/>
      <c r="G326" s="32">
        <f>G327</f>
        <v>42117.5</v>
      </c>
      <c r="H326" s="32">
        <f t="shared" si="185"/>
        <v>0</v>
      </c>
      <c r="I326" s="32">
        <f t="shared" si="185"/>
        <v>42117.5</v>
      </c>
      <c r="J326" s="32">
        <f t="shared" si="185"/>
        <v>42117.5</v>
      </c>
      <c r="K326" s="32">
        <f t="shared" si="185"/>
        <v>0</v>
      </c>
      <c r="L326" s="32">
        <f t="shared" si="185"/>
        <v>42117.5</v>
      </c>
    </row>
    <row r="327" spans="1:12" ht="22.5">
      <c r="A327" s="14"/>
      <c r="B327" s="26" t="s">
        <v>387</v>
      </c>
      <c r="C327" s="27" t="s">
        <v>51</v>
      </c>
      <c r="D327" s="27" t="s">
        <v>16</v>
      </c>
      <c r="E327" s="1" t="s">
        <v>394</v>
      </c>
      <c r="F327" s="37" t="s">
        <v>196</v>
      </c>
      <c r="G327" s="76">
        <f t="shared" ref="G327:L327" si="186">G328+G334+G344+G336+G347+G338+G349+G330+G340+G351</f>
        <v>42117.5</v>
      </c>
      <c r="H327" s="76">
        <f t="shared" si="186"/>
        <v>0</v>
      </c>
      <c r="I327" s="76">
        <f t="shared" si="186"/>
        <v>42117.5</v>
      </c>
      <c r="J327" s="76">
        <f t="shared" si="186"/>
        <v>42117.5</v>
      </c>
      <c r="K327" s="76">
        <f t="shared" si="186"/>
        <v>0</v>
      </c>
      <c r="L327" s="76">
        <f t="shared" si="186"/>
        <v>42117.5</v>
      </c>
    </row>
    <row r="328" spans="1:12" ht="22.5">
      <c r="A328" s="14"/>
      <c r="B328" s="31" t="s">
        <v>388</v>
      </c>
      <c r="C328" s="27" t="s">
        <v>51</v>
      </c>
      <c r="D328" s="27" t="s">
        <v>16</v>
      </c>
      <c r="E328" s="27" t="s">
        <v>395</v>
      </c>
      <c r="F328" s="27" t="s">
        <v>196</v>
      </c>
      <c r="G328" s="32">
        <f t="shared" ref="G328:L328" si="187">G329</f>
        <v>527.5</v>
      </c>
      <c r="H328" s="32">
        <f t="shared" si="187"/>
        <v>0</v>
      </c>
      <c r="I328" s="32">
        <f t="shared" si="187"/>
        <v>527.5</v>
      </c>
      <c r="J328" s="32">
        <f t="shared" si="187"/>
        <v>527.5</v>
      </c>
      <c r="K328" s="32">
        <f t="shared" si="187"/>
        <v>0</v>
      </c>
      <c r="L328" s="32">
        <f t="shared" si="187"/>
        <v>527.5</v>
      </c>
    </row>
    <row r="329" spans="1:12" ht="45">
      <c r="A329" s="14"/>
      <c r="B329" s="31" t="s">
        <v>56</v>
      </c>
      <c r="C329" s="27" t="s">
        <v>51</v>
      </c>
      <c r="D329" s="27" t="s">
        <v>16</v>
      </c>
      <c r="E329" s="27" t="s">
        <v>395</v>
      </c>
      <c r="F329" s="27" t="s">
        <v>66</v>
      </c>
      <c r="G329" s="32">
        <v>527.5</v>
      </c>
      <c r="H329" s="32"/>
      <c r="I329" s="32">
        <f>G329+H329</f>
        <v>527.5</v>
      </c>
      <c r="J329" s="32">
        <v>527.5</v>
      </c>
      <c r="K329" s="32"/>
      <c r="L329" s="32">
        <f>J329+K329</f>
        <v>527.5</v>
      </c>
    </row>
    <row r="330" spans="1:12" ht="33.75">
      <c r="A330" s="14"/>
      <c r="B330" s="31" t="s">
        <v>389</v>
      </c>
      <c r="C330" s="27" t="s">
        <v>51</v>
      </c>
      <c r="D330" s="27" t="s">
        <v>16</v>
      </c>
      <c r="E330" s="27" t="s">
        <v>396</v>
      </c>
      <c r="F330" s="27" t="s">
        <v>196</v>
      </c>
      <c r="G330" s="32">
        <f t="shared" ref="G330:L330" si="188">SUM(G331:G333)</f>
        <v>8915.8000000000011</v>
      </c>
      <c r="H330" s="32">
        <f t="shared" si="188"/>
        <v>0</v>
      </c>
      <c r="I330" s="32">
        <f t="shared" si="188"/>
        <v>8915.8000000000011</v>
      </c>
      <c r="J330" s="32">
        <f t="shared" si="188"/>
        <v>8915.8000000000011</v>
      </c>
      <c r="K330" s="32">
        <f t="shared" si="188"/>
        <v>0</v>
      </c>
      <c r="L330" s="32">
        <f t="shared" si="188"/>
        <v>8915.8000000000011</v>
      </c>
    </row>
    <row r="331" spans="1:12" ht="45">
      <c r="A331" s="14"/>
      <c r="B331" s="31" t="s">
        <v>56</v>
      </c>
      <c r="C331" s="27" t="s">
        <v>51</v>
      </c>
      <c r="D331" s="27" t="s">
        <v>16</v>
      </c>
      <c r="E331" s="27" t="s">
        <v>396</v>
      </c>
      <c r="F331" s="27" t="s">
        <v>66</v>
      </c>
      <c r="G331" s="32">
        <v>7731.3</v>
      </c>
      <c r="H331" s="32"/>
      <c r="I331" s="32">
        <f>G331+H331</f>
        <v>7731.3</v>
      </c>
      <c r="J331" s="32">
        <v>7731.3</v>
      </c>
      <c r="K331" s="32"/>
      <c r="L331" s="32">
        <f>J331+K331</f>
        <v>7731.3</v>
      </c>
    </row>
    <row r="332" spans="1:12">
      <c r="A332" s="14"/>
      <c r="B332" s="28" t="s">
        <v>156</v>
      </c>
      <c r="C332" s="27" t="s">
        <v>51</v>
      </c>
      <c r="D332" s="27" t="s">
        <v>16</v>
      </c>
      <c r="E332" s="27" t="s">
        <v>396</v>
      </c>
      <c r="F332" s="27" t="s">
        <v>67</v>
      </c>
      <c r="G332" s="32">
        <v>88.3</v>
      </c>
      <c r="H332" s="32"/>
      <c r="I332" s="32">
        <f>G332+H332</f>
        <v>88.3</v>
      </c>
      <c r="J332" s="32">
        <v>88.3</v>
      </c>
      <c r="K332" s="32"/>
      <c r="L332" s="32">
        <f>J332+K332</f>
        <v>88.3</v>
      </c>
    </row>
    <row r="333" spans="1:12" ht="67.5">
      <c r="A333" s="14"/>
      <c r="B333" s="31" t="s">
        <v>190</v>
      </c>
      <c r="C333" s="27" t="s">
        <v>51</v>
      </c>
      <c r="D333" s="27" t="s">
        <v>16</v>
      </c>
      <c r="E333" s="27" t="s">
        <v>396</v>
      </c>
      <c r="F333" s="27" t="s">
        <v>191</v>
      </c>
      <c r="G333" s="32">
        <v>1096.2</v>
      </c>
      <c r="H333" s="32"/>
      <c r="I333" s="32">
        <f>G333+H333</f>
        <v>1096.2</v>
      </c>
      <c r="J333" s="32">
        <v>1096.2</v>
      </c>
      <c r="K333" s="32"/>
      <c r="L333" s="32">
        <f>J333+K333</f>
        <v>1096.2</v>
      </c>
    </row>
    <row r="334" spans="1:12" ht="22.5">
      <c r="A334" s="14"/>
      <c r="B334" s="31" t="s">
        <v>390</v>
      </c>
      <c r="C334" s="27" t="s">
        <v>51</v>
      </c>
      <c r="D334" s="27" t="s">
        <v>16</v>
      </c>
      <c r="E334" s="27" t="s">
        <v>397</v>
      </c>
      <c r="F334" s="27" t="s">
        <v>196</v>
      </c>
      <c r="G334" s="32">
        <f t="shared" ref="G334:L334" si="189">G335</f>
        <v>2928.8</v>
      </c>
      <c r="H334" s="32">
        <f t="shared" si="189"/>
        <v>0</v>
      </c>
      <c r="I334" s="32">
        <f t="shared" si="189"/>
        <v>2928.8</v>
      </c>
      <c r="J334" s="32">
        <f t="shared" si="189"/>
        <v>2928.8</v>
      </c>
      <c r="K334" s="32">
        <f t="shared" si="189"/>
        <v>0</v>
      </c>
      <c r="L334" s="32">
        <f t="shared" si="189"/>
        <v>2928.8</v>
      </c>
    </row>
    <row r="335" spans="1:12" ht="45">
      <c r="A335" s="14"/>
      <c r="B335" s="31" t="s">
        <v>56</v>
      </c>
      <c r="C335" s="27" t="s">
        <v>51</v>
      </c>
      <c r="D335" s="27" t="s">
        <v>16</v>
      </c>
      <c r="E335" s="27" t="s">
        <v>397</v>
      </c>
      <c r="F335" s="27" t="s">
        <v>66</v>
      </c>
      <c r="G335" s="32">
        <v>2928.8</v>
      </c>
      <c r="H335" s="32"/>
      <c r="I335" s="32">
        <f>G335+H335</f>
        <v>2928.8</v>
      </c>
      <c r="J335" s="32">
        <v>2928.8</v>
      </c>
      <c r="K335" s="32"/>
      <c r="L335" s="32">
        <f>J335+K335</f>
        <v>2928.8</v>
      </c>
    </row>
    <row r="336" spans="1:12" ht="33.75">
      <c r="A336" s="14"/>
      <c r="B336" s="28" t="s">
        <v>391</v>
      </c>
      <c r="C336" s="27" t="s">
        <v>51</v>
      </c>
      <c r="D336" s="27" t="s">
        <v>16</v>
      </c>
      <c r="E336" s="27" t="s">
        <v>398</v>
      </c>
      <c r="F336" s="37" t="s">
        <v>196</v>
      </c>
      <c r="G336" s="32">
        <f t="shared" ref="G336:L336" si="190">G337</f>
        <v>381.1</v>
      </c>
      <c r="H336" s="32">
        <f t="shared" si="190"/>
        <v>0</v>
      </c>
      <c r="I336" s="32">
        <f t="shared" si="190"/>
        <v>381.1</v>
      </c>
      <c r="J336" s="32">
        <f t="shared" si="190"/>
        <v>381.1</v>
      </c>
      <c r="K336" s="32">
        <f t="shared" si="190"/>
        <v>0</v>
      </c>
      <c r="L336" s="32">
        <f t="shared" si="190"/>
        <v>381.1</v>
      </c>
    </row>
    <row r="337" spans="1:12" ht="45">
      <c r="A337" s="14"/>
      <c r="B337" s="28" t="s">
        <v>56</v>
      </c>
      <c r="C337" s="27" t="s">
        <v>51</v>
      </c>
      <c r="D337" s="27" t="s">
        <v>16</v>
      </c>
      <c r="E337" s="27" t="s">
        <v>398</v>
      </c>
      <c r="F337" s="27" t="s">
        <v>66</v>
      </c>
      <c r="G337" s="32">
        <v>381.1</v>
      </c>
      <c r="H337" s="32"/>
      <c r="I337" s="32">
        <f>G337+H337</f>
        <v>381.1</v>
      </c>
      <c r="J337" s="32">
        <v>381.1</v>
      </c>
      <c r="K337" s="32"/>
      <c r="L337" s="32">
        <f>J337+K337</f>
        <v>381.1</v>
      </c>
    </row>
    <row r="338" spans="1:12" ht="33.75">
      <c r="A338" s="14"/>
      <c r="B338" s="31" t="s">
        <v>392</v>
      </c>
      <c r="C338" s="27" t="s">
        <v>51</v>
      </c>
      <c r="D338" s="27" t="s">
        <v>16</v>
      </c>
      <c r="E338" s="27" t="s">
        <v>399</v>
      </c>
      <c r="F338" s="37" t="s">
        <v>196</v>
      </c>
      <c r="G338" s="32">
        <f t="shared" ref="G338:L338" si="191">G339</f>
        <v>3.2</v>
      </c>
      <c r="H338" s="32">
        <f t="shared" si="191"/>
        <v>0</v>
      </c>
      <c r="I338" s="32">
        <f t="shared" si="191"/>
        <v>3.2</v>
      </c>
      <c r="J338" s="32">
        <f t="shared" si="191"/>
        <v>3.2</v>
      </c>
      <c r="K338" s="32">
        <f t="shared" si="191"/>
        <v>0</v>
      </c>
      <c r="L338" s="32">
        <f t="shared" si="191"/>
        <v>3.2</v>
      </c>
    </row>
    <row r="339" spans="1:12" ht="45">
      <c r="A339" s="14"/>
      <c r="B339" s="31" t="s">
        <v>56</v>
      </c>
      <c r="C339" s="27" t="s">
        <v>51</v>
      </c>
      <c r="D339" s="27" t="s">
        <v>16</v>
      </c>
      <c r="E339" s="27" t="s">
        <v>399</v>
      </c>
      <c r="F339" s="27" t="s">
        <v>66</v>
      </c>
      <c r="G339" s="32">
        <v>3.2</v>
      </c>
      <c r="H339" s="32"/>
      <c r="I339" s="32">
        <f>G339+H339</f>
        <v>3.2</v>
      </c>
      <c r="J339" s="32">
        <v>3.2</v>
      </c>
      <c r="K339" s="32"/>
      <c r="L339" s="32">
        <f>J339+K339</f>
        <v>3.2</v>
      </c>
    </row>
    <row r="340" spans="1:12" ht="45">
      <c r="A340" s="14"/>
      <c r="B340" s="31" t="s">
        <v>393</v>
      </c>
      <c r="C340" s="27" t="s">
        <v>51</v>
      </c>
      <c r="D340" s="27" t="s">
        <v>16</v>
      </c>
      <c r="E340" s="27" t="s">
        <v>400</v>
      </c>
      <c r="F340" s="27" t="s">
        <v>196</v>
      </c>
      <c r="G340" s="32">
        <f t="shared" ref="G340:L340" si="192">SUM(G341:G343)</f>
        <v>13282.9</v>
      </c>
      <c r="H340" s="32">
        <f>SUM(H341:H343)</f>
        <v>0</v>
      </c>
      <c r="I340" s="32">
        <f t="shared" si="192"/>
        <v>13282.9</v>
      </c>
      <c r="J340" s="32">
        <f t="shared" si="192"/>
        <v>13282.9</v>
      </c>
      <c r="K340" s="32">
        <f t="shared" si="192"/>
        <v>0</v>
      </c>
      <c r="L340" s="32">
        <f t="shared" si="192"/>
        <v>13282.9</v>
      </c>
    </row>
    <row r="341" spans="1:12" ht="45">
      <c r="A341" s="14"/>
      <c r="B341" s="31" t="s">
        <v>56</v>
      </c>
      <c r="C341" s="27" t="s">
        <v>51</v>
      </c>
      <c r="D341" s="27" t="s">
        <v>16</v>
      </c>
      <c r="E341" s="27" t="s">
        <v>400</v>
      </c>
      <c r="F341" s="27" t="s">
        <v>66</v>
      </c>
      <c r="G341" s="32">
        <v>12105.6</v>
      </c>
      <c r="H341" s="32"/>
      <c r="I341" s="32">
        <f>G341+H341</f>
        <v>12105.6</v>
      </c>
      <c r="J341" s="32">
        <v>12105.6</v>
      </c>
      <c r="K341" s="32"/>
      <c r="L341" s="32">
        <f>J341+K341</f>
        <v>12105.6</v>
      </c>
    </row>
    <row r="342" spans="1:12">
      <c r="A342" s="14"/>
      <c r="B342" s="28" t="s">
        <v>156</v>
      </c>
      <c r="C342" s="27" t="s">
        <v>51</v>
      </c>
      <c r="D342" s="27" t="s">
        <v>16</v>
      </c>
      <c r="E342" s="27" t="s">
        <v>400</v>
      </c>
      <c r="F342" s="27" t="s">
        <v>67</v>
      </c>
      <c r="G342" s="32">
        <v>131.5</v>
      </c>
      <c r="H342" s="32"/>
      <c r="I342" s="32">
        <f>G342+H342</f>
        <v>131.5</v>
      </c>
      <c r="J342" s="32">
        <v>131.5</v>
      </c>
      <c r="K342" s="32"/>
      <c r="L342" s="32">
        <f>J342+K342</f>
        <v>131.5</v>
      </c>
    </row>
    <row r="343" spans="1:12" ht="67.5">
      <c r="A343" s="14"/>
      <c r="B343" s="31" t="s">
        <v>190</v>
      </c>
      <c r="C343" s="27" t="s">
        <v>51</v>
      </c>
      <c r="D343" s="27" t="s">
        <v>16</v>
      </c>
      <c r="E343" s="27" t="s">
        <v>400</v>
      </c>
      <c r="F343" s="27" t="s">
        <v>191</v>
      </c>
      <c r="G343" s="32">
        <v>1045.8</v>
      </c>
      <c r="H343" s="32"/>
      <c r="I343" s="32">
        <f>G343+H343</f>
        <v>1045.8</v>
      </c>
      <c r="J343" s="32">
        <v>1045.8</v>
      </c>
      <c r="K343" s="32"/>
      <c r="L343" s="32">
        <f>J343+K343</f>
        <v>1045.8</v>
      </c>
    </row>
    <row r="344" spans="1:12" ht="22.5">
      <c r="A344" s="14"/>
      <c r="B344" s="26" t="s">
        <v>401</v>
      </c>
      <c r="C344" s="27" t="s">
        <v>51</v>
      </c>
      <c r="D344" s="27" t="s">
        <v>16</v>
      </c>
      <c r="E344" s="1" t="s">
        <v>402</v>
      </c>
      <c r="F344" s="37" t="s">
        <v>196</v>
      </c>
      <c r="G344" s="57">
        <f t="shared" ref="G344:L344" si="193">G345+G346</f>
        <v>560</v>
      </c>
      <c r="H344" s="57">
        <f t="shared" si="193"/>
        <v>0</v>
      </c>
      <c r="I344" s="57">
        <f t="shared" si="193"/>
        <v>560</v>
      </c>
      <c r="J344" s="57">
        <f t="shared" si="193"/>
        <v>560</v>
      </c>
      <c r="K344" s="57">
        <f t="shared" si="193"/>
        <v>0</v>
      </c>
      <c r="L344" s="57">
        <f t="shared" si="193"/>
        <v>560</v>
      </c>
    </row>
    <row r="345" spans="1:12" ht="45">
      <c r="A345" s="14"/>
      <c r="B345" s="28" t="s">
        <v>55</v>
      </c>
      <c r="C345" s="27" t="s">
        <v>51</v>
      </c>
      <c r="D345" s="27" t="s">
        <v>16</v>
      </c>
      <c r="E345" s="1" t="s">
        <v>402</v>
      </c>
      <c r="F345" s="37">
        <v>611</v>
      </c>
      <c r="G345" s="57">
        <v>560</v>
      </c>
      <c r="H345" s="57"/>
      <c r="I345" s="57">
        <f>SUM(G345:H345)</f>
        <v>560</v>
      </c>
      <c r="J345" s="57">
        <v>560</v>
      </c>
      <c r="K345" s="57"/>
      <c r="L345" s="57">
        <f>SUM(J345:K345)</f>
        <v>560</v>
      </c>
    </row>
    <row r="346" spans="1:12">
      <c r="A346" s="14"/>
      <c r="B346" s="28" t="s">
        <v>156</v>
      </c>
      <c r="C346" s="27" t="s">
        <v>51</v>
      </c>
      <c r="D346" s="27" t="s">
        <v>16</v>
      </c>
      <c r="E346" s="1" t="s">
        <v>402</v>
      </c>
      <c r="F346" s="37" t="s">
        <v>67</v>
      </c>
      <c r="G346" s="57"/>
      <c r="H346" s="57"/>
      <c r="I346" s="57">
        <f>SUM(G346:H346)</f>
        <v>0</v>
      </c>
      <c r="J346" s="57"/>
      <c r="K346" s="57"/>
      <c r="L346" s="57">
        <f>SUM(J346:K346)</f>
        <v>0</v>
      </c>
    </row>
    <row r="347" spans="1:12" ht="33.75">
      <c r="A347" s="14"/>
      <c r="B347" s="36" t="s">
        <v>492</v>
      </c>
      <c r="C347" s="27" t="s">
        <v>51</v>
      </c>
      <c r="D347" s="27" t="s">
        <v>16</v>
      </c>
      <c r="E347" s="1" t="s">
        <v>403</v>
      </c>
      <c r="F347" s="37" t="s">
        <v>196</v>
      </c>
      <c r="G347" s="57">
        <f t="shared" ref="G347:L347" si="194">G348</f>
        <v>1861.6</v>
      </c>
      <c r="H347" s="57">
        <f t="shared" si="194"/>
        <v>0</v>
      </c>
      <c r="I347" s="57">
        <f t="shared" si="194"/>
        <v>1861.6</v>
      </c>
      <c r="J347" s="57">
        <f t="shared" si="194"/>
        <v>1861.6</v>
      </c>
      <c r="K347" s="57">
        <f t="shared" si="194"/>
        <v>0</v>
      </c>
      <c r="L347" s="57">
        <f t="shared" si="194"/>
        <v>1861.6</v>
      </c>
    </row>
    <row r="348" spans="1:12" ht="45">
      <c r="A348" s="14"/>
      <c r="B348" s="31" t="s">
        <v>55</v>
      </c>
      <c r="C348" s="27" t="s">
        <v>51</v>
      </c>
      <c r="D348" s="27" t="s">
        <v>16</v>
      </c>
      <c r="E348" s="1" t="s">
        <v>403</v>
      </c>
      <c r="F348" s="37" t="s">
        <v>66</v>
      </c>
      <c r="G348" s="57">
        <v>1861.6</v>
      </c>
      <c r="H348" s="32"/>
      <c r="I348" s="57">
        <f>SUM(G348:H348)</f>
        <v>1861.6</v>
      </c>
      <c r="J348" s="57">
        <v>1861.6</v>
      </c>
      <c r="K348" s="32"/>
      <c r="L348" s="57">
        <f>SUM(J348:K348)</f>
        <v>1861.6</v>
      </c>
    </row>
    <row r="349" spans="1:12" ht="33.75">
      <c r="A349" s="14"/>
      <c r="B349" s="58" t="s">
        <v>493</v>
      </c>
      <c r="C349" s="27" t="s">
        <v>51</v>
      </c>
      <c r="D349" s="27" t="s">
        <v>16</v>
      </c>
      <c r="E349" s="1" t="s">
        <v>404</v>
      </c>
      <c r="F349" s="37" t="s">
        <v>196</v>
      </c>
      <c r="G349" s="57">
        <f t="shared" ref="G349:L349" si="195">G350</f>
        <v>607.79999999999995</v>
      </c>
      <c r="H349" s="57">
        <f t="shared" si="195"/>
        <v>0</v>
      </c>
      <c r="I349" s="57">
        <f t="shared" si="195"/>
        <v>607.79999999999995</v>
      </c>
      <c r="J349" s="57">
        <f t="shared" si="195"/>
        <v>607.79999999999995</v>
      </c>
      <c r="K349" s="57">
        <f t="shared" si="195"/>
        <v>0</v>
      </c>
      <c r="L349" s="57">
        <f t="shared" si="195"/>
        <v>607.79999999999995</v>
      </c>
    </row>
    <row r="350" spans="1:12" ht="45">
      <c r="A350" s="14"/>
      <c r="B350" s="31" t="s">
        <v>55</v>
      </c>
      <c r="C350" s="27" t="s">
        <v>51</v>
      </c>
      <c r="D350" s="27" t="s">
        <v>16</v>
      </c>
      <c r="E350" s="1" t="s">
        <v>404</v>
      </c>
      <c r="F350" s="37" t="s">
        <v>66</v>
      </c>
      <c r="G350" s="57">
        <v>607.79999999999995</v>
      </c>
      <c r="H350" s="57"/>
      <c r="I350" s="57">
        <f>SUM(G350:H350)</f>
        <v>607.79999999999995</v>
      </c>
      <c r="J350" s="57">
        <v>607.79999999999995</v>
      </c>
      <c r="K350" s="57"/>
      <c r="L350" s="57">
        <f>SUM(J350:K350)</f>
        <v>607.79999999999995</v>
      </c>
    </row>
    <row r="351" spans="1:12" ht="33.75">
      <c r="A351" s="14"/>
      <c r="B351" s="40" t="s">
        <v>494</v>
      </c>
      <c r="C351" s="27" t="s">
        <v>51</v>
      </c>
      <c r="D351" s="27" t="s">
        <v>16</v>
      </c>
      <c r="E351" s="1" t="s">
        <v>405</v>
      </c>
      <c r="F351" s="37" t="s">
        <v>196</v>
      </c>
      <c r="G351" s="57">
        <f t="shared" ref="G351:L351" si="196">G352+G353</f>
        <v>13048.8</v>
      </c>
      <c r="H351" s="57">
        <f t="shared" si="196"/>
        <v>0</v>
      </c>
      <c r="I351" s="57">
        <f t="shared" si="196"/>
        <v>13048.8</v>
      </c>
      <c r="J351" s="57">
        <f t="shared" si="196"/>
        <v>13048.8</v>
      </c>
      <c r="K351" s="57">
        <f t="shared" si="196"/>
        <v>0</v>
      </c>
      <c r="L351" s="57">
        <f t="shared" si="196"/>
        <v>13048.8</v>
      </c>
    </row>
    <row r="352" spans="1:12" ht="45">
      <c r="A352" s="14"/>
      <c r="B352" s="31" t="s">
        <v>55</v>
      </c>
      <c r="C352" s="27" t="s">
        <v>51</v>
      </c>
      <c r="D352" s="27" t="s">
        <v>16</v>
      </c>
      <c r="E352" s="1" t="s">
        <v>405</v>
      </c>
      <c r="F352" s="37" t="s">
        <v>66</v>
      </c>
      <c r="G352" s="32">
        <v>12876.3</v>
      </c>
      <c r="H352" s="32"/>
      <c r="I352" s="57">
        <f>SUM(G352:H352)</f>
        <v>12876.3</v>
      </c>
      <c r="J352" s="32">
        <v>12876.3</v>
      </c>
      <c r="K352" s="32"/>
      <c r="L352" s="57">
        <f>SUM(J352:K352)</f>
        <v>12876.3</v>
      </c>
    </row>
    <row r="353" spans="1:12">
      <c r="A353" s="14"/>
      <c r="B353" s="28" t="s">
        <v>156</v>
      </c>
      <c r="C353" s="27" t="s">
        <v>51</v>
      </c>
      <c r="D353" s="27" t="s">
        <v>16</v>
      </c>
      <c r="E353" s="1" t="s">
        <v>405</v>
      </c>
      <c r="F353" s="37" t="s">
        <v>67</v>
      </c>
      <c r="G353" s="32">
        <v>172.5</v>
      </c>
      <c r="H353" s="32"/>
      <c r="I353" s="57">
        <f>SUM(G353:H353)</f>
        <v>172.5</v>
      </c>
      <c r="J353" s="32">
        <v>172.5</v>
      </c>
      <c r="K353" s="32"/>
      <c r="L353" s="57">
        <f>SUM(J353:K353)</f>
        <v>172.5</v>
      </c>
    </row>
    <row r="354" spans="1:12">
      <c r="A354" s="14" t="s">
        <v>60</v>
      </c>
      <c r="B354" s="17" t="s">
        <v>104</v>
      </c>
      <c r="C354" s="11" t="s">
        <v>51</v>
      </c>
      <c r="D354" s="11" t="s">
        <v>51</v>
      </c>
      <c r="E354" s="11"/>
      <c r="F354" s="11"/>
      <c r="G354" s="30">
        <f t="shared" ref="G354:L355" si="197">G355</f>
        <v>339.4</v>
      </c>
      <c r="H354" s="30">
        <f>H355</f>
        <v>0</v>
      </c>
      <c r="I354" s="30">
        <f t="shared" si="197"/>
        <v>339.4</v>
      </c>
      <c r="J354" s="30">
        <f t="shared" si="197"/>
        <v>339.4</v>
      </c>
      <c r="K354" s="30">
        <f>K355</f>
        <v>0</v>
      </c>
      <c r="L354" s="30">
        <f t="shared" si="197"/>
        <v>339.4</v>
      </c>
    </row>
    <row r="355" spans="1:12" ht="56.25">
      <c r="A355" s="14"/>
      <c r="B355" s="34" t="s">
        <v>218</v>
      </c>
      <c r="C355" s="27" t="s">
        <v>51</v>
      </c>
      <c r="D355" s="27" t="s">
        <v>51</v>
      </c>
      <c r="E355" s="27" t="s">
        <v>121</v>
      </c>
      <c r="F355" s="27"/>
      <c r="G355" s="32">
        <f>G356</f>
        <v>339.4</v>
      </c>
      <c r="H355" s="32">
        <f t="shared" ref="H355" si="198">H356</f>
        <v>0</v>
      </c>
      <c r="I355" s="32">
        <f t="shared" si="197"/>
        <v>339.4</v>
      </c>
      <c r="J355" s="32">
        <f t="shared" si="197"/>
        <v>339.4</v>
      </c>
      <c r="K355" s="32">
        <f t="shared" si="197"/>
        <v>0</v>
      </c>
      <c r="L355" s="32">
        <f t="shared" si="197"/>
        <v>339.4</v>
      </c>
    </row>
    <row r="356" spans="1:12" ht="22.5">
      <c r="A356" s="14"/>
      <c r="B356" s="26" t="s">
        <v>406</v>
      </c>
      <c r="C356" s="27" t="s">
        <v>51</v>
      </c>
      <c r="D356" s="27" t="s">
        <v>51</v>
      </c>
      <c r="E356" s="1" t="s">
        <v>409</v>
      </c>
      <c r="F356" s="27" t="s">
        <v>196</v>
      </c>
      <c r="G356" s="32">
        <f t="shared" ref="G356:L356" si="199">G357+G359</f>
        <v>339.4</v>
      </c>
      <c r="H356" s="32">
        <f t="shared" si="199"/>
        <v>0</v>
      </c>
      <c r="I356" s="32">
        <f t="shared" si="199"/>
        <v>339.4</v>
      </c>
      <c r="J356" s="32">
        <f t="shared" si="199"/>
        <v>339.4</v>
      </c>
      <c r="K356" s="32">
        <f t="shared" si="199"/>
        <v>0</v>
      </c>
      <c r="L356" s="32">
        <f t="shared" si="199"/>
        <v>339.4</v>
      </c>
    </row>
    <row r="357" spans="1:12" ht="33.75">
      <c r="A357" s="14"/>
      <c r="B357" s="26" t="s">
        <v>407</v>
      </c>
      <c r="C357" s="27" t="s">
        <v>51</v>
      </c>
      <c r="D357" s="27" t="s">
        <v>51</v>
      </c>
      <c r="E357" s="1" t="s">
        <v>410</v>
      </c>
      <c r="F357" s="27" t="s">
        <v>196</v>
      </c>
      <c r="G357" s="32">
        <f t="shared" ref="G357:L357" si="200">G358</f>
        <v>252.1</v>
      </c>
      <c r="H357" s="32">
        <f t="shared" si="200"/>
        <v>0</v>
      </c>
      <c r="I357" s="32">
        <f t="shared" si="200"/>
        <v>252.1</v>
      </c>
      <c r="J357" s="32">
        <f t="shared" si="200"/>
        <v>252.1</v>
      </c>
      <c r="K357" s="32">
        <f t="shared" si="200"/>
        <v>0</v>
      </c>
      <c r="L357" s="32">
        <f t="shared" si="200"/>
        <v>252.1</v>
      </c>
    </row>
    <row r="358" spans="1:12" ht="24.75" customHeight="1">
      <c r="A358" s="14"/>
      <c r="B358" s="28" t="s">
        <v>89</v>
      </c>
      <c r="C358" s="27" t="s">
        <v>51</v>
      </c>
      <c r="D358" s="27" t="s">
        <v>51</v>
      </c>
      <c r="E358" s="1" t="s">
        <v>410</v>
      </c>
      <c r="F358" s="27" t="s">
        <v>21</v>
      </c>
      <c r="G358" s="32">
        <v>252.1</v>
      </c>
      <c r="H358" s="32"/>
      <c r="I358" s="32">
        <f>SUM(G358:H358)</f>
        <v>252.1</v>
      </c>
      <c r="J358" s="32">
        <v>252.1</v>
      </c>
      <c r="K358" s="32"/>
      <c r="L358" s="32">
        <f>SUM(J358:K358)</f>
        <v>252.1</v>
      </c>
    </row>
    <row r="359" spans="1:12">
      <c r="A359" s="14"/>
      <c r="B359" s="26" t="s">
        <v>408</v>
      </c>
      <c r="C359" s="27" t="s">
        <v>51</v>
      </c>
      <c r="D359" s="27" t="s">
        <v>51</v>
      </c>
      <c r="E359" s="1" t="s">
        <v>411</v>
      </c>
      <c r="F359" s="27" t="s">
        <v>196</v>
      </c>
      <c r="G359" s="32">
        <f t="shared" ref="G359:L359" si="201">G360</f>
        <v>87.3</v>
      </c>
      <c r="H359" s="32">
        <f t="shared" si="201"/>
        <v>0</v>
      </c>
      <c r="I359" s="32">
        <f t="shared" si="201"/>
        <v>87.3</v>
      </c>
      <c r="J359" s="32">
        <f t="shared" si="201"/>
        <v>87.3</v>
      </c>
      <c r="K359" s="32">
        <f t="shared" si="201"/>
        <v>0</v>
      </c>
      <c r="L359" s="32">
        <f t="shared" si="201"/>
        <v>87.3</v>
      </c>
    </row>
    <row r="360" spans="1:12">
      <c r="A360" s="14"/>
      <c r="B360" s="61" t="s">
        <v>158</v>
      </c>
      <c r="C360" s="27" t="s">
        <v>51</v>
      </c>
      <c r="D360" s="27" t="s">
        <v>51</v>
      </c>
      <c r="E360" s="1" t="s">
        <v>411</v>
      </c>
      <c r="F360" s="27" t="s">
        <v>157</v>
      </c>
      <c r="G360" s="32">
        <v>87.3</v>
      </c>
      <c r="H360" s="32"/>
      <c r="I360" s="32">
        <f>SUM(G360:H360)</f>
        <v>87.3</v>
      </c>
      <c r="J360" s="32">
        <v>87.3</v>
      </c>
      <c r="K360" s="32"/>
      <c r="L360" s="32">
        <f>SUM(J360:K360)</f>
        <v>87.3</v>
      </c>
    </row>
    <row r="361" spans="1:12">
      <c r="A361" s="14" t="s">
        <v>115</v>
      </c>
      <c r="B361" s="17" t="s">
        <v>61</v>
      </c>
      <c r="C361" s="11" t="s">
        <v>51</v>
      </c>
      <c r="D361" s="11" t="s">
        <v>41</v>
      </c>
      <c r="E361" s="11"/>
      <c r="F361" s="11"/>
      <c r="G361" s="22">
        <f t="shared" ref="G361:L362" si="202">G362</f>
        <v>24399.300000000003</v>
      </c>
      <c r="H361" s="22">
        <f t="shared" si="202"/>
        <v>0</v>
      </c>
      <c r="I361" s="22">
        <f t="shared" si="202"/>
        <v>24399.300000000003</v>
      </c>
      <c r="J361" s="22">
        <f t="shared" si="202"/>
        <v>23748.600000000002</v>
      </c>
      <c r="K361" s="22">
        <f t="shared" si="202"/>
        <v>0</v>
      </c>
      <c r="L361" s="22">
        <f t="shared" si="202"/>
        <v>23748.600000000002</v>
      </c>
    </row>
    <row r="362" spans="1:12" ht="56.25" customHeight="1">
      <c r="A362" s="14"/>
      <c r="B362" s="31" t="s">
        <v>218</v>
      </c>
      <c r="C362" s="27" t="s">
        <v>51</v>
      </c>
      <c r="D362" s="27" t="s">
        <v>41</v>
      </c>
      <c r="E362" s="27" t="s">
        <v>121</v>
      </c>
      <c r="F362" s="27"/>
      <c r="G362" s="32">
        <f>G363</f>
        <v>24399.300000000003</v>
      </c>
      <c r="H362" s="32">
        <f t="shared" si="202"/>
        <v>0</v>
      </c>
      <c r="I362" s="32">
        <f t="shared" si="202"/>
        <v>24399.300000000003</v>
      </c>
      <c r="J362" s="32">
        <f t="shared" si="202"/>
        <v>23748.600000000002</v>
      </c>
      <c r="K362" s="32">
        <f t="shared" si="202"/>
        <v>0</v>
      </c>
      <c r="L362" s="32">
        <f t="shared" si="202"/>
        <v>23748.600000000002</v>
      </c>
    </row>
    <row r="363" spans="1:12" ht="67.5">
      <c r="A363" s="14"/>
      <c r="B363" s="31" t="s">
        <v>412</v>
      </c>
      <c r="C363" s="27" t="s">
        <v>51</v>
      </c>
      <c r="D363" s="27" t="s">
        <v>41</v>
      </c>
      <c r="E363" s="27" t="s">
        <v>419</v>
      </c>
      <c r="F363" s="37" t="s">
        <v>196</v>
      </c>
      <c r="G363" s="32">
        <f t="shared" ref="G363:L363" si="203">G364+G367+G370+G377+G380+G382</f>
        <v>24399.300000000003</v>
      </c>
      <c r="H363" s="32">
        <f t="shared" si="203"/>
        <v>0</v>
      </c>
      <c r="I363" s="32">
        <f t="shared" si="203"/>
        <v>24399.300000000003</v>
      </c>
      <c r="J363" s="32">
        <f t="shared" si="203"/>
        <v>23748.600000000002</v>
      </c>
      <c r="K363" s="32">
        <f t="shared" si="203"/>
        <v>0</v>
      </c>
      <c r="L363" s="32">
        <f t="shared" si="203"/>
        <v>23748.600000000002</v>
      </c>
    </row>
    <row r="364" spans="1:12" ht="33.75">
      <c r="A364" s="14"/>
      <c r="B364" s="31" t="s">
        <v>413</v>
      </c>
      <c r="C364" s="27" t="s">
        <v>51</v>
      </c>
      <c r="D364" s="27" t="s">
        <v>41</v>
      </c>
      <c r="E364" s="27" t="s">
        <v>420</v>
      </c>
      <c r="F364" s="37" t="s">
        <v>196</v>
      </c>
      <c r="G364" s="32">
        <f t="shared" ref="G364:L364" si="204">SUM(G365:G366)</f>
        <v>2766.8999999999996</v>
      </c>
      <c r="H364" s="32">
        <f t="shared" si="204"/>
        <v>0</v>
      </c>
      <c r="I364" s="32">
        <f t="shared" si="204"/>
        <v>2766.8999999999996</v>
      </c>
      <c r="J364" s="32">
        <f t="shared" si="204"/>
        <v>2766.8999999999996</v>
      </c>
      <c r="K364" s="32">
        <f t="shared" si="204"/>
        <v>0</v>
      </c>
      <c r="L364" s="32">
        <f t="shared" si="204"/>
        <v>2766.8999999999996</v>
      </c>
    </row>
    <row r="365" spans="1:12" ht="22.5">
      <c r="A365" s="14"/>
      <c r="B365" s="31" t="s">
        <v>85</v>
      </c>
      <c r="C365" s="27" t="s">
        <v>51</v>
      </c>
      <c r="D365" s="27" t="s">
        <v>41</v>
      </c>
      <c r="E365" s="27" t="s">
        <v>420</v>
      </c>
      <c r="F365" s="37" t="s">
        <v>12</v>
      </c>
      <c r="G365" s="32">
        <v>2125.1</v>
      </c>
      <c r="H365" s="32"/>
      <c r="I365" s="32">
        <f>G365+H365</f>
        <v>2125.1</v>
      </c>
      <c r="J365" s="32">
        <v>2125.1</v>
      </c>
      <c r="K365" s="32"/>
      <c r="L365" s="32">
        <f>J365+K365</f>
        <v>2125.1</v>
      </c>
    </row>
    <row r="366" spans="1:12" ht="45">
      <c r="A366" s="14"/>
      <c r="B366" s="31" t="s">
        <v>86</v>
      </c>
      <c r="C366" s="27" t="s">
        <v>51</v>
      </c>
      <c r="D366" s="27" t="s">
        <v>41</v>
      </c>
      <c r="E366" s="27" t="s">
        <v>420</v>
      </c>
      <c r="F366" s="37" t="s">
        <v>87</v>
      </c>
      <c r="G366" s="32">
        <v>641.79999999999995</v>
      </c>
      <c r="H366" s="32"/>
      <c r="I366" s="32">
        <f>G366+H366</f>
        <v>641.79999999999995</v>
      </c>
      <c r="J366" s="32">
        <v>641.79999999999995</v>
      </c>
      <c r="K366" s="32"/>
      <c r="L366" s="32">
        <f>J366+K366</f>
        <v>641.79999999999995</v>
      </c>
    </row>
    <row r="367" spans="1:12" ht="33.75">
      <c r="A367" s="14"/>
      <c r="B367" s="31" t="s">
        <v>222</v>
      </c>
      <c r="C367" s="27" t="s">
        <v>51</v>
      </c>
      <c r="D367" s="27" t="s">
        <v>41</v>
      </c>
      <c r="E367" s="27" t="s">
        <v>421</v>
      </c>
      <c r="F367" s="37" t="s">
        <v>196</v>
      </c>
      <c r="G367" s="32">
        <f t="shared" ref="G367:L367" si="205">SUM(G368:G369)</f>
        <v>230.6</v>
      </c>
      <c r="H367" s="32">
        <f t="shared" si="205"/>
        <v>0</v>
      </c>
      <c r="I367" s="32">
        <f t="shared" si="205"/>
        <v>230.6</v>
      </c>
      <c r="J367" s="32">
        <f t="shared" si="205"/>
        <v>230.6</v>
      </c>
      <c r="K367" s="32">
        <f t="shared" si="205"/>
        <v>0</v>
      </c>
      <c r="L367" s="32">
        <f t="shared" si="205"/>
        <v>230.6</v>
      </c>
    </row>
    <row r="368" spans="1:12" ht="33.75">
      <c r="A368" s="14"/>
      <c r="B368" s="28" t="s">
        <v>13</v>
      </c>
      <c r="C368" s="27" t="s">
        <v>51</v>
      </c>
      <c r="D368" s="27" t="s">
        <v>41</v>
      </c>
      <c r="E368" s="27" t="s">
        <v>421</v>
      </c>
      <c r="F368" s="37" t="s">
        <v>19</v>
      </c>
      <c r="G368" s="32">
        <v>177.1</v>
      </c>
      <c r="H368" s="32"/>
      <c r="I368" s="32">
        <f>G368+H368</f>
        <v>177.1</v>
      </c>
      <c r="J368" s="32">
        <v>177.1</v>
      </c>
      <c r="K368" s="32"/>
      <c r="L368" s="32">
        <f>J368+K368</f>
        <v>177.1</v>
      </c>
    </row>
    <row r="369" spans="1:12" ht="45">
      <c r="A369" s="14"/>
      <c r="B369" s="28" t="s">
        <v>86</v>
      </c>
      <c r="C369" s="27" t="s">
        <v>51</v>
      </c>
      <c r="D369" s="27" t="s">
        <v>41</v>
      </c>
      <c r="E369" s="27" t="s">
        <v>421</v>
      </c>
      <c r="F369" s="37" t="s">
        <v>87</v>
      </c>
      <c r="G369" s="32">
        <v>53.5</v>
      </c>
      <c r="H369" s="32"/>
      <c r="I369" s="32">
        <f>G369+H369</f>
        <v>53.5</v>
      </c>
      <c r="J369" s="32">
        <v>53.5</v>
      </c>
      <c r="K369" s="32"/>
      <c r="L369" s="32">
        <f>J369+K369</f>
        <v>53.5</v>
      </c>
    </row>
    <row r="370" spans="1:12" ht="33.75">
      <c r="A370" s="14"/>
      <c r="B370" s="31" t="s">
        <v>414</v>
      </c>
      <c r="C370" s="27" t="s">
        <v>51</v>
      </c>
      <c r="D370" s="27" t="s">
        <v>41</v>
      </c>
      <c r="E370" s="27" t="s">
        <v>422</v>
      </c>
      <c r="F370" s="37" t="s">
        <v>196</v>
      </c>
      <c r="G370" s="32">
        <f t="shared" ref="G370:L370" si="206">SUM(G371:G376)</f>
        <v>19630.600000000002</v>
      </c>
      <c r="H370" s="32">
        <f t="shared" si="206"/>
        <v>0</v>
      </c>
      <c r="I370" s="32">
        <f t="shared" si="206"/>
        <v>19630.600000000002</v>
      </c>
      <c r="J370" s="32">
        <f t="shared" si="206"/>
        <v>18979.900000000001</v>
      </c>
      <c r="K370" s="32">
        <f t="shared" si="206"/>
        <v>0</v>
      </c>
      <c r="L370" s="32">
        <f t="shared" si="206"/>
        <v>18979.900000000001</v>
      </c>
    </row>
    <row r="371" spans="1:12">
      <c r="A371" s="14"/>
      <c r="B371" s="31" t="s">
        <v>108</v>
      </c>
      <c r="C371" s="27" t="s">
        <v>51</v>
      </c>
      <c r="D371" s="27" t="s">
        <v>41</v>
      </c>
      <c r="E371" s="27" t="s">
        <v>422</v>
      </c>
      <c r="F371" s="27" t="s">
        <v>34</v>
      </c>
      <c r="G371" s="32">
        <v>13382.7</v>
      </c>
      <c r="H371" s="32"/>
      <c r="I371" s="32">
        <f t="shared" ref="I371:I376" si="207">G371+H371</f>
        <v>13382.7</v>
      </c>
      <c r="J371" s="32">
        <v>12882.9</v>
      </c>
      <c r="K371" s="32"/>
      <c r="L371" s="32">
        <f t="shared" ref="L371:L376" si="208">J371+K371</f>
        <v>12882.9</v>
      </c>
    </row>
    <row r="372" spans="1:12" ht="33.75">
      <c r="A372" s="14"/>
      <c r="B372" s="31" t="s">
        <v>109</v>
      </c>
      <c r="C372" s="27" t="s">
        <v>51</v>
      </c>
      <c r="D372" s="27" t="s">
        <v>41</v>
      </c>
      <c r="E372" s="27" t="s">
        <v>422</v>
      </c>
      <c r="F372" s="27" t="s">
        <v>96</v>
      </c>
      <c r="G372" s="32">
        <v>4041.5</v>
      </c>
      <c r="H372" s="32"/>
      <c r="I372" s="32">
        <f t="shared" si="207"/>
        <v>4041.5</v>
      </c>
      <c r="J372" s="32">
        <v>3890.6</v>
      </c>
      <c r="K372" s="32"/>
      <c r="L372" s="32">
        <f t="shared" si="208"/>
        <v>3890.6</v>
      </c>
    </row>
    <row r="373" spans="1:12" ht="22.5">
      <c r="A373" s="14"/>
      <c r="B373" s="28" t="s">
        <v>20</v>
      </c>
      <c r="C373" s="27" t="s">
        <v>51</v>
      </c>
      <c r="D373" s="27" t="s">
        <v>41</v>
      </c>
      <c r="E373" s="27" t="s">
        <v>422</v>
      </c>
      <c r="F373" s="37">
        <v>242</v>
      </c>
      <c r="G373" s="32">
        <v>140</v>
      </c>
      <c r="H373" s="32"/>
      <c r="I373" s="32">
        <f t="shared" si="207"/>
        <v>140</v>
      </c>
      <c r="J373" s="32">
        <v>140</v>
      </c>
      <c r="K373" s="32"/>
      <c r="L373" s="32">
        <f t="shared" si="208"/>
        <v>140</v>
      </c>
    </row>
    <row r="374" spans="1:12" ht="33.75">
      <c r="A374" s="14"/>
      <c r="B374" s="28" t="s">
        <v>89</v>
      </c>
      <c r="C374" s="27" t="s">
        <v>51</v>
      </c>
      <c r="D374" s="27" t="s">
        <v>41</v>
      </c>
      <c r="E374" s="27" t="s">
        <v>422</v>
      </c>
      <c r="F374" s="37">
        <v>244</v>
      </c>
      <c r="G374" s="32">
        <v>2011.9</v>
      </c>
      <c r="H374" s="32"/>
      <c r="I374" s="32">
        <f t="shared" si="207"/>
        <v>2011.9</v>
      </c>
      <c r="J374" s="32">
        <v>2011.9</v>
      </c>
      <c r="K374" s="32"/>
      <c r="L374" s="32">
        <f t="shared" si="208"/>
        <v>2011.9</v>
      </c>
    </row>
    <row r="375" spans="1:12" ht="22.5">
      <c r="A375" s="14"/>
      <c r="B375" s="31" t="s">
        <v>22</v>
      </c>
      <c r="C375" s="27" t="s">
        <v>51</v>
      </c>
      <c r="D375" s="27" t="s">
        <v>41</v>
      </c>
      <c r="E375" s="27" t="s">
        <v>422</v>
      </c>
      <c r="F375" s="37" t="s">
        <v>91</v>
      </c>
      <c r="G375" s="32">
        <v>38.5</v>
      </c>
      <c r="H375" s="32"/>
      <c r="I375" s="32">
        <f t="shared" si="207"/>
        <v>38.5</v>
      </c>
      <c r="J375" s="32">
        <v>38.5</v>
      </c>
      <c r="K375" s="32"/>
      <c r="L375" s="32">
        <f t="shared" si="208"/>
        <v>38.5</v>
      </c>
    </row>
    <row r="376" spans="1:12">
      <c r="A376" s="14"/>
      <c r="B376" s="31" t="s">
        <v>92</v>
      </c>
      <c r="C376" s="27" t="s">
        <v>51</v>
      </c>
      <c r="D376" s="27" t="s">
        <v>41</v>
      </c>
      <c r="E376" s="27" t="s">
        <v>422</v>
      </c>
      <c r="F376" s="37" t="s">
        <v>35</v>
      </c>
      <c r="G376" s="32">
        <v>16</v>
      </c>
      <c r="H376" s="32"/>
      <c r="I376" s="32">
        <f t="shared" si="207"/>
        <v>16</v>
      </c>
      <c r="J376" s="32">
        <v>16</v>
      </c>
      <c r="K376" s="32"/>
      <c r="L376" s="32">
        <f t="shared" si="208"/>
        <v>16</v>
      </c>
    </row>
    <row r="377" spans="1:12" ht="33.75">
      <c r="A377" s="14"/>
      <c r="B377" s="31" t="s">
        <v>415</v>
      </c>
      <c r="C377" s="27" t="s">
        <v>51</v>
      </c>
      <c r="D377" s="27" t="s">
        <v>41</v>
      </c>
      <c r="E377" s="27" t="s">
        <v>423</v>
      </c>
      <c r="F377" s="37" t="s">
        <v>196</v>
      </c>
      <c r="G377" s="32">
        <f t="shared" ref="G377:L377" si="209">SUM(G378:G379)</f>
        <v>168.2</v>
      </c>
      <c r="H377" s="32">
        <f t="shared" si="209"/>
        <v>0</v>
      </c>
      <c r="I377" s="32">
        <f t="shared" si="209"/>
        <v>168.2</v>
      </c>
      <c r="J377" s="32">
        <f t="shared" si="209"/>
        <v>168.2</v>
      </c>
      <c r="K377" s="32">
        <f t="shared" si="209"/>
        <v>0</v>
      </c>
      <c r="L377" s="32">
        <f t="shared" si="209"/>
        <v>168.2</v>
      </c>
    </row>
    <row r="378" spans="1:12" ht="33.75">
      <c r="A378" s="14"/>
      <c r="B378" s="31" t="s">
        <v>89</v>
      </c>
      <c r="C378" s="27" t="s">
        <v>51</v>
      </c>
      <c r="D378" s="27" t="s">
        <v>41</v>
      </c>
      <c r="E378" s="27" t="s">
        <v>423</v>
      </c>
      <c r="F378" s="37" t="s">
        <v>21</v>
      </c>
      <c r="G378" s="32">
        <v>20</v>
      </c>
      <c r="H378" s="32"/>
      <c r="I378" s="32">
        <f>G378+H378</f>
        <v>20</v>
      </c>
      <c r="J378" s="32">
        <v>20</v>
      </c>
      <c r="K378" s="32"/>
      <c r="L378" s="32">
        <f>J378+K378</f>
        <v>20</v>
      </c>
    </row>
    <row r="379" spans="1:12">
      <c r="A379" s="14"/>
      <c r="B379" s="31" t="s">
        <v>141</v>
      </c>
      <c r="C379" s="27" t="s">
        <v>51</v>
      </c>
      <c r="D379" s="27" t="s">
        <v>41</v>
      </c>
      <c r="E379" s="27" t="s">
        <v>423</v>
      </c>
      <c r="F379" s="37" t="s">
        <v>142</v>
      </c>
      <c r="G379" s="32">
        <v>148.19999999999999</v>
      </c>
      <c r="H379" s="32"/>
      <c r="I379" s="32">
        <f>G379+H379</f>
        <v>148.19999999999999</v>
      </c>
      <c r="J379" s="32">
        <v>148.19999999999999</v>
      </c>
      <c r="K379" s="32"/>
      <c r="L379" s="32">
        <f>J379+K379</f>
        <v>148.19999999999999</v>
      </c>
    </row>
    <row r="380" spans="1:12">
      <c r="A380" s="14"/>
      <c r="B380" s="26" t="s">
        <v>417</v>
      </c>
      <c r="C380" s="27" t="s">
        <v>51</v>
      </c>
      <c r="D380" s="27" t="s">
        <v>41</v>
      </c>
      <c r="E380" s="1" t="s">
        <v>425</v>
      </c>
      <c r="F380" s="37" t="s">
        <v>196</v>
      </c>
      <c r="G380" s="32">
        <f t="shared" ref="G380:L380" si="210">G381</f>
        <v>300</v>
      </c>
      <c r="H380" s="32">
        <f t="shared" si="210"/>
        <v>0</v>
      </c>
      <c r="I380" s="32">
        <f t="shared" si="210"/>
        <v>300</v>
      </c>
      <c r="J380" s="32">
        <f t="shared" si="210"/>
        <v>300</v>
      </c>
      <c r="K380" s="32">
        <f t="shared" si="210"/>
        <v>0</v>
      </c>
      <c r="L380" s="32">
        <f t="shared" si="210"/>
        <v>300</v>
      </c>
    </row>
    <row r="381" spans="1:12" ht="45">
      <c r="A381" s="14"/>
      <c r="B381" s="28" t="s">
        <v>56</v>
      </c>
      <c r="C381" s="27" t="s">
        <v>51</v>
      </c>
      <c r="D381" s="27" t="s">
        <v>41</v>
      </c>
      <c r="E381" s="1" t="s">
        <v>425</v>
      </c>
      <c r="F381" s="37" t="s">
        <v>66</v>
      </c>
      <c r="G381" s="32">
        <v>300</v>
      </c>
      <c r="H381" s="32"/>
      <c r="I381" s="32">
        <f>SUM(G381:H381)</f>
        <v>300</v>
      </c>
      <c r="J381" s="32">
        <v>300</v>
      </c>
      <c r="K381" s="32"/>
      <c r="L381" s="32">
        <f>SUM(J381:K381)</f>
        <v>300</v>
      </c>
    </row>
    <row r="382" spans="1:12" ht="45">
      <c r="A382" s="14"/>
      <c r="B382" s="26" t="s">
        <v>418</v>
      </c>
      <c r="C382" s="27" t="s">
        <v>51</v>
      </c>
      <c r="D382" s="27" t="s">
        <v>41</v>
      </c>
      <c r="E382" s="1" t="s">
        <v>426</v>
      </c>
      <c r="F382" s="37" t="s">
        <v>196</v>
      </c>
      <c r="G382" s="32">
        <f t="shared" ref="G382:L382" si="211">G383</f>
        <v>1303</v>
      </c>
      <c r="H382" s="32">
        <f t="shared" si="211"/>
        <v>0</v>
      </c>
      <c r="I382" s="32">
        <f t="shared" si="211"/>
        <v>1303</v>
      </c>
      <c r="J382" s="32">
        <f t="shared" si="211"/>
        <v>1303</v>
      </c>
      <c r="K382" s="32">
        <f t="shared" si="211"/>
        <v>0</v>
      </c>
      <c r="L382" s="32">
        <f t="shared" si="211"/>
        <v>1303</v>
      </c>
    </row>
    <row r="383" spans="1:12">
      <c r="A383" s="14"/>
      <c r="B383" s="26" t="s">
        <v>417</v>
      </c>
      <c r="C383" s="27" t="s">
        <v>51</v>
      </c>
      <c r="D383" s="27" t="s">
        <v>41</v>
      </c>
      <c r="E383" s="1" t="s">
        <v>426</v>
      </c>
      <c r="F383" s="37" t="s">
        <v>66</v>
      </c>
      <c r="G383" s="32">
        <v>1303</v>
      </c>
      <c r="H383" s="32"/>
      <c r="I383" s="32">
        <f>SUM(G383:H383)</f>
        <v>1303</v>
      </c>
      <c r="J383" s="32">
        <v>1303</v>
      </c>
      <c r="K383" s="32"/>
      <c r="L383" s="32">
        <f>SUM(J383:K383)</f>
        <v>1303</v>
      </c>
    </row>
    <row r="384" spans="1:12">
      <c r="A384" s="10">
        <v>7</v>
      </c>
      <c r="B384" s="17" t="s">
        <v>62</v>
      </c>
      <c r="C384" s="11" t="s">
        <v>63</v>
      </c>
      <c r="D384" s="11" t="s">
        <v>52</v>
      </c>
      <c r="E384" s="11"/>
      <c r="F384" s="11"/>
      <c r="G384" s="22">
        <f t="shared" ref="G384:L385" si="212">G385</f>
        <v>37856.600000000006</v>
      </c>
      <c r="H384" s="22">
        <f t="shared" si="212"/>
        <v>2746.7</v>
      </c>
      <c r="I384" s="22">
        <f t="shared" si="212"/>
        <v>40603.300000000003</v>
      </c>
      <c r="J384" s="22">
        <f t="shared" si="212"/>
        <v>44595.9</v>
      </c>
      <c r="K384" s="22">
        <f t="shared" si="212"/>
        <v>0</v>
      </c>
      <c r="L384" s="22">
        <f t="shared" si="212"/>
        <v>44595.9</v>
      </c>
    </row>
    <row r="385" spans="1:12">
      <c r="A385" s="14" t="s">
        <v>64</v>
      </c>
      <c r="B385" s="17" t="s">
        <v>65</v>
      </c>
      <c r="C385" s="29" t="s">
        <v>63</v>
      </c>
      <c r="D385" s="29" t="s">
        <v>8</v>
      </c>
      <c r="E385" s="29"/>
      <c r="F385" s="29"/>
      <c r="G385" s="22">
        <f t="shared" si="212"/>
        <v>37856.600000000006</v>
      </c>
      <c r="H385" s="22">
        <f t="shared" si="212"/>
        <v>2746.7</v>
      </c>
      <c r="I385" s="22">
        <f t="shared" si="212"/>
        <v>40603.300000000003</v>
      </c>
      <c r="J385" s="22">
        <f t="shared" si="212"/>
        <v>44595.9</v>
      </c>
      <c r="K385" s="22">
        <f t="shared" si="212"/>
        <v>0</v>
      </c>
      <c r="L385" s="22">
        <f t="shared" si="212"/>
        <v>44595.9</v>
      </c>
    </row>
    <row r="386" spans="1:12" ht="56.25">
      <c r="A386" s="14"/>
      <c r="B386" s="34" t="s">
        <v>218</v>
      </c>
      <c r="C386" s="27" t="s">
        <v>63</v>
      </c>
      <c r="D386" s="27" t="s">
        <v>8</v>
      </c>
      <c r="E386" s="27" t="s">
        <v>121</v>
      </c>
      <c r="F386" s="27"/>
      <c r="G386" s="32">
        <f t="shared" ref="G386:L386" si="213">G394+G409+G387+G390</f>
        <v>37856.600000000006</v>
      </c>
      <c r="H386" s="32">
        <f t="shared" si="213"/>
        <v>2746.7</v>
      </c>
      <c r="I386" s="32">
        <f t="shared" si="213"/>
        <v>40603.300000000003</v>
      </c>
      <c r="J386" s="32">
        <f t="shared" si="213"/>
        <v>44595.9</v>
      </c>
      <c r="K386" s="32">
        <f t="shared" si="213"/>
        <v>0</v>
      </c>
      <c r="L386" s="32">
        <f t="shared" si="213"/>
        <v>44595.9</v>
      </c>
    </row>
    <row r="387" spans="1:12" ht="45">
      <c r="A387" s="14"/>
      <c r="B387" s="26" t="s">
        <v>427</v>
      </c>
      <c r="C387" s="27" t="s">
        <v>63</v>
      </c>
      <c r="D387" s="27" t="s">
        <v>8</v>
      </c>
      <c r="E387" s="1" t="s">
        <v>429</v>
      </c>
      <c r="F387" s="27" t="s">
        <v>196</v>
      </c>
      <c r="G387" s="32">
        <f>SUM(G388:G389)</f>
        <v>672</v>
      </c>
      <c r="H387" s="32">
        <f>SUM(H388:H389)</f>
        <v>0</v>
      </c>
      <c r="I387" s="32">
        <f>SUM(I388:I389)</f>
        <v>672</v>
      </c>
      <c r="J387" s="32">
        <f t="shared" ref="J387:L387" si="214">SUM(J388:J389)</f>
        <v>676.69999999999993</v>
      </c>
      <c r="K387" s="32">
        <f t="shared" si="214"/>
        <v>0</v>
      </c>
      <c r="L387" s="32">
        <f t="shared" si="214"/>
        <v>676.69999999999993</v>
      </c>
    </row>
    <row r="388" spans="1:12" ht="45">
      <c r="A388" s="14"/>
      <c r="B388" s="26" t="s">
        <v>427</v>
      </c>
      <c r="C388" s="27" t="s">
        <v>63</v>
      </c>
      <c r="D388" s="27" t="s">
        <v>8</v>
      </c>
      <c r="E388" s="1" t="s">
        <v>429</v>
      </c>
      <c r="F388" s="62">
        <v>612</v>
      </c>
      <c r="G388" s="32">
        <v>33.6</v>
      </c>
      <c r="H388" s="32"/>
      <c r="I388" s="32">
        <f>SUM(G388:H388)</f>
        <v>33.6</v>
      </c>
      <c r="J388" s="32">
        <v>33.799999999999997</v>
      </c>
      <c r="K388" s="32"/>
      <c r="L388" s="32">
        <f>SUM(J388:K388)</f>
        <v>33.799999999999997</v>
      </c>
    </row>
    <row r="389" spans="1:12" ht="45">
      <c r="A389" s="14"/>
      <c r="B389" s="26" t="s">
        <v>427</v>
      </c>
      <c r="C389" s="27" t="s">
        <v>63</v>
      </c>
      <c r="D389" s="27" t="s">
        <v>8</v>
      </c>
      <c r="E389" s="1" t="s">
        <v>429</v>
      </c>
      <c r="F389" s="62">
        <v>612</v>
      </c>
      <c r="G389" s="32">
        <v>638.4</v>
      </c>
      <c r="H389" s="32"/>
      <c r="I389" s="32">
        <f>SUM(G389:H389)</f>
        <v>638.4</v>
      </c>
      <c r="J389" s="32">
        <v>642.9</v>
      </c>
      <c r="K389" s="32"/>
      <c r="L389" s="32">
        <f>SUM(J389:K389)</f>
        <v>642.9</v>
      </c>
    </row>
    <row r="390" spans="1:12" ht="33.75">
      <c r="A390" s="14"/>
      <c r="B390" s="26" t="s">
        <v>450</v>
      </c>
      <c r="C390" s="27" t="s">
        <v>63</v>
      </c>
      <c r="D390" s="27" t="s">
        <v>8</v>
      </c>
      <c r="E390" s="1" t="s">
        <v>103</v>
      </c>
      <c r="F390" s="27" t="s">
        <v>196</v>
      </c>
      <c r="G390" s="32">
        <f t="shared" ref="G390:L390" si="215">G391</f>
        <v>67.800000000000011</v>
      </c>
      <c r="H390" s="32">
        <f>H391</f>
        <v>0</v>
      </c>
      <c r="I390" s="32">
        <f t="shared" si="215"/>
        <v>67.800000000000011</v>
      </c>
      <c r="J390" s="32">
        <f t="shared" si="215"/>
        <v>69.599999999999994</v>
      </c>
      <c r="K390" s="32">
        <f t="shared" si="215"/>
        <v>0</v>
      </c>
      <c r="L390" s="32">
        <f t="shared" si="215"/>
        <v>69.599999999999994</v>
      </c>
    </row>
    <row r="391" spans="1:12" ht="32.25" customHeight="1">
      <c r="A391" s="14"/>
      <c r="B391" s="26" t="s">
        <v>451</v>
      </c>
      <c r="C391" s="27" t="s">
        <v>63</v>
      </c>
      <c r="D391" s="27" t="s">
        <v>8</v>
      </c>
      <c r="E391" s="1" t="s">
        <v>452</v>
      </c>
      <c r="F391" s="27" t="s">
        <v>196</v>
      </c>
      <c r="G391" s="32">
        <f>SUM(G392:G393)</f>
        <v>67.800000000000011</v>
      </c>
      <c r="H391" s="32">
        <f>SUM(H392:H393)</f>
        <v>0</v>
      </c>
      <c r="I391" s="32">
        <f t="shared" ref="I391:L391" si="216">SUM(I392:I393)</f>
        <v>67.800000000000011</v>
      </c>
      <c r="J391" s="32">
        <f t="shared" si="216"/>
        <v>69.599999999999994</v>
      </c>
      <c r="K391" s="32">
        <f t="shared" si="216"/>
        <v>0</v>
      </c>
      <c r="L391" s="32">
        <f t="shared" si="216"/>
        <v>69.599999999999994</v>
      </c>
    </row>
    <row r="392" spans="1:12" ht="12.75" customHeight="1">
      <c r="A392" s="14"/>
      <c r="B392" s="28" t="s">
        <v>137</v>
      </c>
      <c r="C392" s="27" t="s">
        <v>63</v>
      </c>
      <c r="D392" s="27" t="s">
        <v>8</v>
      </c>
      <c r="E392" s="1" t="s">
        <v>452</v>
      </c>
      <c r="F392" s="62">
        <v>612</v>
      </c>
      <c r="G392" s="32">
        <v>3.4000000000000004</v>
      </c>
      <c r="H392" s="32"/>
      <c r="I392" s="32">
        <f>SUM(G392:H392)</f>
        <v>3.4000000000000004</v>
      </c>
      <c r="J392" s="32">
        <v>3.5</v>
      </c>
      <c r="K392" s="32"/>
      <c r="L392" s="32">
        <f>SUM(J392:K392)</f>
        <v>3.5</v>
      </c>
    </row>
    <row r="393" spans="1:12" ht="12.75" customHeight="1">
      <c r="A393" s="14"/>
      <c r="B393" s="28" t="s">
        <v>138</v>
      </c>
      <c r="C393" s="27" t="s">
        <v>63</v>
      </c>
      <c r="D393" s="27" t="s">
        <v>8</v>
      </c>
      <c r="E393" s="1" t="s">
        <v>452</v>
      </c>
      <c r="F393" s="62">
        <v>612</v>
      </c>
      <c r="G393" s="32">
        <v>64.400000000000006</v>
      </c>
      <c r="H393" s="32"/>
      <c r="I393" s="32">
        <f>SUM(G393:H393)</f>
        <v>64.400000000000006</v>
      </c>
      <c r="J393" s="32">
        <v>66.099999999999994</v>
      </c>
      <c r="K393" s="32"/>
      <c r="L393" s="32">
        <f>SUM(J393:K393)</f>
        <v>66.099999999999994</v>
      </c>
    </row>
    <row r="394" spans="1:12" ht="22.5">
      <c r="A394" s="14"/>
      <c r="B394" s="26" t="s">
        <v>431</v>
      </c>
      <c r="C394" s="27" t="s">
        <v>63</v>
      </c>
      <c r="D394" s="27" t="s">
        <v>8</v>
      </c>
      <c r="E394" s="1" t="s">
        <v>434</v>
      </c>
      <c r="F394" s="27" t="s">
        <v>196</v>
      </c>
      <c r="G394" s="32">
        <f>G395+G398+G400+G402+G404+G407</f>
        <v>19829.600000000002</v>
      </c>
      <c r="H394" s="32">
        <f>H395+H398+H400+H402+H404+H407</f>
        <v>2746.7</v>
      </c>
      <c r="I394" s="32">
        <f t="shared" ref="I394:L394" si="217">I395+I398+I400+I402+I404+I407</f>
        <v>22576.300000000003</v>
      </c>
      <c r="J394" s="32">
        <f t="shared" si="217"/>
        <v>26562.400000000005</v>
      </c>
      <c r="K394" s="32">
        <f t="shared" si="217"/>
        <v>0</v>
      </c>
      <c r="L394" s="32">
        <f t="shared" si="217"/>
        <v>26562.400000000005</v>
      </c>
    </row>
    <row r="395" spans="1:12" ht="22.5">
      <c r="A395" s="14"/>
      <c r="B395" s="31" t="s">
        <v>432</v>
      </c>
      <c r="C395" s="27" t="s">
        <v>63</v>
      </c>
      <c r="D395" s="27" t="s">
        <v>8</v>
      </c>
      <c r="E395" s="1" t="s">
        <v>435</v>
      </c>
      <c r="F395" s="27" t="s">
        <v>196</v>
      </c>
      <c r="G395" s="32">
        <f t="shared" ref="G395:L395" si="218">G396+G397</f>
        <v>2193</v>
      </c>
      <c r="H395" s="32">
        <f t="shared" si="218"/>
        <v>0</v>
      </c>
      <c r="I395" s="32">
        <f t="shared" si="218"/>
        <v>2193</v>
      </c>
      <c r="J395" s="32">
        <f t="shared" si="218"/>
        <v>2193</v>
      </c>
      <c r="K395" s="32">
        <f t="shared" si="218"/>
        <v>0</v>
      </c>
      <c r="L395" s="32">
        <f t="shared" si="218"/>
        <v>2193</v>
      </c>
    </row>
    <row r="396" spans="1:12" ht="45">
      <c r="A396" s="14"/>
      <c r="B396" s="28" t="s">
        <v>55</v>
      </c>
      <c r="C396" s="27" t="s">
        <v>63</v>
      </c>
      <c r="D396" s="27" t="s">
        <v>8</v>
      </c>
      <c r="E396" s="1" t="s">
        <v>435</v>
      </c>
      <c r="F396" s="62" t="s">
        <v>66</v>
      </c>
      <c r="G396" s="32">
        <v>2193</v>
      </c>
      <c r="H396" s="32"/>
      <c r="I396" s="32">
        <f>SUM(G396:H396)</f>
        <v>2193</v>
      </c>
      <c r="J396" s="32">
        <v>2193</v>
      </c>
      <c r="K396" s="32"/>
      <c r="L396" s="32">
        <f>SUM(J396:K396)</f>
        <v>2193</v>
      </c>
    </row>
    <row r="397" spans="1:12">
      <c r="A397" s="14"/>
      <c r="B397" s="28" t="s">
        <v>433</v>
      </c>
      <c r="C397" s="27" t="s">
        <v>63</v>
      </c>
      <c r="D397" s="27" t="s">
        <v>8</v>
      </c>
      <c r="E397" s="1" t="s">
        <v>435</v>
      </c>
      <c r="F397" s="62">
        <v>612</v>
      </c>
      <c r="G397" s="32"/>
      <c r="H397" s="32"/>
      <c r="I397" s="32">
        <f>SUM(G397:H397)</f>
        <v>0</v>
      </c>
      <c r="J397" s="32"/>
      <c r="K397" s="32"/>
      <c r="L397" s="32">
        <f>SUM(J397:K397)</f>
        <v>0</v>
      </c>
    </row>
    <row r="398" spans="1:12" ht="45">
      <c r="A398" s="14"/>
      <c r="B398" s="36" t="s">
        <v>495</v>
      </c>
      <c r="C398" s="27" t="s">
        <v>63</v>
      </c>
      <c r="D398" s="27" t="s">
        <v>8</v>
      </c>
      <c r="E398" s="1" t="s">
        <v>436</v>
      </c>
      <c r="F398" s="27" t="s">
        <v>196</v>
      </c>
      <c r="G398" s="32">
        <f t="shared" ref="G398:L398" si="219">SUM(G399)</f>
        <v>197.8</v>
      </c>
      <c r="H398" s="32">
        <f t="shared" si="219"/>
        <v>0</v>
      </c>
      <c r="I398" s="32">
        <f t="shared" si="219"/>
        <v>197.8</v>
      </c>
      <c r="J398" s="32">
        <f t="shared" si="219"/>
        <v>197.8</v>
      </c>
      <c r="K398" s="32">
        <f t="shared" si="219"/>
        <v>0</v>
      </c>
      <c r="L398" s="32">
        <f t="shared" si="219"/>
        <v>197.8</v>
      </c>
    </row>
    <row r="399" spans="1:12" ht="45">
      <c r="A399" s="14"/>
      <c r="B399" s="31" t="s">
        <v>56</v>
      </c>
      <c r="C399" s="27" t="s">
        <v>63</v>
      </c>
      <c r="D399" s="27" t="s">
        <v>8</v>
      </c>
      <c r="E399" s="1" t="s">
        <v>436</v>
      </c>
      <c r="F399" s="62" t="s">
        <v>66</v>
      </c>
      <c r="G399" s="32">
        <v>197.8</v>
      </c>
      <c r="H399" s="32"/>
      <c r="I399" s="32">
        <f>SUM(G399:H399)</f>
        <v>197.8</v>
      </c>
      <c r="J399" s="32">
        <v>197.8</v>
      </c>
      <c r="K399" s="32"/>
      <c r="L399" s="32">
        <f>SUM(J399:K399)</f>
        <v>197.8</v>
      </c>
    </row>
    <row r="400" spans="1:12" ht="45">
      <c r="A400" s="14"/>
      <c r="B400" s="40" t="s">
        <v>496</v>
      </c>
      <c r="C400" s="27" t="s">
        <v>63</v>
      </c>
      <c r="D400" s="27" t="s">
        <v>8</v>
      </c>
      <c r="E400" s="1" t="s">
        <v>437</v>
      </c>
      <c r="F400" s="27" t="s">
        <v>196</v>
      </c>
      <c r="G400" s="32">
        <f t="shared" ref="G400:L400" si="220">SUM(G401)</f>
        <v>99.9</v>
      </c>
      <c r="H400" s="32">
        <f t="shared" si="220"/>
        <v>0</v>
      </c>
      <c r="I400" s="32">
        <f t="shared" si="220"/>
        <v>99.9</v>
      </c>
      <c r="J400" s="32">
        <f t="shared" si="220"/>
        <v>99.9</v>
      </c>
      <c r="K400" s="32">
        <f t="shared" si="220"/>
        <v>0</v>
      </c>
      <c r="L400" s="32">
        <f t="shared" si="220"/>
        <v>99.9</v>
      </c>
    </row>
    <row r="401" spans="1:12" ht="45">
      <c r="A401" s="14"/>
      <c r="B401" s="31" t="s">
        <v>56</v>
      </c>
      <c r="C401" s="27" t="s">
        <v>63</v>
      </c>
      <c r="D401" s="27" t="s">
        <v>8</v>
      </c>
      <c r="E401" s="1" t="s">
        <v>437</v>
      </c>
      <c r="F401" s="62" t="s">
        <v>66</v>
      </c>
      <c r="G401" s="32">
        <v>99.9</v>
      </c>
      <c r="H401" s="32"/>
      <c r="I401" s="32">
        <f>SUM(G401:H401)</f>
        <v>99.9</v>
      </c>
      <c r="J401" s="32">
        <v>99.9</v>
      </c>
      <c r="K401" s="32"/>
      <c r="L401" s="32">
        <f>SUM(J401:K401)</f>
        <v>99.9</v>
      </c>
    </row>
    <row r="402" spans="1:12" ht="45">
      <c r="A402" s="14"/>
      <c r="B402" s="40" t="s">
        <v>497</v>
      </c>
      <c r="C402" s="27" t="s">
        <v>63</v>
      </c>
      <c r="D402" s="27" t="s">
        <v>8</v>
      </c>
      <c r="E402" s="1" t="s">
        <v>438</v>
      </c>
      <c r="F402" s="27" t="s">
        <v>196</v>
      </c>
      <c r="G402" s="32">
        <f t="shared" ref="G402:L402" si="221">SUM(G403)</f>
        <v>160.5</v>
      </c>
      <c r="H402" s="32">
        <f t="shared" si="221"/>
        <v>0</v>
      </c>
      <c r="I402" s="32">
        <f t="shared" si="221"/>
        <v>160.5</v>
      </c>
      <c r="J402" s="32">
        <f t="shared" si="221"/>
        <v>160.5</v>
      </c>
      <c r="K402" s="32">
        <f t="shared" si="221"/>
        <v>0</v>
      </c>
      <c r="L402" s="32">
        <f t="shared" si="221"/>
        <v>160.5</v>
      </c>
    </row>
    <row r="403" spans="1:12" ht="45">
      <c r="A403" s="14"/>
      <c r="B403" s="31" t="s">
        <v>56</v>
      </c>
      <c r="C403" s="27" t="s">
        <v>63</v>
      </c>
      <c r="D403" s="27" t="s">
        <v>8</v>
      </c>
      <c r="E403" s="1" t="s">
        <v>438</v>
      </c>
      <c r="F403" s="62" t="s">
        <v>66</v>
      </c>
      <c r="G403" s="32">
        <v>160.5</v>
      </c>
      <c r="H403" s="32"/>
      <c r="I403" s="32">
        <f>SUM(G403:H403)</f>
        <v>160.5</v>
      </c>
      <c r="J403" s="32">
        <v>160.5</v>
      </c>
      <c r="K403" s="32"/>
      <c r="L403" s="32">
        <f>SUM(J403:K403)</f>
        <v>160.5</v>
      </c>
    </row>
    <row r="404" spans="1:12" ht="45">
      <c r="A404" s="14"/>
      <c r="B404" s="40" t="s">
        <v>498</v>
      </c>
      <c r="C404" s="27" t="s">
        <v>63</v>
      </c>
      <c r="D404" s="27" t="s">
        <v>8</v>
      </c>
      <c r="E404" s="1" t="s">
        <v>439</v>
      </c>
      <c r="F404" s="27" t="s">
        <v>196</v>
      </c>
      <c r="G404" s="32">
        <f t="shared" ref="G404:L404" si="222">SUM(G405:G406)</f>
        <v>10831.7</v>
      </c>
      <c r="H404" s="32">
        <f t="shared" si="222"/>
        <v>0</v>
      </c>
      <c r="I404" s="32">
        <f t="shared" si="222"/>
        <v>10831.7</v>
      </c>
      <c r="J404" s="32">
        <f t="shared" si="222"/>
        <v>23911.200000000004</v>
      </c>
      <c r="K404" s="32">
        <f t="shared" si="222"/>
        <v>0</v>
      </c>
      <c r="L404" s="32">
        <f t="shared" si="222"/>
        <v>23911.200000000004</v>
      </c>
    </row>
    <row r="405" spans="1:12" ht="45">
      <c r="A405" s="14"/>
      <c r="B405" s="31" t="s">
        <v>56</v>
      </c>
      <c r="C405" s="27" t="s">
        <v>63</v>
      </c>
      <c r="D405" s="27" t="s">
        <v>8</v>
      </c>
      <c r="E405" s="1" t="s">
        <v>439</v>
      </c>
      <c r="F405" s="62" t="s">
        <v>66</v>
      </c>
      <c r="G405" s="79">
        <v>10737</v>
      </c>
      <c r="H405" s="79"/>
      <c r="I405" s="32">
        <f>SUM(G405:H405)</f>
        <v>10737</v>
      </c>
      <c r="J405" s="79">
        <f>27879.2-3215.6-847.1</f>
        <v>23816.500000000004</v>
      </c>
      <c r="K405" s="79"/>
      <c r="L405" s="32">
        <f>SUM(J405:K405)</f>
        <v>23816.500000000004</v>
      </c>
    </row>
    <row r="406" spans="1:12">
      <c r="A406" s="14"/>
      <c r="B406" s="28" t="s">
        <v>433</v>
      </c>
      <c r="C406" s="27" t="s">
        <v>63</v>
      </c>
      <c r="D406" s="27" t="s">
        <v>8</v>
      </c>
      <c r="E406" s="1" t="s">
        <v>439</v>
      </c>
      <c r="F406" s="62">
        <v>612</v>
      </c>
      <c r="G406" s="79">
        <v>94.7</v>
      </c>
      <c r="H406" s="79"/>
      <c r="I406" s="32">
        <f>SUM(G406:H406)</f>
        <v>94.7</v>
      </c>
      <c r="J406" s="79">
        <v>94.7</v>
      </c>
      <c r="K406" s="79"/>
      <c r="L406" s="32">
        <f>SUM(J406:K406)</f>
        <v>94.7</v>
      </c>
    </row>
    <row r="407" spans="1:12" ht="67.5">
      <c r="A407" s="14"/>
      <c r="B407" s="26" t="s">
        <v>145</v>
      </c>
      <c r="C407" s="27" t="s">
        <v>63</v>
      </c>
      <c r="D407" s="27" t="s">
        <v>8</v>
      </c>
      <c r="E407" s="1" t="s">
        <v>440</v>
      </c>
      <c r="F407" s="27" t="s">
        <v>196</v>
      </c>
      <c r="G407" s="32">
        <f t="shared" ref="G407:L407" si="223">G408</f>
        <v>6346.7</v>
      </c>
      <c r="H407" s="32">
        <f t="shared" si="223"/>
        <v>2746.7</v>
      </c>
      <c r="I407" s="32">
        <f t="shared" si="223"/>
        <v>9093.4</v>
      </c>
      <c r="J407" s="32">
        <f t="shared" si="223"/>
        <v>0</v>
      </c>
      <c r="K407" s="32">
        <f t="shared" si="223"/>
        <v>0</v>
      </c>
      <c r="L407" s="32">
        <f t="shared" si="223"/>
        <v>0</v>
      </c>
    </row>
    <row r="408" spans="1:12" ht="45">
      <c r="A408" s="14"/>
      <c r="B408" s="31" t="s">
        <v>55</v>
      </c>
      <c r="C408" s="27" t="s">
        <v>63</v>
      </c>
      <c r="D408" s="27" t="s">
        <v>8</v>
      </c>
      <c r="E408" s="1" t="s">
        <v>440</v>
      </c>
      <c r="F408" s="62">
        <v>611</v>
      </c>
      <c r="G408" s="32">
        <v>6346.7</v>
      </c>
      <c r="H408" s="32">
        <v>2746.7</v>
      </c>
      <c r="I408" s="32">
        <f>SUM(G408:H408)</f>
        <v>9093.4</v>
      </c>
      <c r="J408" s="32"/>
      <c r="K408" s="32"/>
      <c r="L408" s="32">
        <f>SUM(J408:K408)</f>
        <v>0</v>
      </c>
    </row>
    <row r="409" spans="1:12" ht="22.5">
      <c r="A409" s="14"/>
      <c r="B409" s="26" t="s">
        <v>441</v>
      </c>
      <c r="C409" s="27" t="s">
        <v>63</v>
      </c>
      <c r="D409" s="27" t="s">
        <v>8</v>
      </c>
      <c r="E409" s="1" t="s">
        <v>443</v>
      </c>
      <c r="F409" s="27" t="s">
        <v>196</v>
      </c>
      <c r="G409" s="32">
        <f t="shared" ref="G409:L409" si="224">G410+G413+G415+G417+G419</f>
        <v>17287.2</v>
      </c>
      <c r="H409" s="32">
        <f>H410+H413+H415+H417+H419</f>
        <v>0</v>
      </c>
      <c r="I409" s="32">
        <f t="shared" si="224"/>
        <v>17287.2</v>
      </c>
      <c r="J409" s="32">
        <f t="shared" si="224"/>
        <v>17287.2</v>
      </c>
      <c r="K409" s="32">
        <f t="shared" si="224"/>
        <v>0</v>
      </c>
      <c r="L409" s="32">
        <f t="shared" si="224"/>
        <v>17287.2</v>
      </c>
    </row>
    <row r="410" spans="1:12" ht="22.5">
      <c r="A410" s="14"/>
      <c r="B410" s="26" t="s">
        <v>442</v>
      </c>
      <c r="C410" s="27" t="s">
        <v>63</v>
      </c>
      <c r="D410" s="27" t="s">
        <v>8</v>
      </c>
      <c r="E410" s="1" t="s">
        <v>444</v>
      </c>
      <c r="F410" s="27" t="s">
        <v>196</v>
      </c>
      <c r="G410" s="32">
        <f t="shared" ref="G410:L410" si="225">G411+G412</f>
        <v>2643.6</v>
      </c>
      <c r="H410" s="32">
        <f t="shared" si="225"/>
        <v>0</v>
      </c>
      <c r="I410" s="32">
        <f t="shared" si="225"/>
        <v>2643.6</v>
      </c>
      <c r="J410" s="32">
        <f t="shared" si="225"/>
        <v>2643.6</v>
      </c>
      <c r="K410" s="32">
        <f t="shared" si="225"/>
        <v>0</v>
      </c>
      <c r="L410" s="32">
        <f t="shared" si="225"/>
        <v>2643.6</v>
      </c>
    </row>
    <row r="411" spans="1:12" ht="45">
      <c r="A411" s="14"/>
      <c r="B411" s="28" t="s">
        <v>55</v>
      </c>
      <c r="C411" s="27" t="s">
        <v>63</v>
      </c>
      <c r="D411" s="27" t="s">
        <v>8</v>
      </c>
      <c r="E411" s="1" t="s">
        <v>444</v>
      </c>
      <c r="F411" s="62" t="s">
        <v>66</v>
      </c>
      <c r="G411" s="32">
        <v>2280.6999999999998</v>
      </c>
      <c r="H411" s="32"/>
      <c r="I411" s="32">
        <f>SUM(G411:H411)</f>
        <v>2280.6999999999998</v>
      </c>
      <c r="J411" s="32">
        <v>2280.6999999999998</v>
      </c>
      <c r="K411" s="32"/>
      <c r="L411" s="32">
        <f>SUM(J411:K411)</f>
        <v>2280.6999999999998</v>
      </c>
    </row>
    <row r="412" spans="1:12">
      <c r="A412" s="14"/>
      <c r="B412" s="28" t="s">
        <v>156</v>
      </c>
      <c r="C412" s="27" t="s">
        <v>63</v>
      </c>
      <c r="D412" s="27" t="s">
        <v>8</v>
      </c>
      <c r="E412" s="1" t="s">
        <v>444</v>
      </c>
      <c r="F412" s="62">
        <v>612</v>
      </c>
      <c r="G412" s="32">
        <v>362.9</v>
      </c>
      <c r="H412" s="32"/>
      <c r="I412" s="32">
        <f>SUM(G412:H412)</f>
        <v>362.9</v>
      </c>
      <c r="J412" s="32">
        <v>362.9</v>
      </c>
      <c r="K412" s="32"/>
      <c r="L412" s="32">
        <f>SUM(J412:K412)</f>
        <v>362.9</v>
      </c>
    </row>
    <row r="413" spans="1:12" ht="45">
      <c r="A413" s="14"/>
      <c r="B413" s="36" t="s">
        <v>499</v>
      </c>
      <c r="C413" s="27" t="s">
        <v>63</v>
      </c>
      <c r="D413" s="27" t="s">
        <v>8</v>
      </c>
      <c r="E413" s="1" t="s">
        <v>445</v>
      </c>
      <c r="F413" s="27" t="s">
        <v>196</v>
      </c>
      <c r="G413" s="32">
        <f t="shared" ref="G413:L413" si="226">G414</f>
        <v>77.400000000000006</v>
      </c>
      <c r="H413" s="32">
        <f t="shared" si="226"/>
        <v>0</v>
      </c>
      <c r="I413" s="32">
        <f t="shared" si="226"/>
        <v>77.400000000000006</v>
      </c>
      <c r="J413" s="32">
        <f t="shared" si="226"/>
        <v>77.400000000000006</v>
      </c>
      <c r="K413" s="32">
        <f t="shared" si="226"/>
        <v>0</v>
      </c>
      <c r="L413" s="32">
        <f t="shared" si="226"/>
        <v>77.400000000000006</v>
      </c>
    </row>
    <row r="414" spans="1:12" ht="45">
      <c r="A414" s="14"/>
      <c r="B414" s="31" t="s">
        <v>56</v>
      </c>
      <c r="C414" s="27" t="s">
        <v>63</v>
      </c>
      <c r="D414" s="27" t="s">
        <v>8</v>
      </c>
      <c r="E414" s="1" t="s">
        <v>445</v>
      </c>
      <c r="F414" s="27" t="s">
        <v>66</v>
      </c>
      <c r="G414" s="32">
        <v>77.400000000000006</v>
      </c>
      <c r="H414" s="32"/>
      <c r="I414" s="32">
        <f>SUM(G414:H414)</f>
        <v>77.400000000000006</v>
      </c>
      <c r="J414" s="32">
        <v>77.400000000000006</v>
      </c>
      <c r="K414" s="32"/>
      <c r="L414" s="32">
        <f>SUM(J414:K414)</f>
        <v>77.400000000000006</v>
      </c>
    </row>
    <row r="415" spans="1:12" ht="45">
      <c r="A415" s="14"/>
      <c r="B415" s="40" t="s">
        <v>500</v>
      </c>
      <c r="C415" s="27" t="s">
        <v>63</v>
      </c>
      <c r="D415" s="27" t="s">
        <v>8</v>
      </c>
      <c r="E415" s="1" t="s">
        <v>446</v>
      </c>
      <c r="F415" s="27" t="s">
        <v>196</v>
      </c>
      <c r="G415" s="32">
        <f t="shared" ref="G415:L415" si="227">G416</f>
        <v>18.7</v>
      </c>
      <c r="H415" s="32">
        <f t="shared" si="227"/>
        <v>0</v>
      </c>
      <c r="I415" s="32">
        <f t="shared" si="227"/>
        <v>18.7</v>
      </c>
      <c r="J415" s="32">
        <f t="shared" si="227"/>
        <v>18.7</v>
      </c>
      <c r="K415" s="32">
        <f t="shared" si="227"/>
        <v>0</v>
      </c>
      <c r="L415" s="32">
        <f t="shared" si="227"/>
        <v>18.7</v>
      </c>
    </row>
    <row r="416" spans="1:12" ht="45">
      <c r="A416" s="14"/>
      <c r="B416" s="31" t="s">
        <v>56</v>
      </c>
      <c r="C416" s="27" t="s">
        <v>63</v>
      </c>
      <c r="D416" s="27" t="s">
        <v>8</v>
      </c>
      <c r="E416" s="1" t="s">
        <v>446</v>
      </c>
      <c r="F416" s="62">
        <v>611</v>
      </c>
      <c r="G416" s="32">
        <v>18.7</v>
      </c>
      <c r="H416" s="32"/>
      <c r="I416" s="32">
        <f>SUM(G416:H416)</f>
        <v>18.7</v>
      </c>
      <c r="J416" s="32">
        <v>18.7</v>
      </c>
      <c r="K416" s="32"/>
      <c r="L416" s="32">
        <f>SUM(J416:K416)</f>
        <v>18.7</v>
      </c>
    </row>
    <row r="417" spans="1:12" ht="45">
      <c r="A417" s="14"/>
      <c r="B417" s="40" t="s">
        <v>501</v>
      </c>
      <c r="C417" s="27" t="s">
        <v>63</v>
      </c>
      <c r="D417" s="27" t="s">
        <v>8</v>
      </c>
      <c r="E417" s="1" t="s">
        <v>447</v>
      </c>
      <c r="F417" s="27" t="s">
        <v>196</v>
      </c>
      <c r="G417" s="32">
        <f t="shared" ref="G417:L417" si="228">G418</f>
        <v>25</v>
      </c>
      <c r="H417" s="32">
        <f t="shared" si="228"/>
        <v>0</v>
      </c>
      <c r="I417" s="32">
        <f t="shared" si="228"/>
        <v>25</v>
      </c>
      <c r="J417" s="32">
        <f t="shared" si="228"/>
        <v>25</v>
      </c>
      <c r="K417" s="32">
        <f t="shared" si="228"/>
        <v>0</v>
      </c>
      <c r="L417" s="32">
        <f t="shared" si="228"/>
        <v>25</v>
      </c>
    </row>
    <row r="418" spans="1:12" ht="45">
      <c r="A418" s="14"/>
      <c r="B418" s="31" t="s">
        <v>56</v>
      </c>
      <c r="C418" s="27" t="s">
        <v>63</v>
      </c>
      <c r="D418" s="27" t="s">
        <v>8</v>
      </c>
      <c r="E418" s="1" t="s">
        <v>447</v>
      </c>
      <c r="F418" s="62">
        <v>611</v>
      </c>
      <c r="G418" s="32">
        <v>25</v>
      </c>
      <c r="H418" s="32"/>
      <c r="I418" s="32">
        <f>SUM(G418:H418)</f>
        <v>25</v>
      </c>
      <c r="J418" s="32">
        <v>25</v>
      </c>
      <c r="K418" s="32"/>
      <c r="L418" s="32">
        <f>SUM(J418:K418)</f>
        <v>25</v>
      </c>
    </row>
    <row r="419" spans="1:12" ht="45">
      <c r="A419" s="14"/>
      <c r="B419" s="40" t="s">
        <v>502</v>
      </c>
      <c r="C419" s="27" t="s">
        <v>63</v>
      </c>
      <c r="D419" s="27" t="s">
        <v>8</v>
      </c>
      <c r="E419" s="1" t="s">
        <v>448</v>
      </c>
      <c r="F419" s="27" t="s">
        <v>196</v>
      </c>
      <c r="G419" s="32">
        <f t="shared" ref="G419:L419" si="229">G420</f>
        <v>14522.5</v>
      </c>
      <c r="H419" s="32">
        <f t="shared" si="229"/>
        <v>0</v>
      </c>
      <c r="I419" s="32">
        <f t="shared" si="229"/>
        <v>14522.5</v>
      </c>
      <c r="J419" s="32">
        <f t="shared" si="229"/>
        <v>14522.5</v>
      </c>
      <c r="K419" s="32">
        <f t="shared" si="229"/>
        <v>0</v>
      </c>
      <c r="L419" s="32">
        <f t="shared" si="229"/>
        <v>14522.5</v>
      </c>
    </row>
    <row r="420" spans="1:12" ht="45">
      <c r="A420" s="14"/>
      <c r="B420" s="31" t="s">
        <v>56</v>
      </c>
      <c r="C420" s="27" t="s">
        <v>63</v>
      </c>
      <c r="D420" s="27" t="s">
        <v>8</v>
      </c>
      <c r="E420" s="1" t="s">
        <v>448</v>
      </c>
      <c r="F420" s="62">
        <v>611</v>
      </c>
      <c r="G420" s="32">
        <v>14522.5</v>
      </c>
      <c r="H420" s="32"/>
      <c r="I420" s="32">
        <f>SUM(G420:H420)</f>
        <v>14522.5</v>
      </c>
      <c r="J420" s="32">
        <v>14522.5</v>
      </c>
      <c r="K420" s="32"/>
      <c r="L420" s="32">
        <f>SUM(J420:K420)</f>
        <v>14522.5</v>
      </c>
    </row>
    <row r="421" spans="1:12">
      <c r="A421" s="10">
        <v>8</v>
      </c>
      <c r="B421" s="17" t="s">
        <v>68</v>
      </c>
      <c r="C421" s="11" t="s">
        <v>69</v>
      </c>
      <c r="D421" s="11" t="s">
        <v>52</v>
      </c>
      <c r="E421" s="11"/>
      <c r="F421" s="38"/>
      <c r="G421" s="30">
        <f t="shared" ref="G421:L421" si="230">G422+G427+G432</f>
        <v>5484.0999999999995</v>
      </c>
      <c r="H421" s="30">
        <f t="shared" si="230"/>
        <v>0</v>
      </c>
      <c r="I421" s="30">
        <f t="shared" si="230"/>
        <v>5484.0999999999995</v>
      </c>
      <c r="J421" s="30">
        <f t="shared" si="230"/>
        <v>5484.0999999999995</v>
      </c>
      <c r="K421" s="30">
        <f t="shared" si="230"/>
        <v>0</v>
      </c>
      <c r="L421" s="30">
        <f t="shared" si="230"/>
        <v>5484.0999999999995</v>
      </c>
    </row>
    <row r="422" spans="1:12">
      <c r="A422" s="14" t="s">
        <v>70</v>
      </c>
      <c r="B422" s="17" t="s">
        <v>100</v>
      </c>
      <c r="C422" s="29" t="s">
        <v>69</v>
      </c>
      <c r="D422" s="29" t="s">
        <v>8</v>
      </c>
      <c r="E422" s="29"/>
      <c r="F422" s="29"/>
      <c r="G422" s="22">
        <f>G423</f>
        <v>2323.4</v>
      </c>
      <c r="H422" s="22">
        <f t="shared" ref="H422:L423" si="231">H423</f>
        <v>0</v>
      </c>
      <c r="I422" s="22">
        <f t="shared" si="231"/>
        <v>2323.4</v>
      </c>
      <c r="J422" s="22">
        <f t="shared" si="231"/>
        <v>2323.4</v>
      </c>
      <c r="K422" s="22">
        <f t="shared" si="231"/>
        <v>0</v>
      </c>
      <c r="L422" s="22">
        <f>L423</f>
        <v>2323.4</v>
      </c>
    </row>
    <row r="423" spans="1:12" ht="56.25">
      <c r="A423" s="14"/>
      <c r="B423" s="34" t="s">
        <v>218</v>
      </c>
      <c r="C423" s="27" t="s">
        <v>69</v>
      </c>
      <c r="D423" s="27" t="s">
        <v>8</v>
      </c>
      <c r="E423" s="27" t="s">
        <v>121</v>
      </c>
      <c r="F423" s="29"/>
      <c r="G423" s="32">
        <f>G424</f>
        <v>2323.4</v>
      </c>
      <c r="H423" s="32">
        <f t="shared" si="231"/>
        <v>0</v>
      </c>
      <c r="I423" s="32">
        <f t="shared" si="231"/>
        <v>2323.4</v>
      </c>
      <c r="J423" s="32">
        <f t="shared" si="231"/>
        <v>2323.4</v>
      </c>
      <c r="K423" s="32">
        <f t="shared" si="231"/>
        <v>0</v>
      </c>
      <c r="L423" s="32">
        <f t="shared" si="231"/>
        <v>2323.4</v>
      </c>
    </row>
    <row r="424" spans="1:12" ht="22.5">
      <c r="A424" s="14"/>
      <c r="B424" s="26" t="s">
        <v>237</v>
      </c>
      <c r="C424" s="27" t="s">
        <v>69</v>
      </c>
      <c r="D424" s="27" t="s">
        <v>8</v>
      </c>
      <c r="E424" s="35" t="s">
        <v>240</v>
      </c>
      <c r="F424" s="27" t="s">
        <v>196</v>
      </c>
      <c r="G424" s="32">
        <f t="shared" ref="G424:L425" si="232">G425</f>
        <v>2323.4</v>
      </c>
      <c r="H424" s="32">
        <f t="shared" si="232"/>
        <v>0</v>
      </c>
      <c r="I424" s="32">
        <f t="shared" si="232"/>
        <v>2323.4</v>
      </c>
      <c r="J424" s="32">
        <f t="shared" si="232"/>
        <v>2323.4</v>
      </c>
      <c r="K424" s="32">
        <f t="shared" si="232"/>
        <v>0</v>
      </c>
      <c r="L424" s="32">
        <f t="shared" si="232"/>
        <v>2323.4</v>
      </c>
    </row>
    <row r="425" spans="1:12" ht="22.5">
      <c r="A425" s="14"/>
      <c r="B425" s="26" t="s">
        <v>453</v>
      </c>
      <c r="C425" s="27" t="s">
        <v>69</v>
      </c>
      <c r="D425" s="27" t="s">
        <v>8</v>
      </c>
      <c r="E425" s="35" t="s">
        <v>454</v>
      </c>
      <c r="F425" s="27" t="s">
        <v>196</v>
      </c>
      <c r="G425" s="32">
        <f t="shared" si="232"/>
        <v>2323.4</v>
      </c>
      <c r="H425" s="32">
        <f t="shared" si="232"/>
        <v>0</v>
      </c>
      <c r="I425" s="32">
        <f t="shared" si="232"/>
        <v>2323.4</v>
      </c>
      <c r="J425" s="32">
        <f t="shared" si="232"/>
        <v>2323.4</v>
      </c>
      <c r="K425" s="32">
        <f t="shared" si="232"/>
        <v>0</v>
      </c>
      <c r="L425" s="32">
        <f t="shared" si="232"/>
        <v>2323.4</v>
      </c>
    </row>
    <row r="426" spans="1:12">
      <c r="A426" s="14"/>
      <c r="B426" s="31" t="s">
        <v>107</v>
      </c>
      <c r="C426" s="27" t="s">
        <v>69</v>
      </c>
      <c r="D426" s="27" t="s">
        <v>8</v>
      </c>
      <c r="E426" s="35" t="s">
        <v>454</v>
      </c>
      <c r="F426" s="27" t="s">
        <v>101</v>
      </c>
      <c r="G426" s="32">
        <v>2323.4</v>
      </c>
      <c r="H426" s="32"/>
      <c r="I426" s="32">
        <f>SUM(G426:H426)</f>
        <v>2323.4</v>
      </c>
      <c r="J426" s="32">
        <v>2323.4</v>
      </c>
      <c r="K426" s="32"/>
      <c r="L426" s="32">
        <f>SUM(J426:K426)</f>
        <v>2323.4</v>
      </c>
    </row>
    <row r="427" spans="1:12">
      <c r="A427" s="14" t="s">
        <v>146</v>
      </c>
      <c r="B427" s="17" t="s">
        <v>71</v>
      </c>
      <c r="C427" s="29" t="s">
        <v>69</v>
      </c>
      <c r="D427" s="29" t="s">
        <v>18</v>
      </c>
      <c r="E427" s="29"/>
      <c r="F427" s="29"/>
      <c r="G427" s="64">
        <f>G428</f>
        <v>2856</v>
      </c>
      <c r="H427" s="64">
        <f t="shared" ref="H427:L428" si="233">H428</f>
        <v>0</v>
      </c>
      <c r="I427" s="64">
        <f t="shared" si="233"/>
        <v>2856</v>
      </c>
      <c r="J427" s="64">
        <f t="shared" si="233"/>
        <v>2856</v>
      </c>
      <c r="K427" s="64">
        <f t="shared" si="233"/>
        <v>0</v>
      </c>
      <c r="L427" s="64">
        <f t="shared" si="233"/>
        <v>2856</v>
      </c>
    </row>
    <row r="428" spans="1:12" ht="57" customHeight="1">
      <c r="A428" s="14"/>
      <c r="B428" s="31" t="s">
        <v>218</v>
      </c>
      <c r="C428" s="27" t="s">
        <v>69</v>
      </c>
      <c r="D428" s="27" t="s">
        <v>18</v>
      </c>
      <c r="E428" s="27" t="s">
        <v>121</v>
      </c>
      <c r="F428" s="27"/>
      <c r="G428" s="32">
        <f>G429</f>
        <v>2856</v>
      </c>
      <c r="H428" s="32">
        <f t="shared" si="233"/>
        <v>0</v>
      </c>
      <c r="I428" s="32">
        <f t="shared" si="233"/>
        <v>2856</v>
      </c>
      <c r="J428" s="32">
        <f t="shared" si="233"/>
        <v>2856</v>
      </c>
      <c r="K428" s="32">
        <f t="shared" si="233"/>
        <v>0</v>
      </c>
      <c r="L428" s="32">
        <f t="shared" si="233"/>
        <v>2856</v>
      </c>
    </row>
    <row r="429" spans="1:12" ht="22.5">
      <c r="A429" s="14"/>
      <c r="B429" s="31" t="s">
        <v>359</v>
      </c>
      <c r="C429" s="27" t="s">
        <v>69</v>
      </c>
      <c r="D429" s="27" t="s">
        <v>18</v>
      </c>
      <c r="E429" s="27" t="s">
        <v>366</v>
      </c>
      <c r="F429" s="27" t="s">
        <v>196</v>
      </c>
      <c r="G429" s="32">
        <f t="shared" ref="G429:L430" si="234">G430</f>
        <v>2856</v>
      </c>
      <c r="H429" s="32">
        <f t="shared" si="234"/>
        <v>0</v>
      </c>
      <c r="I429" s="32">
        <f t="shared" si="234"/>
        <v>2856</v>
      </c>
      <c r="J429" s="32">
        <f t="shared" si="234"/>
        <v>2856</v>
      </c>
      <c r="K429" s="32">
        <f t="shared" si="234"/>
        <v>0</v>
      </c>
      <c r="L429" s="32">
        <f t="shared" si="234"/>
        <v>2856</v>
      </c>
    </row>
    <row r="430" spans="1:12" ht="67.5">
      <c r="A430" s="14"/>
      <c r="B430" s="36" t="s">
        <v>102</v>
      </c>
      <c r="C430" s="27" t="s">
        <v>69</v>
      </c>
      <c r="D430" s="27" t="s">
        <v>18</v>
      </c>
      <c r="E430" s="27" t="s">
        <v>456</v>
      </c>
      <c r="F430" s="27" t="s">
        <v>196</v>
      </c>
      <c r="G430" s="32">
        <f t="shared" si="234"/>
        <v>2856</v>
      </c>
      <c r="H430" s="32">
        <f t="shared" si="234"/>
        <v>0</v>
      </c>
      <c r="I430" s="32">
        <f t="shared" si="234"/>
        <v>2856</v>
      </c>
      <c r="J430" s="32">
        <f t="shared" si="234"/>
        <v>2856</v>
      </c>
      <c r="K430" s="32">
        <f t="shared" si="234"/>
        <v>0</v>
      </c>
      <c r="L430" s="32">
        <f t="shared" si="234"/>
        <v>2856</v>
      </c>
    </row>
    <row r="431" spans="1:12" ht="22.5">
      <c r="A431" s="14"/>
      <c r="B431" s="31" t="s">
        <v>139</v>
      </c>
      <c r="C431" s="27" t="s">
        <v>69</v>
      </c>
      <c r="D431" s="27" t="s">
        <v>18</v>
      </c>
      <c r="E431" s="27" t="s">
        <v>456</v>
      </c>
      <c r="F431" s="27" t="s">
        <v>72</v>
      </c>
      <c r="G431" s="32">
        <v>2856</v>
      </c>
      <c r="H431" s="32"/>
      <c r="I431" s="32">
        <f>G431+H431</f>
        <v>2856</v>
      </c>
      <c r="J431" s="32">
        <v>2856</v>
      </c>
      <c r="K431" s="32"/>
      <c r="L431" s="32">
        <f>J431+K431</f>
        <v>2856</v>
      </c>
    </row>
    <row r="432" spans="1:12">
      <c r="A432" s="14" t="s">
        <v>168</v>
      </c>
      <c r="B432" s="17" t="s">
        <v>159</v>
      </c>
      <c r="C432" s="29" t="s">
        <v>69</v>
      </c>
      <c r="D432" s="29" t="s">
        <v>25</v>
      </c>
      <c r="E432" s="29"/>
      <c r="F432" s="29"/>
      <c r="G432" s="22">
        <f>G433</f>
        <v>304.7</v>
      </c>
      <c r="H432" s="22">
        <f t="shared" ref="H432:L433" si="235">H433</f>
        <v>0</v>
      </c>
      <c r="I432" s="22">
        <f t="shared" si="235"/>
        <v>304.7</v>
      </c>
      <c r="J432" s="22">
        <f t="shared" si="235"/>
        <v>304.7</v>
      </c>
      <c r="K432" s="22">
        <f t="shared" si="235"/>
        <v>0</v>
      </c>
      <c r="L432" s="22">
        <f t="shared" si="235"/>
        <v>304.7</v>
      </c>
    </row>
    <row r="433" spans="1:12" ht="60" customHeight="1">
      <c r="A433" s="14"/>
      <c r="B433" s="31" t="s">
        <v>218</v>
      </c>
      <c r="C433" s="27" t="s">
        <v>69</v>
      </c>
      <c r="D433" s="27" t="s">
        <v>25</v>
      </c>
      <c r="E433" s="27" t="s">
        <v>121</v>
      </c>
      <c r="F433" s="27"/>
      <c r="G433" s="32">
        <f>G434</f>
        <v>304.7</v>
      </c>
      <c r="H433" s="32">
        <f t="shared" si="235"/>
        <v>0</v>
      </c>
      <c r="I433" s="32">
        <f t="shared" si="235"/>
        <v>304.7</v>
      </c>
      <c r="J433" s="32">
        <f t="shared" si="235"/>
        <v>304.7</v>
      </c>
      <c r="K433" s="32">
        <f t="shared" si="235"/>
        <v>0</v>
      </c>
      <c r="L433" s="32">
        <f t="shared" si="235"/>
        <v>304.7</v>
      </c>
    </row>
    <row r="434" spans="1:12" ht="22.5">
      <c r="A434" s="14"/>
      <c r="B434" s="26" t="s">
        <v>457</v>
      </c>
      <c r="C434" s="27" t="s">
        <v>69</v>
      </c>
      <c r="D434" s="27" t="s">
        <v>25</v>
      </c>
      <c r="E434" s="35" t="s">
        <v>459</v>
      </c>
      <c r="F434" s="27" t="s">
        <v>196</v>
      </c>
      <c r="G434" s="32">
        <f t="shared" ref="G434:L435" si="236">G435</f>
        <v>304.7</v>
      </c>
      <c r="H434" s="32">
        <f t="shared" si="236"/>
        <v>0</v>
      </c>
      <c r="I434" s="32">
        <f t="shared" si="236"/>
        <v>304.7</v>
      </c>
      <c r="J434" s="32">
        <f t="shared" si="236"/>
        <v>304.7</v>
      </c>
      <c r="K434" s="32">
        <f t="shared" si="236"/>
        <v>0</v>
      </c>
      <c r="L434" s="32">
        <f t="shared" si="236"/>
        <v>304.7</v>
      </c>
    </row>
    <row r="435" spans="1:12" ht="22.5">
      <c r="A435" s="14"/>
      <c r="B435" s="26" t="s">
        <v>458</v>
      </c>
      <c r="C435" s="27" t="s">
        <v>69</v>
      </c>
      <c r="D435" s="27" t="s">
        <v>25</v>
      </c>
      <c r="E435" s="35" t="s">
        <v>460</v>
      </c>
      <c r="F435" s="27" t="s">
        <v>196</v>
      </c>
      <c r="G435" s="32">
        <f t="shared" si="236"/>
        <v>304.7</v>
      </c>
      <c r="H435" s="32">
        <f t="shared" si="236"/>
        <v>0</v>
      </c>
      <c r="I435" s="32">
        <f t="shared" si="236"/>
        <v>304.7</v>
      </c>
      <c r="J435" s="32">
        <f t="shared" si="236"/>
        <v>304.7</v>
      </c>
      <c r="K435" s="32">
        <f t="shared" si="236"/>
        <v>0</v>
      </c>
      <c r="L435" s="32">
        <f t="shared" si="236"/>
        <v>304.7</v>
      </c>
    </row>
    <row r="436" spans="1:12" ht="67.5">
      <c r="A436" s="14"/>
      <c r="B436" s="28" t="s">
        <v>161</v>
      </c>
      <c r="C436" s="27" t="s">
        <v>69</v>
      </c>
      <c r="D436" s="27" t="s">
        <v>25</v>
      </c>
      <c r="E436" s="35" t="s">
        <v>460</v>
      </c>
      <c r="F436" s="27" t="s">
        <v>160</v>
      </c>
      <c r="G436" s="32">
        <v>304.7</v>
      </c>
      <c r="H436" s="32"/>
      <c r="I436" s="32">
        <f>SUM(G436:H436)</f>
        <v>304.7</v>
      </c>
      <c r="J436" s="32">
        <v>304.7</v>
      </c>
      <c r="K436" s="32"/>
      <c r="L436" s="32">
        <f>SUM(J436:K436)</f>
        <v>304.7</v>
      </c>
    </row>
    <row r="437" spans="1:12">
      <c r="A437" s="10">
        <v>9</v>
      </c>
      <c r="B437" s="65" t="s">
        <v>170</v>
      </c>
      <c r="C437" s="11" t="s">
        <v>29</v>
      </c>
      <c r="D437" s="11"/>
      <c r="E437" s="11"/>
      <c r="F437" s="11"/>
      <c r="G437" s="22">
        <f t="shared" ref="G437:L439" si="237">G438</f>
        <v>9679.9</v>
      </c>
      <c r="H437" s="22">
        <f t="shared" si="237"/>
        <v>0</v>
      </c>
      <c r="I437" s="22">
        <f t="shared" si="237"/>
        <v>9679.9</v>
      </c>
      <c r="J437" s="22">
        <f t="shared" si="237"/>
        <v>9679.9</v>
      </c>
      <c r="K437" s="22">
        <f t="shared" si="237"/>
        <v>0</v>
      </c>
      <c r="L437" s="22">
        <f t="shared" si="237"/>
        <v>9679.9</v>
      </c>
    </row>
    <row r="438" spans="1:12">
      <c r="A438" s="14" t="s">
        <v>81</v>
      </c>
      <c r="B438" s="17" t="s">
        <v>73</v>
      </c>
      <c r="C438" s="27" t="s">
        <v>29</v>
      </c>
      <c r="D438" s="27" t="s">
        <v>11</v>
      </c>
      <c r="E438" s="27"/>
      <c r="F438" s="27"/>
      <c r="G438" s="32">
        <f t="shared" si="237"/>
        <v>9679.9</v>
      </c>
      <c r="H438" s="32">
        <f t="shared" si="237"/>
        <v>0</v>
      </c>
      <c r="I438" s="32">
        <f t="shared" si="237"/>
        <v>9679.9</v>
      </c>
      <c r="J438" s="32">
        <f t="shared" si="237"/>
        <v>9679.9</v>
      </c>
      <c r="K438" s="32">
        <f t="shared" si="237"/>
        <v>0</v>
      </c>
      <c r="L438" s="32">
        <f t="shared" si="237"/>
        <v>9679.9</v>
      </c>
    </row>
    <row r="439" spans="1:12" ht="56.25">
      <c r="A439" s="14"/>
      <c r="B439" s="34" t="s">
        <v>218</v>
      </c>
      <c r="C439" s="27" t="s">
        <v>29</v>
      </c>
      <c r="D439" s="27" t="s">
        <v>11</v>
      </c>
      <c r="E439" s="27" t="s">
        <v>121</v>
      </c>
      <c r="F439" s="37"/>
      <c r="G439" s="32">
        <f>G440</f>
        <v>9679.9</v>
      </c>
      <c r="H439" s="32">
        <f t="shared" si="237"/>
        <v>0</v>
      </c>
      <c r="I439" s="32">
        <f t="shared" si="237"/>
        <v>9679.9</v>
      </c>
      <c r="J439" s="32">
        <f t="shared" si="237"/>
        <v>9679.9</v>
      </c>
      <c r="K439" s="32">
        <f t="shared" si="237"/>
        <v>0</v>
      </c>
      <c r="L439" s="32">
        <f t="shared" si="237"/>
        <v>9679.9</v>
      </c>
    </row>
    <row r="440" spans="1:12" ht="33.75">
      <c r="A440" s="14"/>
      <c r="B440" s="26" t="s">
        <v>463</v>
      </c>
      <c r="C440" s="27" t="s">
        <v>29</v>
      </c>
      <c r="D440" s="27" t="s">
        <v>11</v>
      </c>
      <c r="E440" s="35" t="s">
        <v>465</v>
      </c>
      <c r="F440" s="27" t="s">
        <v>196</v>
      </c>
      <c r="G440" s="32">
        <f t="shared" ref="G440:L440" si="238">G441+G444+G446+G448+G450</f>
        <v>9679.9</v>
      </c>
      <c r="H440" s="32">
        <f t="shared" si="238"/>
        <v>0</v>
      </c>
      <c r="I440" s="32">
        <f t="shared" si="238"/>
        <v>9679.9</v>
      </c>
      <c r="J440" s="32">
        <f t="shared" si="238"/>
        <v>9679.9</v>
      </c>
      <c r="K440" s="32">
        <f t="shared" si="238"/>
        <v>0</v>
      </c>
      <c r="L440" s="32">
        <f t="shared" si="238"/>
        <v>9679.9</v>
      </c>
    </row>
    <row r="441" spans="1:12" ht="78.75">
      <c r="A441" s="14"/>
      <c r="B441" s="26" t="s">
        <v>466</v>
      </c>
      <c r="C441" s="27" t="s">
        <v>29</v>
      </c>
      <c r="D441" s="27" t="s">
        <v>11</v>
      </c>
      <c r="E441" s="35" t="s">
        <v>467</v>
      </c>
      <c r="F441" s="27" t="s">
        <v>196</v>
      </c>
      <c r="G441" s="32">
        <f t="shared" ref="G441:L441" si="239">G442+G443</f>
        <v>1132.8</v>
      </c>
      <c r="H441" s="32">
        <f t="shared" si="239"/>
        <v>0</v>
      </c>
      <c r="I441" s="32">
        <f t="shared" si="239"/>
        <v>1132.8</v>
      </c>
      <c r="J441" s="32">
        <f t="shared" si="239"/>
        <v>1132.8</v>
      </c>
      <c r="K441" s="32">
        <f t="shared" si="239"/>
        <v>0</v>
      </c>
      <c r="L441" s="32">
        <f t="shared" si="239"/>
        <v>1132.8</v>
      </c>
    </row>
    <row r="442" spans="1:12" ht="45">
      <c r="A442" s="14"/>
      <c r="B442" s="28" t="s">
        <v>55</v>
      </c>
      <c r="C442" s="27" t="s">
        <v>29</v>
      </c>
      <c r="D442" s="27" t="s">
        <v>11</v>
      </c>
      <c r="E442" s="35" t="s">
        <v>467</v>
      </c>
      <c r="F442" s="27" t="s">
        <v>66</v>
      </c>
      <c r="G442" s="32">
        <v>1132.8</v>
      </c>
      <c r="H442" s="32"/>
      <c r="I442" s="32">
        <f>G442+H442</f>
        <v>1132.8</v>
      </c>
      <c r="J442" s="32">
        <v>1132.8</v>
      </c>
      <c r="K442" s="32"/>
      <c r="L442" s="32">
        <f>J442+K442</f>
        <v>1132.8</v>
      </c>
    </row>
    <row r="443" spans="1:12">
      <c r="A443" s="14"/>
      <c r="B443" s="28" t="s">
        <v>156</v>
      </c>
      <c r="C443" s="27" t="s">
        <v>29</v>
      </c>
      <c r="D443" s="27" t="s">
        <v>11</v>
      </c>
      <c r="E443" s="35" t="s">
        <v>467</v>
      </c>
      <c r="F443" s="27" t="s">
        <v>67</v>
      </c>
      <c r="G443" s="32"/>
      <c r="H443" s="32"/>
      <c r="I443" s="32">
        <f>G443+H443</f>
        <v>0</v>
      </c>
      <c r="J443" s="32"/>
      <c r="K443" s="32"/>
      <c r="L443" s="32">
        <f>J443+K443</f>
        <v>0</v>
      </c>
    </row>
    <row r="444" spans="1:12" ht="33.75">
      <c r="A444" s="14"/>
      <c r="B444" s="36" t="s">
        <v>503</v>
      </c>
      <c r="C444" s="27" t="s">
        <v>29</v>
      </c>
      <c r="D444" s="27" t="s">
        <v>11</v>
      </c>
      <c r="E444" s="35" t="s">
        <v>468</v>
      </c>
      <c r="F444" s="27" t="s">
        <v>196</v>
      </c>
      <c r="G444" s="32">
        <f t="shared" ref="G444:L444" si="240">G445</f>
        <v>37.6</v>
      </c>
      <c r="H444" s="32">
        <f t="shared" si="240"/>
        <v>0</v>
      </c>
      <c r="I444" s="32">
        <f t="shared" si="240"/>
        <v>37.6</v>
      </c>
      <c r="J444" s="32">
        <f t="shared" si="240"/>
        <v>37.6</v>
      </c>
      <c r="K444" s="32">
        <f t="shared" si="240"/>
        <v>0</v>
      </c>
      <c r="L444" s="32">
        <f t="shared" si="240"/>
        <v>37.6</v>
      </c>
    </row>
    <row r="445" spans="1:12" ht="45">
      <c r="A445" s="14"/>
      <c r="B445" s="31" t="s">
        <v>56</v>
      </c>
      <c r="C445" s="27" t="s">
        <v>29</v>
      </c>
      <c r="D445" s="27" t="s">
        <v>11</v>
      </c>
      <c r="E445" s="35" t="s">
        <v>468</v>
      </c>
      <c r="F445" s="27" t="s">
        <v>66</v>
      </c>
      <c r="G445" s="32">
        <v>37.6</v>
      </c>
      <c r="H445" s="32"/>
      <c r="I445" s="32">
        <f>G445+H445</f>
        <v>37.6</v>
      </c>
      <c r="J445" s="32">
        <v>37.6</v>
      </c>
      <c r="K445" s="32"/>
      <c r="L445" s="32">
        <f>J445+K445</f>
        <v>37.6</v>
      </c>
    </row>
    <row r="446" spans="1:12" ht="33.75">
      <c r="A446" s="14"/>
      <c r="B446" s="40" t="s">
        <v>504</v>
      </c>
      <c r="C446" s="27" t="s">
        <v>29</v>
      </c>
      <c r="D446" s="27" t="s">
        <v>11</v>
      </c>
      <c r="E446" s="35" t="s">
        <v>469</v>
      </c>
      <c r="F446" s="27" t="s">
        <v>196</v>
      </c>
      <c r="G446" s="32">
        <f t="shared" ref="G446:L446" si="241">G447</f>
        <v>340.2</v>
      </c>
      <c r="H446" s="32">
        <f t="shared" si="241"/>
        <v>0</v>
      </c>
      <c r="I446" s="32">
        <f t="shared" si="241"/>
        <v>340.2</v>
      </c>
      <c r="J446" s="32">
        <f t="shared" si="241"/>
        <v>340.2</v>
      </c>
      <c r="K446" s="32">
        <f t="shared" si="241"/>
        <v>0</v>
      </c>
      <c r="L446" s="32">
        <f t="shared" si="241"/>
        <v>340.2</v>
      </c>
    </row>
    <row r="447" spans="1:12" ht="45">
      <c r="A447" s="14"/>
      <c r="B447" s="31" t="s">
        <v>56</v>
      </c>
      <c r="C447" s="27" t="s">
        <v>29</v>
      </c>
      <c r="D447" s="27" t="s">
        <v>11</v>
      </c>
      <c r="E447" s="35" t="s">
        <v>469</v>
      </c>
      <c r="F447" s="27" t="s">
        <v>66</v>
      </c>
      <c r="G447" s="32">
        <v>340.2</v>
      </c>
      <c r="H447" s="32"/>
      <c r="I447" s="32">
        <f>G447+H447</f>
        <v>340.2</v>
      </c>
      <c r="J447" s="32">
        <v>340.2</v>
      </c>
      <c r="K447" s="32"/>
      <c r="L447" s="32">
        <f>J447+K447</f>
        <v>340.2</v>
      </c>
    </row>
    <row r="448" spans="1:12" ht="33.75">
      <c r="A448" s="14"/>
      <c r="B448" s="40" t="s">
        <v>505</v>
      </c>
      <c r="C448" s="27" t="s">
        <v>29</v>
      </c>
      <c r="D448" s="27" t="s">
        <v>11</v>
      </c>
      <c r="E448" s="35" t="s">
        <v>470</v>
      </c>
      <c r="F448" s="27" t="s">
        <v>196</v>
      </c>
      <c r="G448" s="32">
        <f t="shared" ref="G448:L448" si="242">G449</f>
        <v>314</v>
      </c>
      <c r="H448" s="32">
        <f t="shared" si="242"/>
        <v>0</v>
      </c>
      <c r="I448" s="32">
        <f t="shared" si="242"/>
        <v>314</v>
      </c>
      <c r="J448" s="32">
        <f t="shared" si="242"/>
        <v>314</v>
      </c>
      <c r="K448" s="32">
        <f t="shared" si="242"/>
        <v>0</v>
      </c>
      <c r="L448" s="32">
        <f t="shared" si="242"/>
        <v>314</v>
      </c>
    </row>
    <row r="449" spans="1:12" ht="45">
      <c r="A449" s="14"/>
      <c r="B449" s="31" t="s">
        <v>56</v>
      </c>
      <c r="C449" s="27" t="s">
        <v>29</v>
      </c>
      <c r="D449" s="27" t="s">
        <v>11</v>
      </c>
      <c r="E449" s="35" t="s">
        <v>470</v>
      </c>
      <c r="F449" s="27" t="s">
        <v>66</v>
      </c>
      <c r="G449" s="32">
        <v>314</v>
      </c>
      <c r="H449" s="32"/>
      <c r="I449" s="32">
        <f>G449+H449</f>
        <v>314</v>
      </c>
      <c r="J449" s="32">
        <v>314</v>
      </c>
      <c r="K449" s="32"/>
      <c r="L449" s="32">
        <f>J449+K449</f>
        <v>314</v>
      </c>
    </row>
    <row r="450" spans="1:12" ht="33.75">
      <c r="A450" s="14"/>
      <c r="B450" s="40" t="s">
        <v>506</v>
      </c>
      <c r="C450" s="27" t="s">
        <v>29</v>
      </c>
      <c r="D450" s="27" t="s">
        <v>11</v>
      </c>
      <c r="E450" s="35" t="s">
        <v>471</v>
      </c>
      <c r="F450" s="27" t="s">
        <v>196</v>
      </c>
      <c r="G450" s="32">
        <f t="shared" ref="G450:L450" si="243">G451</f>
        <v>7855.3</v>
      </c>
      <c r="H450" s="32">
        <f t="shared" si="243"/>
        <v>0</v>
      </c>
      <c r="I450" s="32">
        <f t="shared" si="243"/>
        <v>7855.3</v>
      </c>
      <c r="J450" s="32">
        <f t="shared" si="243"/>
        <v>7855.3</v>
      </c>
      <c r="K450" s="32">
        <f t="shared" si="243"/>
        <v>0</v>
      </c>
      <c r="L450" s="32">
        <f t="shared" si="243"/>
        <v>7855.3</v>
      </c>
    </row>
    <row r="451" spans="1:12" ht="45">
      <c r="A451" s="14"/>
      <c r="B451" s="31" t="s">
        <v>56</v>
      </c>
      <c r="C451" s="27" t="s">
        <v>29</v>
      </c>
      <c r="D451" s="27" t="s">
        <v>11</v>
      </c>
      <c r="E451" s="35" t="s">
        <v>471</v>
      </c>
      <c r="F451" s="27" t="s">
        <v>66</v>
      </c>
      <c r="G451" s="32">
        <v>7855.3</v>
      </c>
      <c r="H451" s="32"/>
      <c r="I451" s="32">
        <f>G451+H451</f>
        <v>7855.3</v>
      </c>
      <c r="J451" s="32">
        <v>7855.3</v>
      </c>
      <c r="K451" s="32"/>
      <c r="L451" s="32">
        <f>J451+K451</f>
        <v>7855.3</v>
      </c>
    </row>
    <row r="452" spans="1:12">
      <c r="A452" s="10">
        <v>10</v>
      </c>
      <c r="B452" s="17" t="s">
        <v>75</v>
      </c>
      <c r="C452" s="11" t="s">
        <v>43</v>
      </c>
      <c r="D452" s="11"/>
      <c r="E452" s="15"/>
      <c r="F452" s="66"/>
      <c r="G452" s="30">
        <f t="shared" ref="G452:L452" si="244">G453</f>
        <v>4946.3</v>
      </c>
      <c r="H452" s="30">
        <f t="shared" si="244"/>
        <v>0</v>
      </c>
      <c r="I452" s="30">
        <f t="shared" si="244"/>
        <v>4946.3</v>
      </c>
      <c r="J452" s="30">
        <f t="shared" si="244"/>
        <v>4946.3</v>
      </c>
      <c r="K452" s="30">
        <f t="shared" si="244"/>
        <v>0</v>
      </c>
      <c r="L452" s="30">
        <f t="shared" si="244"/>
        <v>4946.3</v>
      </c>
    </row>
    <row r="453" spans="1:12">
      <c r="A453" s="14" t="s">
        <v>76</v>
      </c>
      <c r="B453" s="34" t="s">
        <v>77</v>
      </c>
      <c r="C453" s="27" t="s">
        <v>43</v>
      </c>
      <c r="D453" s="27" t="s">
        <v>11</v>
      </c>
      <c r="E453" s="27"/>
      <c r="F453" s="27"/>
      <c r="G453" s="32">
        <f t="shared" ref="G453:L453" si="245">SUM(G454,)</f>
        <v>4946.3</v>
      </c>
      <c r="H453" s="32">
        <f t="shared" si="245"/>
        <v>0</v>
      </c>
      <c r="I453" s="32">
        <f t="shared" si="245"/>
        <v>4946.3</v>
      </c>
      <c r="J453" s="32">
        <f t="shared" si="245"/>
        <v>4946.3</v>
      </c>
      <c r="K453" s="32">
        <f t="shared" si="245"/>
        <v>0</v>
      </c>
      <c r="L453" s="32">
        <f t="shared" si="245"/>
        <v>4946.3</v>
      </c>
    </row>
    <row r="454" spans="1:12" ht="56.25">
      <c r="A454" s="14"/>
      <c r="B454" s="34" t="s">
        <v>216</v>
      </c>
      <c r="C454" s="27" t="s">
        <v>43</v>
      </c>
      <c r="D454" s="27" t="s">
        <v>11</v>
      </c>
      <c r="E454" s="27" t="s">
        <v>147</v>
      </c>
      <c r="F454" s="27"/>
      <c r="G454" s="32">
        <f>G455</f>
        <v>4946.3</v>
      </c>
      <c r="H454" s="32">
        <f t="shared" ref="H454:L454" si="246">H455</f>
        <v>0</v>
      </c>
      <c r="I454" s="32">
        <f t="shared" si="246"/>
        <v>4946.3</v>
      </c>
      <c r="J454" s="32">
        <f t="shared" si="246"/>
        <v>4946.3</v>
      </c>
      <c r="K454" s="32">
        <f t="shared" si="246"/>
        <v>0</v>
      </c>
      <c r="L454" s="32">
        <f t="shared" si="246"/>
        <v>4946.3</v>
      </c>
    </row>
    <row r="455" spans="1:12" ht="22.5">
      <c r="A455" s="14"/>
      <c r="B455" s="26" t="s">
        <v>257</v>
      </c>
      <c r="C455" s="27" t="s">
        <v>43</v>
      </c>
      <c r="D455" s="27" t="s">
        <v>11</v>
      </c>
      <c r="E455" s="27" t="s">
        <v>259</v>
      </c>
      <c r="F455" s="27" t="s">
        <v>196</v>
      </c>
      <c r="G455" s="32">
        <f t="shared" ref="G455:L455" si="247">G456+G458</f>
        <v>4946.3</v>
      </c>
      <c r="H455" s="32">
        <f t="shared" si="247"/>
        <v>0</v>
      </c>
      <c r="I455" s="32">
        <f t="shared" si="247"/>
        <v>4946.3</v>
      </c>
      <c r="J455" s="32">
        <f t="shared" si="247"/>
        <v>4946.3</v>
      </c>
      <c r="K455" s="32">
        <f t="shared" si="247"/>
        <v>0</v>
      </c>
      <c r="L455" s="32">
        <f t="shared" si="247"/>
        <v>4946.3</v>
      </c>
    </row>
    <row r="456" spans="1:12" ht="22.5">
      <c r="A456" s="14"/>
      <c r="B456" s="39" t="s">
        <v>261</v>
      </c>
      <c r="C456" s="27" t="s">
        <v>43</v>
      </c>
      <c r="D456" s="27" t="s">
        <v>11</v>
      </c>
      <c r="E456" s="27" t="s">
        <v>262</v>
      </c>
      <c r="F456" s="27" t="s">
        <v>196</v>
      </c>
      <c r="G456" s="32">
        <f t="shared" ref="G456:L456" si="248">G457</f>
        <v>1060</v>
      </c>
      <c r="H456" s="32">
        <f t="shared" si="248"/>
        <v>0</v>
      </c>
      <c r="I456" s="32">
        <f t="shared" si="248"/>
        <v>1060</v>
      </c>
      <c r="J456" s="32">
        <f t="shared" si="248"/>
        <v>1060</v>
      </c>
      <c r="K456" s="32">
        <f t="shared" si="248"/>
        <v>0</v>
      </c>
      <c r="L456" s="32">
        <f t="shared" si="248"/>
        <v>1060</v>
      </c>
    </row>
    <row r="457" spans="1:12" ht="45">
      <c r="A457" s="14"/>
      <c r="B457" s="28" t="s">
        <v>74</v>
      </c>
      <c r="C457" s="27" t="s">
        <v>43</v>
      </c>
      <c r="D457" s="27" t="s">
        <v>11</v>
      </c>
      <c r="E457" s="27" t="s">
        <v>262</v>
      </c>
      <c r="F457" s="27" t="s">
        <v>131</v>
      </c>
      <c r="G457" s="32">
        <v>1060</v>
      </c>
      <c r="H457" s="32"/>
      <c r="I457" s="32">
        <f>SUM(G457:H457)</f>
        <v>1060</v>
      </c>
      <c r="J457" s="32">
        <v>1060</v>
      </c>
      <c r="K457" s="32"/>
      <c r="L457" s="32">
        <f>SUM(J457:K457)</f>
        <v>1060</v>
      </c>
    </row>
    <row r="458" spans="1:12" ht="48">
      <c r="A458" s="14"/>
      <c r="B458" s="80" t="s">
        <v>507</v>
      </c>
      <c r="C458" s="27" t="s">
        <v>43</v>
      </c>
      <c r="D458" s="27" t="s">
        <v>11</v>
      </c>
      <c r="E458" s="27" t="s">
        <v>472</v>
      </c>
      <c r="F458" s="27" t="s">
        <v>196</v>
      </c>
      <c r="G458" s="32">
        <f t="shared" ref="G458:L458" si="249">G459+G460</f>
        <v>3886.3</v>
      </c>
      <c r="H458" s="32">
        <f t="shared" si="249"/>
        <v>0</v>
      </c>
      <c r="I458" s="32">
        <f t="shared" si="249"/>
        <v>3886.3</v>
      </c>
      <c r="J458" s="32">
        <f t="shared" si="249"/>
        <v>3886.3</v>
      </c>
      <c r="K458" s="32">
        <f t="shared" si="249"/>
        <v>0</v>
      </c>
      <c r="L458" s="32">
        <f t="shared" si="249"/>
        <v>3886.3</v>
      </c>
    </row>
    <row r="459" spans="1:12" ht="45">
      <c r="A459" s="14"/>
      <c r="B459" s="31" t="s">
        <v>74</v>
      </c>
      <c r="C459" s="27" t="s">
        <v>43</v>
      </c>
      <c r="D459" s="27" t="s">
        <v>11</v>
      </c>
      <c r="E459" s="27" t="s">
        <v>472</v>
      </c>
      <c r="F459" s="27" t="s">
        <v>131</v>
      </c>
      <c r="G459" s="32">
        <v>3780.8</v>
      </c>
      <c r="H459" s="32"/>
      <c r="I459" s="32">
        <f>SUM(G459:H459)</f>
        <v>3780.8</v>
      </c>
      <c r="J459" s="32">
        <v>3780.8</v>
      </c>
      <c r="K459" s="32"/>
      <c r="L459" s="32">
        <f>SUM(J459:K459)</f>
        <v>3780.8</v>
      </c>
    </row>
    <row r="460" spans="1:12">
      <c r="A460" s="14"/>
      <c r="B460" s="28" t="s">
        <v>163</v>
      </c>
      <c r="C460" s="27" t="s">
        <v>43</v>
      </c>
      <c r="D460" s="27" t="s">
        <v>11</v>
      </c>
      <c r="E460" s="27" t="s">
        <v>472</v>
      </c>
      <c r="F460" s="27" t="s">
        <v>162</v>
      </c>
      <c r="G460" s="32">
        <v>105.5</v>
      </c>
      <c r="H460" s="32"/>
      <c r="I460" s="32">
        <f>SUM(G460:H460)</f>
        <v>105.5</v>
      </c>
      <c r="J460" s="32">
        <v>105.5</v>
      </c>
      <c r="K460" s="32"/>
      <c r="L460" s="32">
        <f>SUM(J460:K460)</f>
        <v>105.5</v>
      </c>
    </row>
    <row r="461" spans="1:12" ht="31.5">
      <c r="A461" s="10">
        <v>12</v>
      </c>
      <c r="B461" s="17" t="s">
        <v>105</v>
      </c>
      <c r="C461" s="11" t="s">
        <v>38</v>
      </c>
      <c r="D461" s="11"/>
      <c r="E461" s="11"/>
      <c r="F461" s="38"/>
      <c r="G461" s="22">
        <f t="shared" ref="G461:L463" si="250">G462</f>
        <v>18716.8</v>
      </c>
      <c r="H461" s="22">
        <f t="shared" si="250"/>
        <v>0</v>
      </c>
      <c r="I461" s="22">
        <f t="shared" si="250"/>
        <v>18716.8</v>
      </c>
      <c r="J461" s="22">
        <f t="shared" si="250"/>
        <v>18716.8</v>
      </c>
      <c r="K461" s="22">
        <f t="shared" si="250"/>
        <v>0</v>
      </c>
      <c r="L461" s="22">
        <f t="shared" si="250"/>
        <v>18716.8</v>
      </c>
    </row>
    <row r="462" spans="1:12" ht="33.75">
      <c r="A462" s="68" t="s">
        <v>204</v>
      </c>
      <c r="B462" s="39" t="s">
        <v>106</v>
      </c>
      <c r="C462" s="27" t="s">
        <v>38</v>
      </c>
      <c r="D462" s="27" t="s">
        <v>8</v>
      </c>
      <c r="E462" s="27"/>
      <c r="F462" s="27"/>
      <c r="G462" s="32">
        <f t="shared" si="250"/>
        <v>18716.8</v>
      </c>
      <c r="H462" s="32">
        <f t="shared" si="250"/>
        <v>0</v>
      </c>
      <c r="I462" s="32">
        <f t="shared" si="250"/>
        <v>18716.8</v>
      </c>
      <c r="J462" s="32">
        <f t="shared" si="250"/>
        <v>18716.8</v>
      </c>
      <c r="K462" s="32">
        <f t="shared" si="250"/>
        <v>0</v>
      </c>
      <c r="L462" s="32">
        <f t="shared" si="250"/>
        <v>18716.8</v>
      </c>
    </row>
    <row r="463" spans="1:12" ht="56.25">
      <c r="A463" s="68"/>
      <c r="B463" s="34" t="s">
        <v>215</v>
      </c>
      <c r="C463" s="27" t="s">
        <v>38</v>
      </c>
      <c r="D463" s="27" t="s">
        <v>8</v>
      </c>
      <c r="E463" s="27" t="s">
        <v>117</v>
      </c>
      <c r="F463" s="37"/>
      <c r="G463" s="32">
        <f>G464</f>
        <v>18716.8</v>
      </c>
      <c r="H463" s="32">
        <f t="shared" si="250"/>
        <v>0</v>
      </c>
      <c r="I463" s="32">
        <f t="shared" si="250"/>
        <v>18716.8</v>
      </c>
      <c r="J463" s="32">
        <f t="shared" si="250"/>
        <v>18716.8</v>
      </c>
      <c r="K463" s="32">
        <f t="shared" si="250"/>
        <v>0</v>
      </c>
      <c r="L463" s="32">
        <f t="shared" si="250"/>
        <v>18716.8</v>
      </c>
    </row>
    <row r="464" spans="1:12" ht="22.5">
      <c r="A464" s="14"/>
      <c r="B464" s="26" t="s">
        <v>476</v>
      </c>
      <c r="C464" s="27" t="s">
        <v>38</v>
      </c>
      <c r="D464" s="27" t="s">
        <v>8</v>
      </c>
      <c r="E464" s="27" t="s">
        <v>477</v>
      </c>
      <c r="F464" s="27" t="s">
        <v>196</v>
      </c>
      <c r="G464" s="32">
        <f t="shared" ref="G464:L465" si="251">G465</f>
        <v>18716.8</v>
      </c>
      <c r="H464" s="32">
        <f t="shared" si="251"/>
        <v>0</v>
      </c>
      <c r="I464" s="32">
        <f t="shared" si="251"/>
        <v>18716.8</v>
      </c>
      <c r="J464" s="32">
        <f t="shared" si="251"/>
        <v>18716.8</v>
      </c>
      <c r="K464" s="32">
        <f t="shared" si="251"/>
        <v>0</v>
      </c>
      <c r="L464" s="32">
        <f t="shared" si="251"/>
        <v>18716.8</v>
      </c>
    </row>
    <row r="465" spans="1:12" ht="11.25" customHeight="1">
      <c r="A465" s="14"/>
      <c r="B465" s="31" t="s">
        <v>78</v>
      </c>
      <c r="C465" s="27" t="s">
        <v>38</v>
      </c>
      <c r="D465" s="27" t="s">
        <v>8</v>
      </c>
      <c r="E465" s="27" t="s">
        <v>482</v>
      </c>
      <c r="F465" s="27" t="s">
        <v>196</v>
      </c>
      <c r="G465" s="32">
        <f t="shared" si="251"/>
        <v>18716.8</v>
      </c>
      <c r="H465" s="32">
        <f t="shared" si="251"/>
        <v>0</v>
      </c>
      <c r="I465" s="32">
        <f t="shared" si="251"/>
        <v>18716.8</v>
      </c>
      <c r="J465" s="32">
        <f t="shared" si="251"/>
        <v>18716.8</v>
      </c>
      <c r="K465" s="32">
        <f t="shared" si="251"/>
        <v>0</v>
      </c>
      <c r="L465" s="32">
        <f t="shared" si="251"/>
        <v>18716.8</v>
      </c>
    </row>
    <row r="466" spans="1:12" ht="10.5" customHeight="1">
      <c r="A466" s="14"/>
      <c r="B466" s="31" t="s">
        <v>78</v>
      </c>
      <c r="C466" s="27" t="s">
        <v>38</v>
      </c>
      <c r="D466" s="27" t="s">
        <v>8</v>
      </c>
      <c r="E466" s="27" t="s">
        <v>482</v>
      </c>
      <c r="F466" s="27" t="s">
        <v>79</v>
      </c>
      <c r="G466" s="32">
        <v>18716.8</v>
      </c>
      <c r="H466" s="32"/>
      <c r="I466" s="32">
        <f>G466+H466</f>
        <v>18716.8</v>
      </c>
      <c r="J466" s="32">
        <v>18716.8</v>
      </c>
      <c r="K466" s="32"/>
      <c r="L466" s="32">
        <f>J466+K466</f>
        <v>18716.8</v>
      </c>
    </row>
    <row r="467" spans="1:12">
      <c r="A467" s="10">
        <v>13</v>
      </c>
      <c r="B467" s="17" t="s">
        <v>205</v>
      </c>
      <c r="C467" s="29"/>
      <c r="D467" s="29"/>
      <c r="E467" s="29"/>
      <c r="F467" s="29"/>
      <c r="G467" s="22">
        <f t="shared" ref="G467:L467" si="252">G468</f>
        <v>10700</v>
      </c>
      <c r="H467" s="22">
        <f t="shared" si="252"/>
        <v>0</v>
      </c>
      <c r="I467" s="22">
        <f t="shared" si="252"/>
        <v>10700</v>
      </c>
      <c r="J467" s="22">
        <f t="shared" si="252"/>
        <v>21900</v>
      </c>
      <c r="K467" s="22">
        <f t="shared" si="252"/>
        <v>0</v>
      </c>
      <c r="L467" s="22">
        <f t="shared" si="252"/>
        <v>21900</v>
      </c>
    </row>
    <row r="468" spans="1:12">
      <c r="A468" s="10"/>
      <c r="B468" s="31" t="s">
        <v>206</v>
      </c>
      <c r="C468" s="27">
        <v>99</v>
      </c>
      <c r="D468" s="27">
        <v>99</v>
      </c>
      <c r="E468" s="27" t="s">
        <v>207</v>
      </c>
      <c r="F468" s="27"/>
      <c r="G468" s="32">
        <f t="shared" ref="G468:L468" si="253">SUM(G469:G469)</f>
        <v>10700</v>
      </c>
      <c r="H468" s="32">
        <f t="shared" si="253"/>
        <v>0</v>
      </c>
      <c r="I468" s="32">
        <f t="shared" si="253"/>
        <v>10700</v>
      </c>
      <c r="J468" s="32">
        <f t="shared" si="253"/>
        <v>21900</v>
      </c>
      <c r="K468" s="32">
        <f t="shared" si="253"/>
        <v>0</v>
      </c>
      <c r="L468" s="32">
        <f t="shared" si="253"/>
        <v>21900</v>
      </c>
    </row>
    <row r="469" spans="1:12">
      <c r="A469" s="10"/>
      <c r="B469" s="31" t="s">
        <v>208</v>
      </c>
      <c r="C469" s="27">
        <v>99</v>
      </c>
      <c r="D469" s="27">
        <v>99</v>
      </c>
      <c r="E469" s="27" t="s">
        <v>207</v>
      </c>
      <c r="F469" s="27" t="s">
        <v>209</v>
      </c>
      <c r="G469" s="75">
        <v>10700</v>
      </c>
      <c r="H469" s="75"/>
      <c r="I469" s="32">
        <f>G469+H469</f>
        <v>10700</v>
      </c>
      <c r="J469" s="75">
        <v>21900</v>
      </c>
      <c r="K469" s="75"/>
      <c r="L469" s="32">
        <f>J469+K469</f>
        <v>21900</v>
      </c>
    </row>
    <row r="470" spans="1:12">
      <c r="A470" s="10"/>
      <c r="B470" s="81" t="s">
        <v>80</v>
      </c>
      <c r="C470" s="82"/>
      <c r="D470" s="82"/>
      <c r="E470" s="82"/>
      <c r="F470" s="83"/>
      <c r="G470" s="30">
        <f t="shared" ref="G470:L470" si="254">G9+G156+G163+G195+G223+G260+G384+G421+G437+G452+G461+G467</f>
        <v>723279.3</v>
      </c>
      <c r="H470" s="30">
        <f t="shared" si="254"/>
        <v>48286.7</v>
      </c>
      <c r="I470" s="30">
        <f t="shared" si="254"/>
        <v>771566.00000000012</v>
      </c>
      <c r="J470" s="30">
        <f t="shared" si="254"/>
        <v>775180.80000000016</v>
      </c>
      <c r="K470" s="30">
        <f t="shared" si="254"/>
        <v>0</v>
      </c>
      <c r="L470" s="30">
        <f t="shared" si="254"/>
        <v>775180.80000000016</v>
      </c>
    </row>
  </sheetData>
  <mergeCells count="6">
    <mergeCell ref="B2:L2"/>
    <mergeCell ref="A5:L5"/>
    <mergeCell ref="F6:L6"/>
    <mergeCell ref="B470:F470"/>
    <mergeCell ref="B1:L1"/>
    <mergeCell ref="A4:L4"/>
  </mergeCells>
  <pageMargins left="0.78740157480314965" right="0.59055118110236227" top="0.59055118110236227" bottom="0.59055118110236227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2026</vt:lpstr>
      <vt:lpstr>2027-2028</vt:lpstr>
      <vt:lpstr>'2026'!Область_печати</vt:lpstr>
      <vt:lpstr>'2027-2028'!Область_печати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PC-1</cp:lastModifiedBy>
  <cp:lastPrinted>2026-09-16T01:59:03Z</cp:lastPrinted>
  <dcterms:created xsi:type="dcterms:W3CDTF">2014-10-07T08:03:00Z</dcterms:created>
  <dcterms:modified xsi:type="dcterms:W3CDTF">2026-09-28T05:49:32Z</dcterms:modified>
</cp:coreProperties>
</file>