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890" yWindow="390" windowWidth="13080" windowHeight="12660" tabRatio="306"/>
  </bookViews>
  <sheets>
    <sheet name="2026" sheetId="4" r:id="rId1"/>
  </sheets>
  <definedNames>
    <definedName name="_xlnm._FilterDatabase" localSheetId="0" hidden="1">'2026'!$A$7:$I$555</definedName>
    <definedName name="_xlnm.Print_Area">#REF!</definedName>
    <definedName name="п">#REF!</definedName>
  </definedNames>
  <calcPr calcId="124519"/>
</workbook>
</file>

<file path=xl/calcChain.xml><?xml version="1.0" encoding="utf-8"?>
<calcChain xmlns="http://schemas.openxmlformats.org/spreadsheetml/2006/main">
  <c r="H269" i="4"/>
  <c r="G269"/>
  <c r="I270"/>
  <c r="I271"/>
  <c r="H272"/>
  <c r="G272"/>
  <c r="I273"/>
  <c r="I272" s="1"/>
  <c r="G219"/>
  <c r="H221"/>
  <c r="H220" s="1"/>
  <c r="H219" s="1"/>
  <c r="I222"/>
  <c r="I221" s="1"/>
  <c r="I220" s="1"/>
  <c r="I219" s="1"/>
  <c r="H59"/>
  <c r="G59"/>
  <c r="I60"/>
  <c r="I61"/>
  <c r="H406"/>
  <c r="G406"/>
  <c r="H356"/>
  <c r="G356"/>
  <c r="I358"/>
  <c r="H247"/>
  <c r="H137"/>
  <c r="H132" s="1"/>
  <c r="H524"/>
  <c r="G524"/>
  <c r="I525"/>
  <c r="I524" s="1"/>
  <c r="H526"/>
  <c r="G526"/>
  <c r="I527"/>
  <c r="I526" s="1"/>
  <c r="H519"/>
  <c r="I520"/>
  <c r="I521"/>
  <c r="H497"/>
  <c r="H496" s="1"/>
  <c r="H495" s="1"/>
  <c r="G497"/>
  <c r="G496" s="1"/>
  <c r="G495" s="1"/>
  <c r="I498"/>
  <c r="I497" s="1"/>
  <c r="I496" s="1"/>
  <c r="I495" s="1"/>
  <c r="H454"/>
  <c r="H453" s="1"/>
  <c r="H452" s="1"/>
  <c r="G454"/>
  <c r="G453" s="1"/>
  <c r="G452" s="1"/>
  <c r="I455"/>
  <c r="I454" s="1"/>
  <c r="I453" s="1"/>
  <c r="I452" s="1"/>
  <c r="H481"/>
  <c r="H469"/>
  <c r="G469"/>
  <c r="I471"/>
  <c r="H448"/>
  <c r="G448"/>
  <c r="I449"/>
  <c r="I448" s="1"/>
  <c r="G345"/>
  <c r="G344" s="1"/>
  <c r="G343" s="1"/>
  <c r="H345"/>
  <c r="H344" s="1"/>
  <c r="H343" s="1"/>
  <c r="I346"/>
  <c r="I345" s="1"/>
  <c r="I344" s="1"/>
  <c r="I343" s="1"/>
  <c r="H316"/>
  <c r="G316"/>
  <c r="I317"/>
  <c r="H279"/>
  <c r="I282"/>
  <c r="H292"/>
  <c r="H291" s="1"/>
  <c r="G292"/>
  <c r="G291" s="1"/>
  <c r="I293"/>
  <c r="I292" s="1"/>
  <c r="I291" s="1"/>
  <c r="H261"/>
  <c r="H264"/>
  <c r="G264"/>
  <c r="H266"/>
  <c r="G266"/>
  <c r="I265"/>
  <c r="I264" s="1"/>
  <c r="I267"/>
  <c r="I266" s="1"/>
  <c r="H184"/>
  <c r="H183" s="1"/>
  <c r="H182" s="1"/>
  <c r="H181" s="1"/>
  <c r="G184"/>
  <c r="G183" s="1"/>
  <c r="G182" s="1"/>
  <c r="G181" s="1"/>
  <c r="I185"/>
  <c r="I186"/>
  <c r="G132"/>
  <c r="H110"/>
  <c r="G110"/>
  <c r="I111"/>
  <c r="I110" s="1"/>
  <c r="H83"/>
  <c r="G83"/>
  <c r="I85"/>
  <c r="I64"/>
  <c r="H268" l="1"/>
  <c r="G268"/>
  <c r="I269"/>
  <c r="I268" s="1"/>
  <c r="I59"/>
  <c r="H518"/>
  <c r="H260"/>
  <c r="I184"/>
  <c r="I183" s="1"/>
  <c r="I182" s="1"/>
  <c r="I181" s="1"/>
  <c r="G386"/>
  <c r="G385"/>
  <c r="G383"/>
  <c r="G382"/>
  <c r="G377"/>
  <c r="G376"/>
  <c r="G374"/>
  <c r="G372"/>
  <c r="G370"/>
  <c r="G338"/>
  <c r="G336"/>
  <c r="G263"/>
  <c r="G262"/>
  <c r="G201"/>
  <c r="G199"/>
  <c r="G193"/>
  <c r="G191"/>
  <c r="G168"/>
  <c r="G109"/>
  <c r="G108"/>
  <c r="G103"/>
  <c r="G102"/>
  <c r="G92"/>
  <c r="G75"/>
  <c r="G69"/>
  <c r="H22"/>
  <c r="G460"/>
  <c r="G459"/>
  <c r="G523"/>
  <c r="G522"/>
  <c r="H529"/>
  <c r="G529"/>
  <c r="G13"/>
  <c r="H553"/>
  <c r="H552" s="1"/>
  <c r="H551" s="1"/>
  <c r="G553"/>
  <c r="G552" s="1"/>
  <c r="G551" s="1"/>
  <c r="G519" l="1"/>
  <c r="G518" s="1"/>
  <c r="G261"/>
  <c r="G260" s="1"/>
  <c r="I547" l="1"/>
  <c r="I546"/>
  <c r="H545"/>
  <c r="G545"/>
  <c r="I544"/>
  <c r="I543" s="1"/>
  <c r="H543"/>
  <c r="G543"/>
  <c r="I538"/>
  <c r="I537" s="1"/>
  <c r="H537"/>
  <c r="G537"/>
  <c r="I536"/>
  <c r="I535" s="1"/>
  <c r="H535"/>
  <c r="G535"/>
  <c r="I534"/>
  <c r="I533" s="1"/>
  <c r="H533"/>
  <c r="G533"/>
  <c r="I532"/>
  <c r="I531" s="1"/>
  <c r="H531"/>
  <c r="G531"/>
  <c r="I530"/>
  <c r="I529" s="1"/>
  <c r="I523"/>
  <c r="I522"/>
  <c r="I514"/>
  <c r="I513" s="1"/>
  <c r="I512" s="1"/>
  <c r="I511" s="1"/>
  <c r="H513"/>
  <c r="H512" s="1"/>
  <c r="H511" s="1"/>
  <c r="G513"/>
  <c r="G512" s="1"/>
  <c r="G511" s="1"/>
  <c r="I509"/>
  <c r="I508" s="1"/>
  <c r="I507" s="1"/>
  <c r="I506" s="1"/>
  <c r="H508"/>
  <c r="H507" s="1"/>
  <c r="H506" s="1"/>
  <c r="G508"/>
  <c r="G507" s="1"/>
  <c r="G506" s="1"/>
  <c r="I504"/>
  <c r="I503" s="1"/>
  <c r="I502" s="1"/>
  <c r="I501" s="1"/>
  <c r="H503"/>
  <c r="H502" s="1"/>
  <c r="H501" s="1"/>
  <c r="G503"/>
  <c r="G502" s="1"/>
  <c r="G501" s="1"/>
  <c r="I467"/>
  <c r="I466"/>
  <c r="H465"/>
  <c r="H464" s="1"/>
  <c r="G465"/>
  <c r="G464" s="1"/>
  <c r="I494"/>
  <c r="I493" s="1"/>
  <c r="H493"/>
  <c r="G493"/>
  <c r="I492"/>
  <c r="I491" s="1"/>
  <c r="H491"/>
  <c r="G491"/>
  <c r="I490"/>
  <c r="I489" s="1"/>
  <c r="H489"/>
  <c r="G489"/>
  <c r="I488"/>
  <c r="I487" s="1"/>
  <c r="H487"/>
  <c r="G487"/>
  <c r="I486"/>
  <c r="I485"/>
  <c r="H484"/>
  <c r="G484"/>
  <c r="I482"/>
  <c r="I481" s="1"/>
  <c r="G481"/>
  <c r="I480"/>
  <c r="I479"/>
  <c r="H478"/>
  <c r="G478"/>
  <c r="I477"/>
  <c r="I476" s="1"/>
  <c r="H476"/>
  <c r="G476"/>
  <c r="I475"/>
  <c r="I474" s="1"/>
  <c r="H474"/>
  <c r="G474"/>
  <c r="I473"/>
  <c r="I472" s="1"/>
  <c r="H472"/>
  <c r="G472"/>
  <c r="I470"/>
  <c r="I469" s="1"/>
  <c r="I463"/>
  <c r="I462"/>
  <c r="H461"/>
  <c r="G461"/>
  <c r="I460"/>
  <c r="I459"/>
  <c r="H458"/>
  <c r="G458"/>
  <c r="I447"/>
  <c r="I446" s="1"/>
  <c r="H446"/>
  <c r="G446"/>
  <c r="I445"/>
  <c r="I444" s="1"/>
  <c r="H444"/>
  <c r="G444"/>
  <c r="I442"/>
  <c r="I441" s="1"/>
  <c r="H441"/>
  <c r="G441"/>
  <c r="I440"/>
  <c r="I439"/>
  <c r="H438"/>
  <c r="G438"/>
  <c r="I437"/>
  <c r="I436"/>
  <c r="I435"/>
  <c r="I434"/>
  <c r="I433"/>
  <c r="I432"/>
  <c r="H431"/>
  <c r="G431"/>
  <c r="I430"/>
  <c r="I429"/>
  <c r="H428"/>
  <c r="G428"/>
  <c r="I427"/>
  <c r="I426"/>
  <c r="H425"/>
  <c r="G425"/>
  <c r="I421"/>
  <c r="I420" s="1"/>
  <c r="H420"/>
  <c r="G420"/>
  <c r="I419"/>
  <c r="I418" s="1"/>
  <c r="H418"/>
  <c r="G418"/>
  <c r="I414"/>
  <c r="I413"/>
  <c r="H412"/>
  <c r="G412"/>
  <c r="I411"/>
  <c r="I410" s="1"/>
  <c r="H410"/>
  <c r="G410"/>
  <c r="I409"/>
  <c r="I408" s="1"/>
  <c r="H408"/>
  <c r="G408"/>
  <c r="I407"/>
  <c r="I406" s="1"/>
  <c r="I405"/>
  <c r="I404"/>
  <c r="I403"/>
  <c r="H402"/>
  <c r="G402"/>
  <c r="I401"/>
  <c r="I400" s="1"/>
  <c r="H400"/>
  <c r="G400"/>
  <c r="I399"/>
  <c r="I398" s="1"/>
  <c r="H398"/>
  <c r="G398"/>
  <c r="I397"/>
  <c r="I396" s="1"/>
  <c r="H396"/>
  <c r="G396"/>
  <c r="I395"/>
  <c r="I394"/>
  <c r="I393"/>
  <c r="H392"/>
  <c r="G392"/>
  <c r="I391"/>
  <c r="I390" s="1"/>
  <c r="H390"/>
  <c r="G390"/>
  <c r="I386"/>
  <c r="I385"/>
  <c r="H384"/>
  <c r="G384"/>
  <c r="I383"/>
  <c r="I382"/>
  <c r="H381"/>
  <c r="G381"/>
  <c r="I380"/>
  <c r="I379"/>
  <c r="H378"/>
  <c r="G378"/>
  <c r="I377"/>
  <c r="I376"/>
  <c r="H375"/>
  <c r="G375"/>
  <c r="I374"/>
  <c r="I373" s="1"/>
  <c r="H373"/>
  <c r="G373"/>
  <c r="I372"/>
  <c r="I371" s="1"/>
  <c r="H371"/>
  <c r="G371"/>
  <c r="I370"/>
  <c r="I369" s="1"/>
  <c r="H369"/>
  <c r="G369"/>
  <c r="I368"/>
  <c r="I367" s="1"/>
  <c r="H367"/>
  <c r="G367"/>
  <c r="I366"/>
  <c r="I365" s="1"/>
  <c r="H365"/>
  <c r="G365"/>
  <c r="I364"/>
  <c r="I363" s="1"/>
  <c r="H363"/>
  <c r="G363"/>
  <c r="I362"/>
  <c r="I361" s="1"/>
  <c r="H361"/>
  <c r="G361"/>
  <c r="I360"/>
  <c r="I359" s="1"/>
  <c r="H359"/>
  <c r="G359"/>
  <c r="I357"/>
  <c r="I356" s="1"/>
  <c r="I318"/>
  <c r="H315"/>
  <c r="H314" s="1"/>
  <c r="G315"/>
  <c r="G314" s="1"/>
  <c r="I341"/>
  <c r="I340"/>
  <c r="H339"/>
  <c r="G339"/>
  <c r="I338"/>
  <c r="I337" s="1"/>
  <c r="H337"/>
  <c r="G337"/>
  <c r="I336"/>
  <c r="I335" s="1"/>
  <c r="H335"/>
  <c r="G335"/>
  <c r="I334"/>
  <c r="I333" s="1"/>
  <c r="H333"/>
  <c r="G333"/>
  <c r="I332"/>
  <c r="I331" s="1"/>
  <c r="H331"/>
  <c r="G331"/>
  <c r="I330"/>
  <c r="I329" s="1"/>
  <c r="H329"/>
  <c r="G329"/>
  <c r="I328"/>
  <c r="I327" s="1"/>
  <c r="H327"/>
  <c r="G327"/>
  <c r="I326"/>
  <c r="I325" s="1"/>
  <c r="H325"/>
  <c r="G325"/>
  <c r="I324"/>
  <c r="I323" s="1"/>
  <c r="H323"/>
  <c r="G323"/>
  <c r="I322"/>
  <c r="I321" s="1"/>
  <c r="H321"/>
  <c r="G321"/>
  <c r="I311"/>
  <c r="I310"/>
  <c r="I309"/>
  <c r="I308"/>
  <c r="I307"/>
  <c r="I306"/>
  <c r="H305"/>
  <c r="H304" s="1"/>
  <c r="H303" s="1"/>
  <c r="G305"/>
  <c r="G304" s="1"/>
  <c r="G303" s="1"/>
  <c r="I301"/>
  <c r="I300" s="1"/>
  <c r="I299" s="1"/>
  <c r="H300"/>
  <c r="H299" s="1"/>
  <c r="G300"/>
  <c r="G299" s="1"/>
  <c r="I298"/>
  <c r="I297" s="1"/>
  <c r="I296" s="1"/>
  <c r="H297"/>
  <c r="H296" s="1"/>
  <c r="G297"/>
  <c r="G296" s="1"/>
  <c r="I290"/>
  <c r="I289" s="1"/>
  <c r="I288" s="1"/>
  <c r="I287" s="1"/>
  <c r="H289"/>
  <c r="H288" s="1"/>
  <c r="H287" s="1"/>
  <c r="G289"/>
  <c r="G288" s="1"/>
  <c r="G287" s="1"/>
  <c r="I286"/>
  <c r="I285" s="1"/>
  <c r="H285"/>
  <c r="H278" s="1"/>
  <c r="G285"/>
  <c r="G279"/>
  <c r="I284"/>
  <c r="I281"/>
  <c r="I280"/>
  <c r="I277"/>
  <c r="I276"/>
  <c r="H275"/>
  <c r="H274" s="1"/>
  <c r="G275"/>
  <c r="G274" s="1"/>
  <c r="I283"/>
  <c r="I263"/>
  <c r="I262"/>
  <c r="I257"/>
  <c r="I256" s="1"/>
  <c r="I255" s="1"/>
  <c r="I254" s="1"/>
  <c r="H256"/>
  <c r="H255" s="1"/>
  <c r="H254" s="1"/>
  <c r="G256"/>
  <c r="G255" s="1"/>
  <c r="G254" s="1"/>
  <c r="I253"/>
  <c r="I252" s="1"/>
  <c r="I251" s="1"/>
  <c r="I250" s="1"/>
  <c r="H252"/>
  <c r="H251" s="1"/>
  <c r="H250" s="1"/>
  <c r="G252"/>
  <c r="G251" s="1"/>
  <c r="G250" s="1"/>
  <c r="I247"/>
  <c r="I246"/>
  <c r="H245"/>
  <c r="H244" s="1"/>
  <c r="H243" s="1"/>
  <c r="G245"/>
  <c r="G244" s="1"/>
  <c r="G243" s="1"/>
  <c r="I242"/>
  <c r="I241" s="1"/>
  <c r="I240" s="1"/>
  <c r="I239" s="1"/>
  <c r="H241"/>
  <c r="H240" s="1"/>
  <c r="H239" s="1"/>
  <c r="G241"/>
  <c r="G240" s="1"/>
  <c r="G239" s="1"/>
  <c r="H235"/>
  <c r="H234" s="1"/>
  <c r="H233" s="1"/>
  <c r="G235"/>
  <c r="G234" s="1"/>
  <c r="G233" s="1"/>
  <c r="I236"/>
  <c r="I237"/>
  <c r="I231"/>
  <c r="I230" s="1"/>
  <c r="I229" s="1"/>
  <c r="H230"/>
  <c r="H229" s="1"/>
  <c r="G230"/>
  <c r="G229" s="1"/>
  <c r="I228"/>
  <c r="I227" s="1"/>
  <c r="H227"/>
  <c r="G227"/>
  <c r="I226"/>
  <c r="I225" s="1"/>
  <c r="H225"/>
  <c r="G225"/>
  <c r="I216"/>
  <c r="I215" s="1"/>
  <c r="I214" s="1"/>
  <c r="H215"/>
  <c r="H214" s="1"/>
  <c r="G215"/>
  <c r="G214" s="1"/>
  <c r="I213"/>
  <c r="I211" s="1"/>
  <c r="H212"/>
  <c r="G212"/>
  <c r="H211"/>
  <c r="G211"/>
  <c r="I210"/>
  <c r="I209" s="1"/>
  <c r="I208" s="1"/>
  <c r="H209"/>
  <c r="H208" s="1"/>
  <c r="G209"/>
  <c r="G208" s="1"/>
  <c r="I207"/>
  <c r="I206" s="1"/>
  <c r="I205" s="1"/>
  <c r="H206"/>
  <c r="H205" s="1"/>
  <c r="G206"/>
  <c r="G205" s="1"/>
  <c r="I204"/>
  <c r="I203" s="1"/>
  <c r="I202" s="1"/>
  <c r="H203"/>
  <c r="H202" s="1"/>
  <c r="G203"/>
  <c r="G202" s="1"/>
  <c r="H200"/>
  <c r="G200"/>
  <c r="I199"/>
  <c r="I198" s="1"/>
  <c r="G198"/>
  <c r="I196"/>
  <c r="I195"/>
  <c r="H194"/>
  <c r="G194"/>
  <c r="I193"/>
  <c r="I192" s="1"/>
  <c r="H192"/>
  <c r="G192"/>
  <c r="I191"/>
  <c r="I190" s="1"/>
  <c r="H190"/>
  <c r="G190"/>
  <c r="I179"/>
  <c r="I178"/>
  <c r="H177"/>
  <c r="H176" s="1"/>
  <c r="H175" s="1"/>
  <c r="G177"/>
  <c r="G176" s="1"/>
  <c r="G175" s="1"/>
  <c r="I172"/>
  <c r="I171"/>
  <c r="H170"/>
  <c r="G170"/>
  <c r="I169"/>
  <c r="H166"/>
  <c r="I167"/>
  <c r="G166"/>
  <c r="I165"/>
  <c r="I164"/>
  <c r="H163"/>
  <c r="G163"/>
  <c r="I162"/>
  <c r="I161"/>
  <c r="I160"/>
  <c r="I159"/>
  <c r="H158"/>
  <c r="G158"/>
  <c r="I157"/>
  <c r="I156"/>
  <c r="I155"/>
  <c r="I154"/>
  <c r="H153"/>
  <c r="G153"/>
  <c r="I150"/>
  <c r="I149" s="1"/>
  <c r="I148" s="1"/>
  <c r="I147" s="1"/>
  <c r="H149"/>
  <c r="H148" s="1"/>
  <c r="H147" s="1"/>
  <c r="G149"/>
  <c r="G148" s="1"/>
  <c r="G147" s="1"/>
  <c r="I146"/>
  <c r="I145" s="1"/>
  <c r="I144" s="1"/>
  <c r="H145"/>
  <c r="H144" s="1"/>
  <c r="G145"/>
  <c r="G144" s="1"/>
  <c r="I143"/>
  <c r="I142"/>
  <c r="H141"/>
  <c r="G141"/>
  <c r="G131" s="1"/>
  <c r="I140"/>
  <c r="I139"/>
  <c r="I138"/>
  <c r="I137"/>
  <c r="I136"/>
  <c r="I135"/>
  <c r="I134"/>
  <c r="I133"/>
  <c r="I130"/>
  <c r="I129" s="1"/>
  <c r="I128" s="1"/>
  <c r="H129"/>
  <c r="H128" s="1"/>
  <c r="G129"/>
  <c r="G128" s="1"/>
  <c r="I126"/>
  <c r="I125" s="1"/>
  <c r="H125"/>
  <c r="G125"/>
  <c r="I124"/>
  <c r="I123"/>
  <c r="H122"/>
  <c r="G122"/>
  <c r="I121"/>
  <c r="I120" s="1"/>
  <c r="H120"/>
  <c r="G120"/>
  <c r="I116"/>
  <c r="I115" s="1"/>
  <c r="I114" s="1"/>
  <c r="I113" s="1"/>
  <c r="I112" s="1"/>
  <c r="H115"/>
  <c r="H114" s="1"/>
  <c r="H113" s="1"/>
  <c r="H112" s="1"/>
  <c r="G115"/>
  <c r="G114" s="1"/>
  <c r="G113" s="1"/>
  <c r="G112" s="1"/>
  <c r="I109"/>
  <c r="G107"/>
  <c r="I106"/>
  <c r="I105"/>
  <c r="H104"/>
  <c r="G104"/>
  <c r="I103"/>
  <c r="G101"/>
  <c r="I100"/>
  <c r="I99"/>
  <c r="I98"/>
  <c r="H97"/>
  <c r="G97"/>
  <c r="I94"/>
  <c r="I93" s="1"/>
  <c r="H93"/>
  <c r="G93"/>
  <c r="H91"/>
  <c r="G91"/>
  <c r="I90"/>
  <c r="I89"/>
  <c r="H88"/>
  <c r="G88"/>
  <c r="I87"/>
  <c r="I86"/>
  <c r="I84"/>
  <c r="I80"/>
  <c r="I79" s="1"/>
  <c r="I78" s="1"/>
  <c r="I77" s="1"/>
  <c r="H79"/>
  <c r="H78" s="1"/>
  <c r="H77" s="1"/>
  <c r="G79"/>
  <c r="G78" s="1"/>
  <c r="G77" s="1"/>
  <c r="I75"/>
  <c r="I74" s="1"/>
  <c r="I73" s="1"/>
  <c r="I72" s="1"/>
  <c r="I71" s="1"/>
  <c r="H74"/>
  <c r="H73" s="1"/>
  <c r="H72" s="1"/>
  <c r="H71" s="1"/>
  <c r="G74"/>
  <c r="G73" s="1"/>
  <c r="G72" s="1"/>
  <c r="G71" s="1"/>
  <c r="I70"/>
  <c r="H68"/>
  <c r="G68"/>
  <c r="I67"/>
  <c r="I66"/>
  <c r="I65"/>
  <c r="I63"/>
  <c r="H62"/>
  <c r="G62"/>
  <c r="I58"/>
  <c r="I57" s="1"/>
  <c r="H57"/>
  <c r="G57"/>
  <c r="I54"/>
  <c r="I53"/>
  <c r="H52"/>
  <c r="H51" s="1"/>
  <c r="G52"/>
  <c r="G51" s="1"/>
  <c r="I50"/>
  <c r="I49" s="1"/>
  <c r="I48" s="1"/>
  <c r="H49"/>
  <c r="H48" s="1"/>
  <c r="G49"/>
  <c r="G48" s="1"/>
  <c r="I46"/>
  <c r="I45"/>
  <c r="I44"/>
  <c r="I43"/>
  <c r="I42"/>
  <c r="H41"/>
  <c r="H40" s="1"/>
  <c r="H39" s="1"/>
  <c r="G41"/>
  <c r="G40" s="1"/>
  <c r="G39" s="1"/>
  <c r="I37"/>
  <c r="I36" s="1"/>
  <c r="H36"/>
  <c r="G36"/>
  <c r="I35"/>
  <c r="I34"/>
  <c r="I32"/>
  <c r="I31"/>
  <c r="H33"/>
  <c r="G33"/>
  <c r="H30"/>
  <c r="G30"/>
  <c r="I29"/>
  <c r="I28"/>
  <c r="I26"/>
  <c r="I25"/>
  <c r="I24"/>
  <c r="I23"/>
  <c r="H27"/>
  <c r="G27"/>
  <c r="G22"/>
  <c r="I18"/>
  <c r="I17"/>
  <c r="I15"/>
  <c r="I14"/>
  <c r="H16"/>
  <c r="H13"/>
  <c r="G16"/>
  <c r="I554"/>
  <c r="I553" s="1"/>
  <c r="I552" s="1"/>
  <c r="I551" s="1"/>
  <c r="I354"/>
  <c r="I353" s="1"/>
  <c r="H353"/>
  <c r="G353"/>
  <c r="I352"/>
  <c r="I351" s="1"/>
  <c r="H351"/>
  <c r="G351"/>
  <c r="I350"/>
  <c r="I349" s="1"/>
  <c r="H349"/>
  <c r="G349"/>
  <c r="H259" l="1"/>
  <c r="H56"/>
  <c r="H55" s="1"/>
  <c r="G82"/>
  <c r="G81" s="1"/>
  <c r="I519"/>
  <c r="I518" s="1"/>
  <c r="G278"/>
  <c r="G259" s="1"/>
  <c r="I316"/>
  <c r="I315" s="1"/>
  <c r="I314" s="1"/>
  <c r="I261"/>
  <c r="I260" s="1"/>
  <c r="I132"/>
  <c r="G127"/>
  <c r="G96"/>
  <c r="G95" s="1"/>
  <c r="I83"/>
  <c r="H131"/>
  <c r="H127" s="1"/>
  <c r="H152"/>
  <c r="H151" s="1"/>
  <c r="H119"/>
  <c r="H118" s="1"/>
  <c r="I348"/>
  <c r="I295"/>
  <c r="I294" s="1"/>
  <c r="G348"/>
  <c r="H348"/>
  <c r="H295"/>
  <c r="H294" s="1"/>
  <c r="G295"/>
  <c r="G294" s="1"/>
  <c r="G232"/>
  <c r="H232"/>
  <c r="H500"/>
  <c r="I505"/>
  <c r="G457"/>
  <c r="H189"/>
  <c r="H505"/>
  <c r="G542"/>
  <c r="G541" s="1"/>
  <c r="G505"/>
  <c r="I545"/>
  <c r="I542" s="1"/>
  <c r="I541" s="1"/>
  <c r="I500"/>
  <c r="H249"/>
  <c r="H302"/>
  <c r="H528"/>
  <c r="H517" s="1"/>
  <c r="H542"/>
  <c r="H541" s="1"/>
  <c r="I528"/>
  <c r="G528"/>
  <c r="G517" s="1"/>
  <c r="I510"/>
  <c r="H510"/>
  <c r="G510"/>
  <c r="H457"/>
  <c r="I465"/>
  <c r="I464" s="1"/>
  <c r="G500"/>
  <c r="I428"/>
  <c r="H483"/>
  <c r="I458"/>
  <c r="I484"/>
  <c r="I483" s="1"/>
  <c r="H468"/>
  <c r="H424"/>
  <c r="H443"/>
  <c r="I412"/>
  <c r="G468"/>
  <c r="G417"/>
  <c r="I461"/>
  <c r="I478"/>
  <c r="G483"/>
  <c r="G424"/>
  <c r="H417"/>
  <c r="I431"/>
  <c r="G302"/>
  <c r="I417"/>
  <c r="I416" s="1"/>
  <c r="H355"/>
  <c r="G389"/>
  <c r="G388" s="1"/>
  <c r="I443"/>
  <c r="H389"/>
  <c r="H388" s="1"/>
  <c r="I438"/>
  <c r="G443"/>
  <c r="G355"/>
  <c r="I425"/>
  <c r="I402"/>
  <c r="I381"/>
  <c r="I392"/>
  <c r="I275"/>
  <c r="I274" s="1"/>
  <c r="I375"/>
  <c r="I384"/>
  <c r="G320"/>
  <c r="G319" s="1"/>
  <c r="I378"/>
  <c r="H320"/>
  <c r="H319" s="1"/>
  <c r="I339"/>
  <c r="I320" s="1"/>
  <c r="I319" s="1"/>
  <c r="G249"/>
  <c r="I279"/>
  <c r="I278" s="1"/>
  <c r="I305"/>
  <c r="I304" s="1"/>
  <c r="I303" s="1"/>
  <c r="I245"/>
  <c r="I244" s="1"/>
  <c r="I243" s="1"/>
  <c r="I235"/>
  <c r="I234" s="1"/>
  <c r="I233" s="1"/>
  <c r="I201"/>
  <c r="I200" s="1"/>
  <c r="I197" s="1"/>
  <c r="G189"/>
  <c r="G197"/>
  <c r="H224"/>
  <c r="H223" s="1"/>
  <c r="H218" s="1"/>
  <c r="G224"/>
  <c r="G223" s="1"/>
  <c r="G218" s="1"/>
  <c r="I224"/>
  <c r="I223" s="1"/>
  <c r="I218" s="1"/>
  <c r="H198"/>
  <c r="H197" s="1"/>
  <c r="I212"/>
  <c r="I153"/>
  <c r="I163"/>
  <c r="I177"/>
  <c r="I176" s="1"/>
  <c r="I175" s="1"/>
  <c r="I194"/>
  <c r="I189" s="1"/>
  <c r="G174"/>
  <c r="G173" s="1"/>
  <c r="G152"/>
  <c r="G151" s="1"/>
  <c r="H174"/>
  <c r="H173" s="1"/>
  <c r="I158"/>
  <c r="I170"/>
  <c r="I168"/>
  <c r="I166" s="1"/>
  <c r="I141"/>
  <c r="G119"/>
  <c r="G118" s="1"/>
  <c r="H107"/>
  <c r="I122"/>
  <c r="I119" s="1"/>
  <c r="I118" s="1"/>
  <c r="H101"/>
  <c r="H82"/>
  <c r="H81" s="1"/>
  <c r="I97"/>
  <c r="I108"/>
  <c r="I107" s="1"/>
  <c r="I104"/>
  <c r="I102"/>
  <c r="I101" s="1"/>
  <c r="I92"/>
  <c r="I91" s="1"/>
  <c r="I88"/>
  <c r="G56"/>
  <c r="G55" s="1"/>
  <c r="G12"/>
  <c r="G11" s="1"/>
  <c r="G10" s="1"/>
  <c r="H21"/>
  <c r="H20" s="1"/>
  <c r="H19" s="1"/>
  <c r="I62"/>
  <c r="G21"/>
  <c r="G20" s="1"/>
  <c r="G19" s="1"/>
  <c r="I52"/>
  <c r="I51" s="1"/>
  <c r="I47" s="1"/>
  <c r="I69"/>
  <c r="I68" s="1"/>
  <c r="I33"/>
  <c r="I41"/>
  <c r="I40" s="1"/>
  <c r="I39" s="1"/>
  <c r="H47"/>
  <c r="I27"/>
  <c r="G47"/>
  <c r="G38" s="1"/>
  <c r="I13"/>
  <c r="I30"/>
  <c r="I22"/>
  <c r="I16"/>
  <c r="H12"/>
  <c r="H11" s="1"/>
  <c r="H10" s="1"/>
  <c r="H550"/>
  <c r="H549" s="1"/>
  <c r="H548" s="1"/>
  <c r="G550"/>
  <c r="G549" s="1"/>
  <c r="G548" s="1"/>
  <c r="I550"/>
  <c r="I549" s="1"/>
  <c r="I548" s="1"/>
  <c r="I249"/>
  <c r="I259" l="1"/>
  <c r="I56"/>
  <c r="I55" s="1"/>
  <c r="I38" s="1"/>
  <c r="G76"/>
  <c r="H423"/>
  <c r="H422" s="1"/>
  <c r="H38"/>
  <c r="G423"/>
  <c r="G422" s="1"/>
  <c r="G347"/>
  <c r="G342" s="1"/>
  <c r="I258"/>
  <c r="I131"/>
  <c r="I127" s="1"/>
  <c r="H96"/>
  <c r="H95" s="1"/>
  <c r="H76" s="1"/>
  <c r="I96"/>
  <c r="I95" s="1"/>
  <c r="H416"/>
  <c r="H415" s="1"/>
  <c r="G416"/>
  <c r="G415" s="1"/>
  <c r="G117"/>
  <c r="H117"/>
  <c r="I152"/>
  <c r="I151" s="1"/>
  <c r="I517"/>
  <c r="G456"/>
  <c r="G451" s="1"/>
  <c r="H456"/>
  <c r="H451" s="1"/>
  <c r="I188"/>
  <c r="I187" s="1"/>
  <c r="I180" s="1"/>
  <c r="H188"/>
  <c r="H187" s="1"/>
  <c r="H180" s="1"/>
  <c r="G188"/>
  <c r="G187" s="1"/>
  <c r="G180" s="1"/>
  <c r="I415"/>
  <c r="I232"/>
  <c r="H540"/>
  <c r="H539" s="1"/>
  <c r="G540"/>
  <c r="G539" s="1"/>
  <c r="I540"/>
  <c r="I539" s="1"/>
  <c r="G499"/>
  <c r="H516"/>
  <c r="H515" s="1"/>
  <c r="G516"/>
  <c r="G515" s="1"/>
  <c r="I457"/>
  <c r="I499"/>
  <c r="H499"/>
  <c r="I468"/>
  <c r="I389"/>
  <c r="I388" s="1"/>
  <c r="I424"/>
  <c r="I423" s="1"/>
  <c r="G387"/>
  <c r="H387"/>
  <c r="I355"/>
  <c r="H347"/>
  <c r="H342" s="1"/>
  <c r="I302"/>
  <c r="I313"/>
  <c r="G258"/>
  <c r="G248" s="1"/>
  <c r="H313"/>
  <c r="G313"/>
  <c r="H258"/>
  <c r="H248" s="1"/>
  <c r="I238"/>
  <c r="G238"/>
  <c r="H238"/>
  <c r="I174"/>
  <c r="I173" s="1"/>
  <c r="I82"/>
  <c r="I81" s="1"/>
  <c r="I21"/>
  <c r="I20" s="1"/>
  <c r="I19" s="1"/>
  <c r="I12"/>
  <c r="I11" s="1"/>
  <c r="I10" s="1"/>
  <c r="I76" l="1"/>
  <c r="G450"/>
  <c r="H450"/>
  <c r="I117"/>
  <c r="G9"/>
  <c r="I456"/>
  <c r="I451" s="1"/>
  <c r="G217"/>
  <c r="G312"/>
  <c r="I516"/>
  <c r="I515" s="1"/>
  <c r="I422"/>
  <c r="I387"/>
  <c r="I347"/>
  <c r="I342" s="1"/>
  <c r="I248"/>
  <c r="H217"/>
  <c r="I217"/>
  <c r="H312"/>
  <c r="I450" l="1"/>
  <c r="G555"/>
  <c r="I312"/>
  <c r="H9"/>
  <c r="H555" s="1"/>
  <c r="I9"/>
  <c r="I555" l="1"/>
</calcChain>
</file>

<file path=xl/sharedStrings.xml><?xml version="1.0" encoding="utf-8"?>
<sst xmlns="http://schemas.openxmlformats.org/spreadsheetml/2006/main" count="2672" uniqueCount="531">
  <si>
    <t>№ п/п</t>
  </si>
  <si>
    <t>Наименование показателей</t>
  </si>
  <si>
    <t>Раздел</t>
  </si>
  <si>
    <t>3</t>
  </si>
  <si>
    <t>4</t>
  </si>
  <si>
    <t>5</t>
  </si>
  <si>
    <t>6</t>
  </si>
  <si>
    <t>Общегосударственные вопросы</t>
  </si>
  <si>
    <t>01</t>
  </si>
  <si>
    <t>1.1.</t>
  </si>
  <si>
    <t>Функционирование высшего должностного лица субъекта РФ и муниципального образования</t>
  </si>
  <si>
    <t>02</t>
  </si>
  <si>
    <t>121</t>
  </si>
  <si>
    <t>Иные выплаты персоналу государственных (муниципальных) органов, за исключением фонда оплаты труда</t>
  </si>
  <si>
    <t>1.2.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</si>
  <si>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</si>
  <si>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</si>
  <si>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1.3.</t>
  </si>
  <si>
    <t>04</t>
  </si>
  <si>
    <t>122</t>
  </si>
  <si>
    <t>Закупка товаров, работ, услуг в сфере информационно-коммуникационных технологий</t>
  </si>
  <si>
    <t>244</t>
  </si>
  <si>
    <t>Уплата налога на имущество организаций и земельного налога</t>
  </si>
  <si>
    <t>1.4.</t>
  </si>
  <si>
    <t>Обеспечение деятельности финансовых, налоговых и таможенных органов и органов финансового (финансово-бюджетного) надзоранадзора</t>
  </si>
  <si>
    <t>06</t>
  </si>
  <si>
    <t>242</t>
  </si>
  <si>
    <t>1.5.</t>
  </si>
  <si>
    <t>Резервные фонды</t>
  </si>
  <si>
    <t>11</t>
  </si>
  <si>
    <t>Резервные средства</t>
  </si>
  <si>
    <t>1.6.</t>
  </si>
  <si>
    <t>Другие общегосударственные вопросы</t>
  </si>
  <si>
    <t>13</t>
  </si>
  <si>
    <t>111</t>
  </si>
  <si>
    <t>852</t>
  </si>
  <si>
    <t>Содержание архива муниципального образования</t>
  </si>
  <si>
    <t>Национальная безопасность и правоохранительная деятельность</t>
  </si>
  <si>
    <t>14</t>
  </si>
  <si>
    <t>Национальная экономика</t>
  </si>
  <si>
    <t>4.1.</t>
  </si>
  <si>
    <t>09</t>
  </si>
  <si>
    <t>4.2.</t>
  </si>
  <si>
    <t>12</t>
  </si>
  <si>
    <t>Жилищно-коммунальное хозяйство</t>
  </si>
  <si>
    <t>05</t>
  </si>
  <si>
    <t>5.1.</t>
  </si>
  <si>
    <t>Коммунальное хозяйство</t>
  </si>
  <si>
    <t>414</t>
  </si>
  <si>
    <t>5.2.</t>
  </si>
  <si>
    <t>Образование</t>
  </si>
  <si>
    <t>07</t>
  </si>
  <si>
    <t>00</t>
  </si>
  <si>
    <t>6.1.</t>
  </si>
  <si>
    <t>Дошкольное образование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</si>
  <si>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</si>
  <si>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Субсидии бюджетным учреждениям на финансовое обеспечение государственного (муниципального)  задания на оказание государственных (муниципальных) услуг (выполнение работ)</t>
  </si>
  <si>
    <t>6.2.</t>
  </si>
  <si>
    <t>Общее образование</t>
  </si>
  <si>
    <t>6.3.</t>
  </si>
  <si>
    <t>6.4.</t>
  </si>
  <si>
    <t xml:space="preserve">Другие вопросы в области образования </t>
  </si>
  <si>
    <t>Культура, кинематография</t>
  </si>
  <si>
    <t>08</t>
  </si>
  <si>
    <t>7.1.</t>
  </si>
  <si>
    <t>Культура</t>
  </si>
  <si>
    <t>611</t>
  </si>
  <si>
    <t>612</t>
  </si>
  <si>
    <t>Социальная политика</t>
  </si>
  <si>
    <t>10</t>
  </si>
  <si>
    <t>8.1.</t>
  </si>
  <si>
    <t>Охрана семьи и детства</t>
  </si>
  <si>
    <t>321</t>
  </si>
  <si>
    <t>Массовый спорт</t>
  </si>
  <si>
    <t>Субсидии автономным учреждениям на финансовое обеспечение государственного (муниципального)  задания на оказание государственных (муниципальных) услуг (выполнение работ)</t>
  </si>
  <si>
    <t>Средства массовой информации</t>
  </si>
  <si>
    <t>10.1.</t>
  </si>
  <si>
    <t>Периодическая печать и издательства</t>
  </si>
  <si>
    <t>Дотации на выравнивание бюджетной обеспеченности</t>
  </si>
  <si>
    <t>511</t>
  </si>
  <si>
    <t>ВСЕГО РАСХОДОВ</t>
  </si>
  <si>
    <t>9.1.</t>
  </si>
  <si>
    <t>ВР</t>
  </si>
  <si>
    <t>ЦС</t>
  </si>
  <si>
    <t>ПР</t>
  </si>
  <si>
    <t>Фонд оплаты труда государственных (муниципальных) органов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</si>
  <si>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</si>
  <si>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</si>
  <si>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Функционирование Правительства Российской Федерации, высших  исполнительной органов государственной власти субъектов Российской Федерации, местных администраций</t>
  </si>
  <si>
    <t>Прочая закупка товаров, работ и услуг для обеспечения государственных (муниципальных) нужд</t>
  </si>
  <si>
    <t xml:space="preserve">Уплата прочих налогов, сборов </t>
  </si>
  <si>
    <t>851</t>
  </si>
  <si>
    <t>Уплата прочих налогов, сборов</t>
  </si>
  <si>
    <t>Обеспечение полномочий в области архивного дела</t>
  </si>
  <si>
    <t>Уплата иных платежей</t>
  </si>
  <si>
    <t>853</t>
  </si>
  <si>
    <t>119</t>
  </si>
  <si>
    <t>Дорожное хозяйство (дорожные фонды)</t>
  </si>
  <si>
    <t>02 2 02 00000</t>
  </si>
  <si>
    <t>03 2 03 00000</t>
  </si>
  <si>
    <t>Пенсионное обеспечение</t>
  </si>
  <si>
    <t>312</t>
  </si>
  <si>
    <t>03 2 02 00000</t>
  </si>
  <si>
    <t xml:space="preserve">Молодежная политика 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</si>
  <si>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</si>
  <si>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 и муниципальных образований</t>
  </si>
  <si>
    <t>Иные пенсии, социальные доплаты к пенсиям</t>
  </si>
  <si>
    <t>Фонд оплаты труда учреждений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</si>
  <si>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</si>
  <si>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Сельское хозяйство и рыболовство</t>
  </si>
  <si>
    <t>Дополнительное образование детей</t>
  </si>
  <si>
    <t>Судебная система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</si>
  <si>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</si>
  <si>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1.7.</t>
  </si>
  <si>
    <t>6.5.</t>
  </si>
  <si>
    <t>Непрограммные направления деятельности</t>
  </si>
  <si>
    <t>04 0 00 00000</t>
  </si>
  <si>
    <t>02 0 00 00000</t>
  </si>
  <si>
    <t>04 1 00 00000</t>
  </si>
  <si>
    <t>Подпрограмма "Развитие образования и молодежной политики"</t>
  </si>
  <si>
    <t>03 0 00 00000</t>
  </si>
  <si>
    <t>03 1 00 00000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</si>
  <si>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</si>
  <si>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Другие вопросы в области жилищно-коммунального хозяйства</t>
  </si>
  <si>
    <t>811</t>
  </si>
  <si>
    <t>Осуществление государственных полномочий Республики Алтай  по уведомительной регистрации коллективных договоров, территориальных соглашений, отраслевых (межотраслевых) соглашений и иных соглашений, заключаемых на территориальном уровне социального партнерства</t>
  </si>
  <si>
    <t>Осуществление государственных полномочий Республики Алтай по сбору информации от поселений, входящих в муниципальный район, необходимой для ведения регистра муниципальных нормативных правовых актов в Республике Алтай</t>
  </si>
  <si>
    <t xml:space="preserve">Подпрограмма "Управление муниципальными финансами" </t>
  </si>
  <si>
    <t>Иные межбюджетные трансферты</t>
  </si>
  <si>
    <t>540</t>
  </si>
  <si>
    <t>621</t>
  </si>
  <si>
    <t>Мероприятия по постановке на учет и учет граждан Российской Федерации, имеющих право на получение жилищных субсидий (единовременных социальных выплат) на приобретение или строительство жилых помещений</t>
  </si>
  <si>
    <t>Резервный фонд Администрации Чемальского района по предупреждению и ликвидации чрезвычайных ситуаций и последствий стихийных бедствий</t>
  </si>
  <si>
    <t>Субсидии бюджетным учреждениям на финансовое обеспечение государственного (муниципального)  задания на оказание государственных (муниципальных) услуг (выполнение работ) (р/б)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</si>
  <si>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 (м/б)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</si>
  <si>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 (р/б)</t>
  </si>
  <si>
    <t>Субсидии бюджетным учреждениям на иные цели (м/б)</t>
  </si>
  <si>
    <t>Субсидии бюджетным учреждениям на иные цели (р/б)</t>
  </si>
  <si>
    <t>Пособия, компенсации, меры социальной поддержки по публичным нормативным обязательствам (р/б)</t>
  </si>
  <si>
    <t>(тыс. рублей)</t>
  </si>
  <si>
    <t>Закупка энергетических ресурсов</t>
  </si>
  <si>
    <t>247</t>
  </si>
  <si>
    <t>Реализация мероприятий, направленных на организацию бесплатного горячего питания обучающихся, получающих начальное общее образование в муниципальных образовательных организациях</t>
  </si>
  <si>
    <t>03 2 01 00000</t>
  </si>
  <si>
    <t>Сохранение и развитие местного народного творчества и культурно-досуговой деятельности  за счет межбюджетных трансфертов из бюджетов сельских поселений, бюджету муниципального образования "Чемальский район"  на осуществление части  переданных полномочий</t>
  </si>
  <si>
    <t>8.3.</t>
  </si>
  <si>
    <t>01 0 00 00000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</si>
  <si>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</si>
  <si>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123</t>
  </si>
  <si>
    <t>Иные выплаты персоналу учреждений, за исключением фонда оплаты труда</t>
  </si>
  <si>
    <t>Реализация иных мероприятий в рамках непрограммных расходов органов местного самоуправления</t>
  </si>
  <si>
    <t>Другие вопросы в области национальной безопасности и правоохранительной деятельности</t>
  </si>
  <si>
    <t>Другие вопросы в области национальной экономики</t>
  </si>
  <si>
    <t>Жилищное хозяйство</t>
  </si>
  <si>
    <t>Благоустройство</t>
  </si>
  <si>
    <t>Субсидии бюджетным учреждениям на иные цели</t>
  </si>
  <si>
    <t>350</t>
  </si>
  <si>
    <t>Премии и гранты</t>
  </si>
  <si>
    <t>Другие вопросы в области социальной политики</t>
  </si>
  <si>
    <t>633</t>
  </si>
  <si>
    <t>Субсидии (гранты в форме субсидий) на финансовое обеспечение затрат, порядком (правилами) предоставления которых не установлены требования о последующем подтверждении их использования в соответствии с условиями и (или) целями предоставления</t>
  </si>
  <si>
    <t>622</t>
  </si>
  <si>
    <t>Субсидии автономным учреждениям на иные цели</t>
  </si>
  <si>
    <t>Национальная оборона</t>
  </si>
  <si>
    <t>Мобилизационная подготовка экономики</t>
  </si>
  <si>
    <t>5.3.</t>
  </si>
  <si>
    <t>5.4.</t>
  </si>
  <si>
    <t>8.4.</t>
  </si>
  <si>
    <t>4.3.</t>
  </si>
  <si>
    <t>Физическая культура и спорт</t>
  </si>
  <si>
    <t>2.1.</t>
  </si>
  <si>
    <t>На исполнение полномочий по осуществлению внутреннего муниципального финансового контроля, в том числе контроля в соответствии с частью 8 статьи 99 Федерального закона от 05.04.2013 № 44-ФЗ "О контрактной системе в сфере закупок товаров, работ, услуг для обеспечения государственных и муниципальных нужд"</t>
  </si>
  <si>
    <t>Реализация отдельных государственных полномочий Республики Алтай по компенсации выпадающих доходов теплоснабжающих организаций, организаций, осуществляющих горячее водоснабжение, холодное водоснабжение и (или) водоотведение, осуществляющих регулируемые виды деятельности в области обращения с твердыми коммунальными отходами</t>
  </si>
  <si>
    <t>Софинансирование расходов на выплату ежемесячной надбавки к заработной плате молодым специалистам в муниципальных образовательных организациях</t>
  </si>
  <si>
    <t xml:space="preserve">Реализация мероприятий, направленных на обеспечение горячим питанием отдельных категорий учащихся 5-11 классов муниципальных общеобразовательных организаций в Республики Алтай </t>
  </si>
  <si>
    <t>Реализация мероприятий, направленных на обеспечение горячим питанием отдельных категорий учащихся 5-11 классов муниципальных общеобразовательных организаций в Республики Алтай  из семей граждан, участвующих в проведении специальной военной операции</t>
  </si>
  <si>
    <t>Расходы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 организациях (в государственных и муниципальных общеобразовательных организациях)</t>
  </si>
  <si>
    <t>Исполнение государственных полномочий Республики Алтай по осуществлению деятельности по обращению с животными без владельцев на территории Республики Алтай</t>
  </si>
  <si>
    <t>112</t>
  </si>
  <si>
    <t>Иные выплаты населению (м/б)</t>
  </si>
  <si>
    <t>Иные выплаты населению (р/б)</t>
  </si>
  <si>
    <t>360</t>
  </si>
  <si>
    <t>Бюджетные инвестиции в объекты капитального строительства государственной (муниципальной) собственности (м/б)</t>
  </si>
  <si>
    <t>Бюджетные инвестиции в объекты капитального строительства государственной (муниципальной) собственности (р/б)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</si>
  <si>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(педагогические работники дошкольного образования)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</si>
  <si>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(иные расходы в сфере общего образования)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</si>
  <si>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(педагогические работники общего образования)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</si>
  <si>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(учебные расходы общего образования)</t>
  </si>
  <si>
    <t>03 1 Ю6 51791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</si>
  <si>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</si>
  <si>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614</t>
  </si>
  <si>
    <t>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организаций, муниципальных общеобразовательных организаций</t>
  </si>
  <si>
    <t>03 1 Ю6 50501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</si>
  <si>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</si>
  <si>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03 1 Ю6 53031</t>
  </si>
  <si>
    <t>000</t>
  </si>
  <si>
    <t>Сумма на 2026г.</t>
  </si>
  <si>
    <t>Изменения (+;-)</t>
  </si>
  <si>
    <t>Сумма с учетом изменений на 2026г.</t>
  </si>
  <si>
    <t>3.1.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</si>
  <si>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 (учебные расходы дошкольного образования)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</si>
  <si>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 (иные расходы в сфере дошкольного образования)</t>
  </si>
  <si>
    <t>12.1.</t>
  </si>
  <si>
    <t>Бюджетные инвестиции в объекты капитального строительства государственной (муниципальной) собственности  (м/б)</t>
  </si>
  <si>
    <t>Реализация мероприятий по модернизации коммунальной инфраструктуры (капитальные вложения в объекты капитального строительства) (реконструкция водопровода микрорайона "Аэродром")</t>
  </si>
  <si>
    <t>Распределение бюджетных ассигнований по разделам, подразделам,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местного бюджета на 2026 год</t>
  </si>
  <si>
    <t>Муниципальная программа муниципального образования "Чемальский район" на 2026-2031 годы "Управление муниципальными финансами и имуществом муниципального образования "Чемальский район" на 2026-2031 годы"</t>
  </si>
  <si>
    <t>Муниципальная программа муниципального образования "Чемальский район" на 2026-2031 годы "Развитие экономики и малого и среднего предпринимательства в муниципальном образовании "Чемальский район" на 2026-2031 годы"</t>
  </si>
  <si>
    <t>Муниципальная программа муниципального образования "Чемальский район" на 2026-2031 годы "Развитие систем жизнеобеспечения  муниципального образования "Чемальский район" на 2026-2031 годы"</t>
  </si>
  <si>
    <t>Муниципальная программа муниципального образования "Чемальский район" на 2026-2031 годы "Развитие социальной сферы и укрепление общественного здоровья населения муниципального образования  "Чемальский район" на 2026-2031 годы"</t>
  </si>
  <si>
    <t>99 0 99 00000</t>
  </si>
  <si>
    <t>Глава Чемальского района</t>
  </si>
  <si>
    <t>99 0 99 0У002</t>
  </si>
  <si>
    <t>Компенсация расходов на санаторно-курортное лечение  выборных должностей и муниципальных служащих Чемальского района</t>
  </si>
  <si>
    <t>99 0 99 0У0С2</t>
  </si>
  <si>
    <t>Финансовое обеспечение выполнение функций и полномочий орана местного самоуправления Чемальского района</t>
  </si>
  <si>
    <t>99 0 99 0У001</t>
  </si>
  <si>
    <t>99 0 99 0У0С1</t>
  </si>
  <si>
    <t xml:space="preserve">Председатель представительного органа </t>
  </si>
  <si>
    <t>99 0 99 0У003</t>
  </si>
  <si>
    <t>99 0 99 0У0С3</t>
  </si>
  <si>
    <t>Депутаты представительного органа</t>
  </si>
  <si>
    <t>99 0 99 0У005</t>
  </si>
  <si>
    <t>Комплекс  процессных   мероприятий  "Профилактика безнадзорности и правонарушений несовершеннолетних"</t>
  </si>
  <si>
    <t>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</t>
  </si>
  <si>
    <t>02 4 16 00000</t>
  </si>
  <si>
    <t>02 4 16 42040</t>
  </si>
  <si>
    <t>Развитие социальной сферы и укрепление общественного здоровья населения муниципального образования  "Чемальский район" на 2026-2031 годы</t>
  </si>
  <si>
    <t>Комплекс процессных мероприятий "Обеспечение гарантий"</t>
  </si>
  <si>
    <t>Выплата компенсации за наем жилья</t>
  </si>
  <si>
    <t>Комплекс процессных мероприятий "Создание условий для снижения рисков производственного травматизма и заболеваемости работников организаций на территории Чемальского района"</t>
  </si>
  <si>
    <t>03 4 10 00000</t>
  </si>
  <si>
    <t>03 4 10 22027</t>
  </si>
  <si>
    <t>03 4 11 00000</t>
  </si>
  <si>
    <t>03 4 11 42100</t>
  </si>
  <si>
    <t>99 0 99 42080</t>
  </si>
  <si>
    <t>99 0 99 51201</t>
  </si>
  <si>
    <t>Комплекс процессов мероприятий "Создание условий для реализации муниципальной программы муниципального образования "Чемальский район" Управление муниципальными финансами</t>
  </si>
  <si>
    <t>Создание условий для обеспечения выполнения функций и текущих задач</t>
  </si>
  <si>
    <t>04 4 02 00000</t>
  </si>
  <si>
    <t>04 4 02 0У001</t>
  </si>
  <si>
    <t>04 4 02 0У0С1</t>
  </si>
  <si>
    <t>04 4 02 22А05</t>
  </si>
  <si>
    <t>04 4 02 23002</t>
  </si>
  <si>
    <t xml:space="preserve">Председатель контрольно-счетной комиссии </t>
  </si>
  <si>
    <t>99 0 99 0У004</t>
  </si>
  <si>
    <t>99 0 99 0У0С4</t>
  </si>
  <si>
    <t>99 0 99 0Ш100</t>
  </si>
  <si>
    <t>Комплекс процессных мероприятий "Создание условий  для реализации муниципальной программы"</t>
  </si>
  <si>
    <t>Качественное и бесперебойное функционирование  информационно- коммуникационных технологий</t>
  </si>
  <si>
    <t>01 4 04 00000</t>
  </si>
  <si>
    <t>01 4 04 22003</t>
  </si>
  <si>
    <t>Обеспечение информационной открытости  деятельности ОМСУ</t>
  </si>
  <si>
    <t>01 4 04 22004</t>
  </si>
  <si>
    <t>Повышение квалификации</t>
  </si>
  <si>
    <t>01 4 04 22А05</t>
  </si>
  <si>
    <t>Комплекс процессных мероприятий «Развитие коммунальной инфраструктуры»</t>
  </si>
  <si>
    <t>Развитие водоснабжения и теплоснабжения</t>
  </si>
  <si>
    <t>02 4 04 00000</t>
  </si>
  <si>
    <t>02 4 04 22009</t>
  </si>
  <si>
    <t xml:space="preserve">Создание условий для обеспечения выполнения функций казенного учреждения муниципального образования "Чемальский район" "Единая диспетчерско-хозяйственная служба" </t>
  </si>
  <si>
    <t>02 4 11 0Ц001</t>
  </si>
  <si>
    <t>02 4 11 0ЦК01</t>
  </si>
  <si>
    <t>Комплекс  процессных   мероприятий  " Профилактика  правонарушений"</t>
  </si>
  <si>
    <t>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</si>
  <si>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02 4 13 00000</t>
  </si>
  <si>
    <t>02 4 13 42140</t>
  </si>
  <si>
    <t>Создание условий для снижения рисков производственного травматизма и заболеваемости работников организаций на территории Чемальского района</t>
  </si>
  <si>
    <t>03 4 11 22028</t>
  </si>
  <si>
    <t>99 0 99 42110</t>
  </si>
  <si>
    <t>99 0 99 42150</t>
  </si>
  <si>
    <t>99 0 99 99000</t>
  </si>
  <si>
    <t>Комплекс процессных мероприятий «Создание условий для выполнения задач и функций казенного учреждения муниципального образования "Чемальский район" "Единая диспетчерско-хозяйственная служба" ”</t>
  </si>
  <si>
    <t>02 4 11 00000</t>
  </si>
  <si>
    <t>Комплекс  процессных   мероприятий  "Мобилизационная подготовка"</t>
  </si>
  <si>
    <t>Подготовка мобилизационнных органов к выполнению задач</t>
  </si>
  <si>
    <t>02 4 15 00000</t>
  </si>
  <si>
    <t>02 4 15 22018</t>
  </si>
  <si>
    <t>Субсидии на софинансирование расходных обязательств, связанных с участием муниципальных образований в проведении мероприятий по оказанию поддержки гражданам и их объединениям, участвующим в охране общественного порядка, созданию условий для деятельности народных дружин</t>
  </si>
  <si>
    <t>Субсидии на софинансирование расходов местных бюджетов по материальному стимулированию деятельности представителей добровольных народных дружин, целью которых является участие в охране общественного порядка, а также страхованию их жизней и здоровья</t>
  </si>
  <si>
    <t>02 2 02 S0370</t>
  </si>
  <si>
    <t>02 2 02 S0710</t>
  </si>
  <si>
    <t>Региональный проект «Содействие в охране общественного порядка на территории Республики Алтай»</t>
  </si>
  <si>
    <t>Субсидии на осуществление выплат вознаграждения за добровольную сдачу незаконно хранящегося огнестрельного оружия, боеприпасов, взрывчатых веществ и взрывных устройств</t>
  </si>
  <si>
    <t>02 2 02 S0250</t>
  </si>
  <si>
    <t>Комплекс процессных мероприятий «Повышения уровня защиты населения от чрезвычайных ситуаций, пожаров и происшествий на водных объектах”</t>
  </si>
  <si>
    <t>Создание, содержание и пополнение резервов материальных ресурсов для предупреждения и ликвидации ЧС</t>
  </si>
  <si>
    <t>Устойчивое развитие системы предупреждения чрезвычайных ситуаций и ликвидации их последствий</t>
  </si>
  <si>
    <t>Комплекс процессных мероприятий «Развитие ЕДДС Чемальского района”</t>
  </si>
  <si>
    <t>Устойчивое развитие системы оповещения населения</t>
  </si>
  <si>
    <t>Комплекс  процессных   мероприятий  " Профилактика  терроризма"</t>
  </si>
  <si>
    <t xml:space="preserve"> Проведение мероприятий по предупреждению, выявлению  и пресечению  террористической деятельности </t>
  </si>
  <si>
    <t>Проведение мероприятий, направленных на снижение уровня преступности на территории района</t>
  </si>
  <si>
    <t>Комплекс  процессных   мероприятий  " Профилактика экстремизма, обеспечение межнационального и межконфессионального согласия, другие вопросы в области национальной безопасности "</t>
  </si>
  <si>
    <t>Проведение  информационно -пропагандистских мероприятий по разъяснению сущности экстремизма, его общественной опасности</t>
  </si>
  <si>
    <t>Комплекс процессных мероприятий "Комплекс мер по противодействию, злоупотреблению наркотических средств и их незаконному обороту"</t>
  </si>
  <si>
    <t>Обеспечение мер по противодействию незаконному обороту и потреблению наркотических средств, психоропных средств  и их прекурсоров</t>
  </si>
  <si>
    <t>02 4 09 00000</t>
  </si>
  <si>
    <t>02 4 09 22012</t>
  </si>
  <si>
    <t>02 4 09 22013</t>
  </si>
  <si>
    <t>02 4 10 00000</t>
  </si>
  <si>
    <t>02 4 10 22014</t>
  </si>
  <si>
    <t>02 4 12 00000</t>
  </si>
  <si>
    <t>02 4 12 22015</t>
  </si>
  <si>
    <t>02 4 13 22016</t>
  </si>
  <si>
    <t xml:space="preserve">02 4 14 00000 </t>
  </si>
  <si>
    <t>02 4 14 22017</t>
  </si>
  <si>
    <t>02 4 17 00000</t>
  </si>
  <si>
    <t>02 4 17 22019</t>
  </si>
  <si>
    <t>Комплекс процессных мероприятий «Осуществление полномочий по организации мероприятий в сфере обращения с отходами»</t>
  </si>
  <si>
    <t>Организация мероприятий в сфере обращения с отходами</t>
  </si>
  <si>
    <t xml:space="preserve">02 4 03 00000 </t>
  </si>
  <si>
    <t>02 4 03 22008</t>
  </si>
  <si>
    <t xml:space="preserve">Субвенции на  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животных, их лечению, защите населения от болезней, общих для человека и животных, в части обустройства содержания мест утилизации биологических отходов (скотомогильников, биотермических ям) </t>
  </si>
  <si>
    <t>02 4 03 42050</t>
  </si>
  <si>
    <t>Комплекс процессных мероприятий "Осуществление деятельности по обращению с животными без владельцев"</t>
  </si>
  <si>
    <t>02 4 18 00000</t>
  </si>
  <si>
    <t xml:space="preserve"> 02 4 18 42060</t>
  </si>
  <si>
    <t>Комплекс процессных мероприятий «Сохранение и развитие автомобильных дорог»</t>
  </si>
  <si>
    <t>Дорожный фонд Чемальского района</t>
  </si>
  <si>
    <t>02 4 07 00000</t>
  </si>
  <si>
    <t>02 4 07 220Д0</t>
  </si>
  <si>
    <t>Комплекс процессных мероприятий "Поддержка малого и среднего предпринимательства"</t>
  </si>
  <si>
    <t>Предоставление субсидий из бюджета муниципального образования «Чемальский район» на возмещение части затрат, связанных с приобретением оборудования в целях создания и (или) развития и (или) модернизации производства товаров (работ, услуг)</t>
  </si>
  <si>
    <t>01 4 01 00000</t>
  </si>
  <si>
    <t>01 4 01 60001</t>
  </si>
  <si>
    <t>Комплекс процессных мероприятий "Управление и распоряжение муниципальным имуществом Чемальского района"</t>
  </si>
  <si>
    <t>Повышение эффективности использования муниципальным имуществом и земельными ресурсами</t>
  </si>
  <si>
    <t>Комплекс процессных мероприятий "Управление и распоряжение земельными ресурсами Чемальского района"</t>
  </si>
  <si>
    <t>04 4 03 00000</t>
  </si>
  <si>
    <t>04 4 03 22029</t>
  </si>
  <si>
    <t>04 4 04 00000</t>
  </si>
  <si>
    <t>04 4 04 22029</t>
  </si>
  <si>
    <t>Муниципальная программа муниципального образования "Чемальский район" на 2026-2031 годы "Развитие систем жизнеобеспечения  муниципального образования "Чемальский район" на 2026-2031 годы</t>
  </si>
  <si>
    <t>Комплекс процессных мероприятий «Улучшение условий жизни населения Чемальского района, проживающего в многоквартирном жилом фонде»</t>
  </si>
  <si>
    <t>Проведение капитального ремонта общего имущества в многоквартирных домах</t>
  </si>
  <si>
    <t>02 4 02 00000</t>
  </si>
  <si>
    <t>02 4 02 22007</t>
  </si>
  <si>
    <t>Повышение эффективности использования муниципальным имуществом</t>
  </si>
  <si>
    <t>Региональный проект «Модернизация систем коммунальной инфраструктуры»</t>
  </si>
  <si>
    <t xml:space="preserve">02 1 И3 00000 </t>
  </si>
  <si>
    <t xml:space="preserve">02 1 И3 5154П </t>
  </si>
  <si>
    <t>02 4 04 42130</t>
  </si>
  <si>
    <t>Комплекс процессных мероприятий «Благоустройство территорий»</t>
  </si>
  <si>
    <t>Осуществление полномочий по организации деятельности в сфере похоронного дела</t>
  </si>
  <si>
    <t>02 4 01 00000</t>
  </si>
  <si>
    <t>02 4 01 23001</t>
  </si>
  <si>
    <t xml:space="preserve">Комплекс процессных мероприятий «Создание условий для реализации муниципальной программы муниципального образования "Чемальский район» </t>
  </si>
  <si>
    <t xml:space="preserve">02 4 08 00000 </t>
  </si>
  <si>
    <t>02 4 08 21001</t>
  </si>
  <si>
    <t>Комплекс процессных мероприятий "Развитие дошкольного и общего образования"</t>
  </si>
  <si>
    <t>Обеспечение деятельности организаций дошкольного и общего образования Чемальского района</t>
  </si>
  <si>
    <t>Расходы на коммунальные услуги муниципальных образовательных организаций дошкольного и общего образования Чемальского района</t>
  </si>
  <si>
    <t xml:space="preserve">Расходы на оплату налогов  муниципальных образовательных организаций дошкольного и общего образования Чемальского района </t>
  </si>
  <si>
    <t xml:space="preserve">Обеспечение питанием воспитаников дошкольного образования и обучающихся 5-11 классов общего образования образовательных организаций Чемальского района </t>
  </si>
  <si>
    <t xml:space="preserve">Расходы на оплату топлива муниципальных образовательных организаций дошкольного и общего образования Чемальского района </t>
  </si>
  <si>
    <t xml:space="preserve">Расходы на выплаты по оплате труда работников муниципальных образовательных организаций дошкольного и общего образования Чемальского района </t>
  </si>
  <si>
    <t>03 4 01 00000</t>
  </si>
  <si>
    <t>03 4 01 21002</t>
  </si>
  <si>
    <t>03 4 01 21К02</t>
  </si>
  <si>
    <t>03 4 01 21Н02</t>
  </si>
  <si>
    <t>03 4 01 21П02</t>
  </si>
  <si>
    <t>03 4 01 21Т02</t>
  </si>
  <si>
    <t>03 4 01 21Ф02</t>
  </si>
  <si>
    <t>03 4 01 42032</t>
  </si>
  <si>
    <t>03 4 01 42034</t>
  </si>
  <si>
    <t>03 4 01 42036</t>
  </si>
  <si>
    <t>03 4 01 S0080</t>
  </si>
  <si>
    <t>Комплекс процессных мероприятий «Развитие социальной инфраструктуры»</t>
  </si>
  <si>
    <t>Развитие сельских территорий</t>
  </si>
  <si>
    <t xml:space="preserve">02 4 06 00000 </t>
  </si>
  <si>
    <t>02 4 06 22011</t>
  </si>
  <si>
    <t>03 4 01 42031</t>
  </si>
  <si>
    <t>03 4 01 42033</t>
  </si>
  <si>
    <t>03 4 01 42035</t>
  </si>
  <si>
    <t>03 4 01 L3041</t>
  </si>
  <si>
    <t>03 4 01 S0090</t>
  </si>
  <si>
    <t>03 4 01 S00М0</t>
  </si>
  <si>
    <t>Комплекс процессных мероприятий "Развитие дополнительного образования"</t>
  </si>
  <si>
    <t>Развитие системы дополнительного образование детей творческого направления</t>
  </si>
  <si>
    <t>Расходы на выплаты по оплате труда работников муниципальных организаций дополнительного образования творческой направленности</t>
  </si>
  <si>
    <t>Развитие систем дополнительного образования детей физкультурно-спортивной направленности</t>
  </si>
  <si>
    <t>Расходы на коммунальные услуги муниципальных организаций дополнительного образования детей физкультурно-спортивной направленности</t>
  </si>
  <si>
    <t>Расходы на оплату налогов муниципальных организаций дополнительного образования детей физкультурно-спортивной направленности</t>
  </si>
  <si>
    <t>Расходы на выплаты по оплате труда работников муниципальных организаций дополнительного образования детей физкультурно-спортивной направленности</t>
  </si>
  <si>
    <t>03 4 02 00000</t>
  </si>
  <si>
    <t>03 4 02 21003</t>
  </si>
  <si>
    <t>03 4 02 21Ф03</t>
  </si>
  <si>
    <t>03 4 02 21004</t>
  </si>
  <si>
    <t>03 4 02 21К04</t>
  </si>
  <si>
    <t>03 4 02 21Н04</t>
  </si>
  <si>
    <t>03 4 02 21Ф04</t>
  </si>
  <si>
    <t>Развитие системы предоставления дополнительного образование детей в области искусства</t>
  </si>
  <si>
    <t>03 4 02 21005</t>
  </si>
  <si>
    <t>03 4 02 21К05</t>
  </si>
  <si>
    <t>03 4 02 21Н05</t>
  </si>
  <si>
    <t>03 4 02 21Ф05</t>
  </si>
  <si>
    <t>Комплекс процессных мероприятий "Реализация молодежной политики в Чемальском районе"</t>
  </si>
  <si>
    <t>Реализация системы работы с молодежью в соответствии с приоритетными направлениями муниципальной молодежной политики</t>
  </si>
  <si>
    <t>Грантовая поддержка одаренных детей</t>
  </si>
  <si>
    <t>03 4 04 00000</t>
  </si>
  <si>
    <t>03 4 04 22022</t>
  </si>
  <si>
    <t>03 4 04 60002</t>
  </si>
  <si>
    <t>Комплекс процессных мероприятий "Создание условий для реализации муниципальной программы"Развитие социальной сферы и укрепление общественного здоровья населения муниципального образования "Чемальский район" на 2026-2031 годы" в сфере образования"</t>
  </si>
  <si>
    <t>Финансовое обеспечение выполнение функций и полномочий Отдела образования администрации Чемальского района</t>
  </si>
  <si>
    <t xml:space="preserve">Обеспечение деятельности МКУ "Центр по обеспечению деятельности отделе образования Администрации Чемальского района" </t>
  </si>
  <si>
    <t xml:space="preserve">Расходы на коммунальные услуги МКУ "Центр по обеспечению деятельности отделе образования Администрации Чемальского района" </t>
  </si>
  <si>
    <t xml:space="preserve">Расходы на оплату топлива МКУ "Центр по обеспечению деятельности отделе образования Администрации Чемальского района" </t>
  </si>
  <si>
    <t>Обеспечение отдыха и оздоровления детей</t>
  </si>
  <si>
    <t>Субвенции на реализацию государственных полномочий Республики Алтай, связанных с организацией и обеспечением отдыха и оздоровления детей</t>
  </si>
  <si>
    <t>03 4 03 00000</t>
  </si>
  <si>
    <t>03 4 03 0У001</t>
  </si>
  <si>
    <t>03 4 03 0У0С1</t>
  </si>
  <si>
    <t>03 4 03 0Ц001</t>
  </si>
  <si>
    <t>03 4 03 0ЦК01</t>
  </si>
  <si>
    <t>03 4 03 0ЦТ01</t>
  </si>
  <si>
    <t>03 4 04 22023</t>
  </si>
  <si>
    <t>03 4 04 42090</t>
  </si>
  <si>
    <t>Субсидии бюджетам муниципальных районов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</si>
  <si>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Государственная поддержка отрасли культуры (поддержка лучшим работникам сельских учреждениям культуры)</t>
  </si>
  <si>
    <t>03 2 01 L4671</t>
  </si>
  <si>
    <t>03 2 01 L5193</t>
  </si>
  <si>
    <t>Комплекс процессных мероприятий "Сохранение и развитие культуры"</t>
  </si>
  <si>
    <t>Организация деятельности клубных формирований самодеятельного народного творчества</t>
  </si>
  <si>
    <t xml:space="preserve">Субсидии бюджетным учреждениям на иные цели </t>
  </si>
  <si>
    <t>03 4 05 00000</t>
  </si>
  <si>
    <t>03 4 05 21006</t>
  </si>
  <si>
    <t>03 4 05 21К06</t>
  </si>
  <si>
    <t>03 4 05 21Н06</t>
  </si>
  <si>
    <t>03 4 05 21Т06</t>
  </si>
  <si>
    <t>03 4 05 21Ф06</t>
  </si>
  <si>
    <t>03 4 05 23003</t>
  </si>
  <si>
    <t>Комплекс процессных мероприятий "Развитие библиотечного дела"</t>
  </si>
  <si>
    <t>Обеспечение доступности библиотечных услуг разным категориям пользователей</t>
  </si>
  <si>
    <t>03 4 06 00000</t>
  </si>
  <si>
    <t>03 4 06 21007</t>
  </si>
  <si>
    <t>03 4 06 21К07</t>
  </si>
  <si>
    <t>03 4 06 21Н07</t>
  </si>
  <si>
    <t>03 4 06 21Т07</t>
  </si>
  <si>
    <t>03 4 06 21Ф07</t>
  </si>
  <si>
    <t>Региональный проект "Расширение спектра культурно-досуговых услуг в Республике Алтай"</t>
  </si>
  <si>
    <t>Региональный проект "Повышения уровня и качества предоставления библиотечных услуг в  Республике Алтай "</t>
  </si>
  <si>
    <t>Субсидии бюджетам муниципальных районов на поддержку отрасли культуры (комплектование книжных фондов библиотек муниципальных образований)</t>
  </si>
  <si>
    <t>03 2 02 L5192</t>
  </si>
  <si>
    <t>Обеспечение социальных гарантий (доплата к муниципальной пенсии)</t>
  </si>
  <si>
    <t>03 4 10 22026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</si>
  <si>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</si>
  <si>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03 4 01 42010</t>
  </si>
  <si>
    <t>Комплекс процессных мероприятий "Предоставление грантовой поддержки СОНКО"</t>
  </si>
  <si>
    <t>Реализация мер по поддержке социально ориентированных некоммерческих организаций</t>
  </si>
  <si>
    <t>03 4 09 00000</t>
  </si>
  <si>
    <t>03 4 09 60003</t>
  </si>
  <si>
    <t>Региональный проект "Бизнес-спринт"(Я выбираю спорт)</t>
  </si>
  <si>
    <t>Закупка и монтаж оборудования для создания «умных» спортивных площадок (количество созданных «умных» спортивных площадок)</t>
  </si>
  <si>
    <t>Комплекс процессных мероприятий "Организация, проведение и обеспечение участия в физкультурных (физкультурно - оздоровитильных) мероприятиях"</t>
  </si>
  <si>
    <t xml:space="preserve"> 03 2 03 L7531</t>
  </si>
  <si>
    <t>03 4 07 00000</t>
  </si>
  <si>
    <t>Создание условий для привлечения граждан к систематическим занятиям физической культурой и спортом, а также развитие массового спорта различных групп населения и участие в региональных, всероссийских и международных физкультурно-спортивных мероприятиях всеми возрастными группами</t>
  </si>
  <si>
    <t>03 4 07 21008</t>
  </si>
  <si>
    <t>03 4 07 21К08</t>
  </si>
  <si>
    <t>03 4 07 21Н08</t>
  </si>
  <si>
    <t>03 4 07 21Т08</t>
  </si>
  <si>
    <t>03 4 07 21Ф08</t>
  </si>
  <si>
    <t>01 4 04 22Ф04</t>
  </si>
  <si>
    <t>Комплекс процессных мероприятий "Организация и управление бюджетным процессом"</t>
  </si>
  <si>
    <t>04 4 01 00000</t>
  </si>
  <si>
    <t>"Приложение № 11
к решению "О бюджете  МО "Чемальский район" Республики Алтай на 2026 год и на  плановый период 2027 и 2028 годов"</t>
  </si>
  <si>
    <t>04 4 01 43010</t>
  </si>
  <si>
    <t>Компенсация расходов на санаторно-курортное лечение  Главе Чемальского района</t>
  </si>
  <si>
    <t>Компенсация расходов на санаторно-курортное лечение муниципальных служащих Чемальского района</t>
  </si>
  <si>
    <t xml:space="preserve">Компенсация расходов на санаторно-курортное лечение  Председателю представительного органа </t>
  </si>
  <si>
    <t>Компенсация расходов на санаторно-курортное лечение   муниципальных служащих Чемальского района</t>
  </si>
  <si>
    <t>Компенсация расходов на санаторно-курортное лечение  муниципальных служащих Чемальского района</t>
  </si>
  <si>
    <t xml:space="preserve">Повышение квалификации </t>
  </si>
  <si>
    <t>Компенсация расходов на санаторно-курортное лечение  Председателю контрольно-счетной комиссии муниципальных служащих Чемальского района</t>
  </si>
  <si>
    <t xml:space="preserve">Расходы по оплате коммунальных услуг казенного учреждения муниципального образования "Чемальский район" "Единая диспетчерско-хозяйственная служба" </t>
  </si>
  <si>
    <t>Расходы на обеспечение деятельности муниципального казенного учреждения "Управление строительства и коммунального хозяйства"</t>
  </si>
  <si>
    <t>Расходы на коммунальные услуги муниципальных учреждений дополнительного образования детей в области искусства</t>
  </si>
  <si>
    <t>Расходы по оплате налогов муниципальных учреждений дополнительного образования детей в области искусства</t>
  </si>
  <si>
    <t>Расходы на выплаты по оплате труда работников муниципальных учреждений дополнительного образования детей в области искусства</t>
  </si>
  <si>
    <t>Расходы на коммунальные услуги муниципальных учреждений Чемальского района по организации деятельности клубных формирований самодеятельного народного творчества</t>
  </si>
  <si>
    <t>Расходы по оплате налогов муниципальных учреждений Чемальского района по организации деятельности клубных формирований самодеятельного народного творчества</t>
  </si>
  <si>
    <t>Расходы по оплате топлива муниципальных учреждений Чемальского района по организации деятельности клубных формирований самодеятельного народного творчества</t>
  </si>
  <si>
    <t>Расходы на выплаты по оплате труда работников муниципальных учреждений Чемальского района по организации деятельности клубных формирований самодеятельного народного творчества</t>
  </si>
  <si>
    <t>Расходы на коммунальные услуги муниципальных учреждений Чемальского района по обеспечению доступности библиотечных услуг разным категориям пользователей</t>
  </si>
  <si>
    <t>Расходы по оплате налогов муниципальных учреждений Чемальского района по обеспечению доступности библиотечных услуг разным категориям пользователей</t>
  </si>
  <si>
    <t>Расходы по оплате топлива муниципальных учреждений Чемальского района по обеспечению доступности библиотечных услуг разным категориям пользователей</t>
  </si>
  <si>
    <t>Расходы на выплаты по оплате труда работников муниципальных учреждений Чемальского района по обеспечению доступности библиотечных услуг разным категориям пользователей</t>
  </si>
  <si>
    <t>Расходы на коммунальные услуги муниципальных учреждений Чемальского района в сфере физической культуры и спорта</t>
  </si>
  <si>
    <t>Расходы по оплате налогов муниципальных учреждений Чемальского районав сфере физической культуры и спорта</t>
  </si>
  <si>
    <t>Расходы по оплате топлива муниципальных учреждений Чемальского района в сфере физической культуры и спорта</t>
  </si>
  <si>
    <t>Расходы на выплаты по оплате труда работников муниципальных учреждений Чемальского район в сфере физической культуры и спорта</t>
  </si>
  <si>
    <t>Расходы на выплаты по оплате труда работников муниципальных учреждений Чемальского района в области обеспечения информационной открытости  деятельности ОМСУ</t>
  </si>
  <si>
    <t>99 0 00 00000</t>
  </si>
  <si>
    <t>На исполнение полномочий по осуществлению внешнего муниципального финансового контроля, установленных Федеральным законом от 07.02.2011г. № 6-ФЗ "Об общих принципах организации и деятельности контрольно-счетных органов субъектов Российской Федерации и муниципальных образований"</t>
  </si>
  <si>
    <t>99 0 99 23004</t>
  </si>
  <si>
    <t>Защита населения и территории от чрезвычайных ситуаций природного и техногенного характера, пожарная безопасность</t>
  </si>
  <si>
    <t>3.2.</t>
  </si>
  <si>
    <t>Реализация мероприятий по предупреждению и ликвидации чрезвычайных ситуаций и последствий стихийных бедствий из Резервного фонда Администрации Чемальского района</t>
  </si>
  <si>
    <t>02 4 09 0Ш100</t>
  </si>
  <si>
    <t>Реализация мероприятий по модернизации коммунальной инфраструктуры (капитальные вложения в объекты капитального строительства) (реконструкция водопровода микрорайона "Аэродром") за счет внебюджетных источников</t>
  </si>
  <si>
    <t>Бюджетные инвестиции в объекты капитального строительства государственной (муниципальной) собственности  (в/и)</t>
  </si>
  <si>
    <t>Реализация мероприятий по модернизации коммунальной инфраструктуры (капитальные вложения в объекты капитального строительства) (реконструкция водопровода микрорайона "Аэродром") за счет средств местного бюджета</t>
  </si>
  <si>
    <t>02 1 И3 А154П</t>
  </si>
  <si>
    <t>02 1 И3 А1541</t>
  </si>
  <si>
    <t>Комплекс процессных мероприятий «Реализация мероприятий по газификации объектов на территории Чемальского района»</t>
  </si>
  <si>
    <t>Газификация объектов на территории Чемальского района</t>
  </si>
  <si>
    <t>02 4 05 00000</t>
  </si>
  <si>
    <t>02 4 05 22010</t>
  </si>
  <si>
    <t>Софинансирование расходных обязательств, связанных с решением вопросов местного значения сельского поселения</t>
  </si>
  <si>
    <t>04 4 01 43030</t>
  </si>
  <si>
    <t>Прочая закупка товаров, работ и услуг для обеспечения государственных (муниципальных) нужд (м/б)</t>
  </si>
  <si>
    <t>Прочая закупка товаров, работ и услуг для обеспечения государственных (муниципальных) нужд (р/б)</t>
  </si>
  <si>
    <t>Закупка и монтаж оборудования для создания «умных» спортивных площадок (количество созданных «умных» спортивных площадок) за счет дополнительных средств местного бюджета</t>
  </si>
  <si>
    <t>Закупка и монтаж оборудования для создания «умных» спортивных площадок (количество созданных «умных» спортивных площадок) за счет внебюджетных источников</t>
  </si>
  <si>
    <t>Прочая закупка товаров, работ и услуг для обеспечения государственных (муниципальных) нужд (внебюд.)</t>
  </si>
  <si>
    <t xml:space="preserve"> 03 2 03 А7532</t>
  </si>
  <si>
    <t xml:space="preserve"> 03 2 03 А7533</t>
  </si>
  <si>
    <t>Приложение № 5
к решению "О внесении изменений в бюджет  МО "Чемальский район" Республики Алтай на 2026 год и на  плановый период 2027 и 2028 годов"</t>
  </si>
  <si>
    <t>Финансовое обеспечение выполнение функций и полномочий территориальных органов местного самоуправления Чемальского района</t>
  </si>
  <si>
    <t>99 0 99 0Т001</t>
  </si>
  <si>
    <t>Комплекс процессных мероприятий "Превентивные меры по сохранению поголовья скота"</t>
  </si>
  <si>
    <t>Реализация мероприятий, направленных на регулирование численности волков на территории муниципального образования "Чемальский район"</t>
  </si>
  <si>
    <t>01 4 05 00000</t>
  </si>
  <si>
    <t>01 4 05 22030</t>
  </si>
  <si>
    <t>Региональный проект "Современный облик сельских территорий"</t>
  </si>
  <si>
    <t>Обеспечение комплексного развития сельских территорий (построены и реконструированы объекты капитального строительства в рамках реализации проектов комплексного развития сельских территорий (агломераций)) за счет средств республиканского бюджета Республики Алтай</t>
  </si>
  <si>
    <t xml:space="preserve">Обеспечение комплексного развития сельских территорий (построены и реконструированы объекты капитального строительства в рамках реализации проектов комплексного развития сельских территорий (агломераций)) за счет внебюджетных средств </t>
  </si>
  <si>
    <t>02 2 02 А576П</t>
  </si>
  <si>
    <t>02 2 02 А5761</t>
  </si>
  <si>
    <t>(в редакции  решения "О внесении изменений в бюджет  МО "Чемальский район" Республики Алтай на 2026 год и на  плановый период 2027 и 2028 годов"от 23.12.2025г. № 5-108, от 26.03.2026г. №5-145)</t>
  </si>
</sst>
</file>

<file path=xl/styles.xml><?xml version="1.0" encoding="utf-8"?>
<styleSheet xmlns="http://schemas.openxmlformats.org/spreadsheetml/2006/main">
  <numFmts count="6">
    <numFmt numFmtId="41" formatCode="_-* #,##0_р_._-;\-* #,##0_р_._-;_-* &quot;-&quot;_р_._-;_-@_-"/>
    <numFmt numFmtId="43" formatCode="_-* #,##0.00_р_._-;\-* #,##0.00_р_._-;_-* &quot;-&quot;??_р_._-;_-@_-"/>
    <numFmt numFmtId="164" formatCode="0.0"/>
    <numFmt numFmtId="165" formatCode="#,##0.0"/>
    <numFmt numFmtId="166" formatCode="_-* #,##0.0_р_._-;\-* #,##0.0_р_._-;_-* &quot;-&quot;??_р_._-;_-@_-"/>
    <numFmt numFmtId="167" formatCode="#,##0.0_ ;\-#,##0.0\ "/>
  </numFmts>
  <fonts count="13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MS Sans Serif"/>
      <family val="2"/>
      <charset val="204"/>
    </font>
    <font>
      <sz val="10"/>
      <color theme="1"/>
      <name val="Arial Cyr"/>
      <family val="2"/>
      <charset val="204"/>
    </font>
    <font>
      <sz val="8"/>
      <name val="PT Astra Serif"/>
      <family val="1"/>
      <charset val="204"/>
    </font>
    <font>
      <b/>
      <sz val="8"/>
      <name val="PT Astra Serif"/>
      <family val="1"/>
      <charset val="204"/>
    </font>
    <font>
      <sz val="9"/>
      <name val="PT Astra Serif"/>
      <family val="1"/>
      <charset val="204"/>
    </font>
    <font>
      <sz val="10"/>
      <name val="PT Astra Serif"/>
      <family val="1"/>
      <charset val="204"/>
    </font>
    <font>
      <b/>
      <sz val="12"/>
      <name val="PT Astra Serif"/>
      <family val="1"/>
      <charset val="204"/>
    </font>
    <font>
      <b/>
      <sz val="10"/>
      <name val="PT Astra Serif"/>
      <family val="1"/>
      <charset val="204"/>
    </font>
    <font>
      <i/>
      <sz val="8"/>
      <name val="PT Astra Serif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3" fillId="0" borderId="0" applyNumberFormat="0" applyFont="0" applyFill="0" applyBorder="0" applyAlignment="0" applyProtection="0">
      <alignment vertical="top"/>
    </xf>
    <xf numFmtId="0" fontId="2" fillId="0" borderId="0"/>
    <xf numFmtId="0" fontId="4" fillId="0" borderId="0">
      <alignment vertical="top"/>
    </xf>
    <xf numFmtId="0" fontId="1" fillId="0" borderId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70">
    <xf numFmtId="0" fontId="0" fillId="0" borderId="0" xfId="0"/>
    <xf numFmtId="49" fontId="6" fillId="0" borderId="1" xfId="2" applyNumberFormat="1" applyFont="1" applyFill="1" applyBorder="1" applyAlignment="1">
      <alignment wrapText="1"/>
    </xf>
    <xf numFmtId="49" fontId="6" fillId="0" borderId="1" xfId="2" applyNumberFormat="1" applyFont="1" applyFill="1" applyBorder="1" applyAlignment="1">
      <alignment horizontal="center" wrapText="1"/>
    </xf>
    <xf numFmtId="164" fontId="6" fillId="0" borderId="1" xfId="2" applyNumberFormat="1" applyFont="1" applyFill="1" applyBorder="1" applyAlignment="1">
      <alignment horizontal="center" wrapText="1"/>
    </xf>
    <xf numFmtId="0" fontId="6" fillId="0" borderId="1" xfId="0" applyFont="1" applyFill="1" applyBorder="1" applyAlignment="1">
      <alignment wrapText="1"/>
    </xf>
    <xf numFmtId="49" fontId="6" fillId="0" borderId="1" xfId="0" applyNumberFormat="1" applyFont="1" applyFill="1" applyBorder="1" applyAlignment="1">
      <alignment horizontal="center" wrapText="1"/>
    </xf>
    <xf numFmtId="49" fontId="6" fillId="0" borderId="1" xfId="0" applyNumberFormat="1" applyFont="1" applyFill="1" applyBorder="1" applyAlignment="1">
      <alignment horizontal="left" wrapText="1"/>
    </xf>
    <xf numFmtId="49" fontId="6" fillId="0" borderId="1" xfId="0" applyNumberFormat="1" applyFont="1" applyFill="1" applyBorder="1" applyAlignment="1">
      <alignment wrapText="1"/>
    </xf>
    <xf numFmtId="164" fontId="6" fillId="0" borderId="1" xfId="0" applyNumberFormat="1" applyFont="1" applyFill="1" applyBorder="1" applyAlignment="1">
      <alignment horizontal="center" wrapText="1"/>
    </xf>
    <xf numFmtId="0" fontId="6" fillId="0" borderId="1" xfId="0" applyNumberFormat="1" applyFont="1" applyFill="1" applyBorder="1" applyAlignment="1">
      <alignment wrapText="1"/>
    </xf>
    <xf numFmtId="164" fontId="7" fillId="0" borderId="1" xfId="0" applyNumberFormat="1" applyFont="1" applyFill="1" applyBorder="1" applyAlignment="1">
      <alignment horizontal="center" wrapText="1"/>
    </xf>
    <xf numFmtId="0" fontId="6" fillId="0" borderId="1" xfId="0" applyNumberFormat="1" applyFont="1" applyFill="1" applyBorder="1" applyAlignment="1">
      <alignment horizontal="left" wrapText="1"/>
    </xf>
    <xf numFmtId="164" fontId="6" fillId="0" borderId="6" xfId="0" applyNumberFormat="1" applyFont="1" applyFill="1" applyBorder="1" applyAlignment="1">
      <alignment horizontal="center" wrapText="1"/>
    </xf>
    <xf numFmtId="49" fontId="6" fillId="0" borderId="1" xfId="2" applyNumberFormat="1" applyFont="1" applyFill="1" applyBorder="1" applyAlignment="1">
      <alignment horizontal="left" wrapText="1"/>
    </xf>
    <xf numFmtId="0" fontId="6" fillId="0" borderId="1" xfId="0" applyNumberFormat="1" applyFont="1" applyFill="1" applyBorder="1" applyAlignment="1">
      <alignment horizontal="center" wrapText="1"/>
    </xf>
    <xf numFmtId="49" fontId="6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wrapText="1"/>
    </xf>
    <xf numFmtId="11" fontId="6" fillId="0" borderId="1" xfId="0" applyNumberFormat="1" applyFont="1" applyFill="1" applyBorder="1" applyAlignment="1">
      <alignment horizontal="left" wrapText="1"/>
    </xf>
    <xf numFmtId="0" fontId="9" fillId="0" borderId="0" xfId="0" applyFont="1" applyFill="1" applyAlignment="1">
      <alignment horizontal="center" vertical="top" wrapText="1"/>
    </xf>
    <xf numFmtId="0" fontId="9" fillId="0" borderId="0" xfId="0" applyFont="1" applyFill="1"/>
    <xf numFmtId="0" fontId="9" fillId="0" borderId="0" xfId="0" applyFont="1" applyFill="1" applyAlignment="1">
      <alignment vertical="top" wrapText="1"/>
    </xf>
    <xf numFmtId="49" fontId="9" fillId="0" borderId="0" xfId="0" applyNumberFormat="1" applyFont="1" applyFill="1" applyAlignment="1">
      <alignment horizontal="center" vertical="top" wrapText="1"/>
    </xf>
    <xf numFmtId="0" fontId="9" fillId="0" borderId="0" xfId="0" applyFont="1" applyFill="1" applyAlignment="1">
      <alignment horizontal="right" wrapText="1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right"/>
    </xf>
    <xf numFmtId="0" fontId="11" fillId="0" borderId="0" xfId="0" applyFont="1" applyFill="1"/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top" wrapText="1"/>
    </xf>
    <xf numFmtId="2" fontId="6" fillId="0" borderId="1" xfId="0" applyNumberFormat="1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vertical="center" wrapText="1"/>
    </xf>
    <xf numFmtId="166" fontId="7" fillId="0" borderId="1" xfId="9" applyNumberFormat="1" applyFont="1" applyFill="1" applyBorder="1" applyAlignment="1">
      <alignment vertical="center" wrapText="1"/>
    </xf>
    <xf numFmtId="167" fontId="7" fillId="0" borderId="1" xfId="9" applyNumberFormat="1" applyFont="1" applyFill="1" applyBorder="1" applyAlignment="1">
      <alignment horizontal="center" vertical="center" wrapText="1"/>
    </xf>
    <xf numFmtId="49" fontId="7" fillId="0" borderId="1" xfId="2" applyNumberFormat="1" applyFont="1" applyFill="1" applyBorder="1" applyAlignment="1">
      <alignment vertical="center" wrapText="1"/>
    </xf>
    <xf numFmtId="49" fontId="7" fillId="0" borderId="1" xfId="2" applyNumberFormat="1" applyFont="1" applyFill="1" applyBorder="1" applyAlignment="1">
      <alignment horizontal="center" wrapText="1"/>
    </xf>
    <xf numFmtId="49" fontId="7" fillId="0" borderId="1" xfId="0" applyNumberFormat="1" applyFont="1" applyFill="1" applyBorder="1" applyAlignment="1">
      <alignment horizont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vertical="center" wrapText="1"/>
    </xf>
    <xf numFmtId="49" fontId="7" fillId="0" borderId="1" xfId="0" applyNumberFormat="1" applyFont="1" applyFill="1" applyBorder="1" applyAlignment="1">
      <alignment horizontal="center"/>
    </xf>
    <xf numFmtId="164" fontId="7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wrapText="1"/>
    </xf>
    <xf numFmtId="2" fontId="6" fillId="0" borderId="0" xfId="0" applyNumberFormat="1" applyFont="1" applyFill="1" applyAlignment="1">
      <alignment wrapText="1"/>
    </xf>
    <xf numFmtId="0" fontId="6" fillId="0" borderId="1" xfId="0" applyFont="1" applyFill="1" applyBorder="1" applyAlignment="1">
      <alignment horizontal="left" wrapText="1"/>
    </xf>
    <xf numFmtId="0" fontId="9" fillId="0" borderId="0" xfId="0" applyFont="1" applyFill="1" applyAlignment="1">
      <alignment horizontal="left"/>
    </xf>
    <xf numFmtId="16" fontId="6" fillId="0" borderId="1" xfId="0" applyNumberFormat="1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center" wrapText="1"/>
    </xf>
    <xf numFmtId="0" fontId="7" fillId="0" borderId="1" xfId="0" applyFont="1" applyFill="1" applyBorder="1" applyAlignment="1">
      <alignment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2" fontId="9" fillId="0" borderId="0" xfId="0" applyNumberFormat="1" applyFont="1" applyFill="1" applyAlignment="1">
      <alignment horizontal="center" vertical="top" wrapText="1"/>
    </xf>
    <xf numFmtId="0" fontId="6" fillId="0" borderId="0" xfId="0" applyNumberFormat="1" applyFont="1" applyFill="1" applyAlignment="1">
      <alignment wrapText="1"/>
    </xf>
    <xf numFmtId="0" fontId="8" fillId="0" borderId="0" xfId="0" applyNumberFormat="1" applyFont="1" applyFill="1" applyAlignment="1">
      <alignment wrapText="1"/>
    </xf>
    <xf numFmtId="49" fontId="7" fillId="0" borderId="1" xfId="0" applyNumberFormat="1" applyFont="1" applyFill="1" applyBorder="1" applyAlignment="1">
      <alignment horizontal="left" wrapText="1"/>
    </xf>
    <xf numFmtId="0" fontId="6" fillId="0" borderId="0" xfId="0" applyFont="1" applyFill="1" applyAlignment="1">
      <alignment wrapText="1"/>
    </xf>
    <xf numFmtId="0" fontId="6" fillId="0" borderId="1" xfId="0" applyFont="1" applyFill="1" applyBorder="1" applyAlignment="1">
      <alignment horizontal="left" vertical="top" wrapText="1"/>
    </xf>
    <xf numFmtId="0" fontId="10" fillId="0" borderId="0" xfId="0" applyFont="1" applyFill="1" applyAlignment="1">
      <alignment horizontal="center" vertical="top" wrapText="1"/>
    </xf>
    <xf numFmtId="0" fontId="6" fillId="0" borderId="0" xfId="0" applyFont="1" applyFill="1" applyAlignment="1">
      <alignment horizontal="right" wrapText="1"/>
    </xf>
    <xf numFmtId="0" fontId="10" fillId="0" borderId="0" xfId="0" applyFont="1" applyFill="1" applyAlignment="1">
      <alignment horizontal="center" vertical="top" wrapText="1"/>
    </xf>
    <xf numFmtId="0" fontId="6" fillId="0" borderId="2" xfId="0" applyFont="1" applyFill="1" applyBorder="1" applyAlignment="1">
      <alignment horizontal="right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 wrapText="1"/>
    </xf>
    <xf numFmtId="2" fontId="12" fillId="0" borderId="0" xfId="0" applyNumberFormat="1" applyFont="1" applyFill="1" applyAlignment="1">
      <alignment horizontal="center" vertical="top" wrapText="1"/>
    </xf>
  </cellXfs>
  <cellStyles count="10">
    <cellStyle name="Обычный" xfId="0" builtinId="0"/>
    <cellStyle name="Обычный 2" xfId="1"/>
    <cellStyle name="Обычный 2 2" xfId="2"/>
    <cellStyle name="Обычный 3" xfId="3"/>
    <cellStyle name="Обычный 4" xfId="4"/>
    <cellStyle name="Тысячи [0]_перечис.11" xfId="5"/>
    <cellStyle name="Тысячи_перечис.11" xfId="6"/>
    <cellStyle name="Финансовый" xfId="9" builtinId="3"/>
    <cellStyle name="Финансовый 2" xfId="7"/>
    <cellStyle name="Финансовый 3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58"/>
  <sheetViews>
    <sheetView tabSelected="1" view="pageBreakPreview" topLeftCell="B1" zoomScaleSheetLayoutView="100" workbookViewId="0">
      <selection activeCell="B5" sqref="B5:I5"/>
    </sheetView>
  </sheetViews>
  <sheetFormatPr defaultRowHeight="12.75"/>
  <cols>
    <col min="1" max="1" width="5.140625" style="20" customWidth="1"/>
    <col min="2" max="2" width="39.42578125" style="22" customWidth="1"/>
    <col min="3" max="3" width="6.140625" style="23" customWidth="1"/>
    <col min="4" max="4" width="5.5703125" style="23" customWidth="1"/>
    <col min="5" max="5" width="12.28515625" style="23" customWidth="1"/>
    <col min="6" max="6" width="4.7109375" style="23" customWidth="1"/>
    <col min="7" max="7" width="11" style="23" hidden="1" customWidth="1"/>
    <col min="8" max="8" width="10.28515625" style="23" customWidth="1"/>
    <col min="9" max="9" width="14" style="23" customWidth="1"/>
    <col min="10" max="237" width="9.140625" style="21"/>
    <col min="238" max="238" width="3.5703125" style="21" customWidth="1"/>
    <col min="239" max="239" width="40.85546875" style="21" customWidth="1"/>
    <col min="240" max="240" width="5.140625" style="21" customWidth="1"/>
    <col min="241" max="242" width="4.28515625" style="21" customWidth="1"/>
    <col min="243" max="243" width="8.5703125" style="21" customWidth="1"/>
    <col min="244" max="244" width="6.7109375" style="21" customWidth="1"/>
    <col min="245" max="245" width="11.28515625" style="21" customWidth="1"/>
    <col min="246" max="246" width="12.28515625" style="21" customWidth="1"/>
    <col min="247" max="493" width="9.140625" style="21"/>
    <col min="494" max="494" width="3.5703125" style="21" customWidth="1"/>
    <col min="495" max="495" width="40.85546875" style="21" customWidth="1"/>
    <col min="496" max="496" width="5.140625" style="21" customWidth="1"/>
    <col min="497" max="498" width="4.28515625" style="21" customWidth="1"/>
    <col min="499" max="499" width="8.5703125" style="21" customWidth="1"/>
    <col min="500" max="500" width="6.7109375" style="21" customWidth="1"/>
    <col min="501" max="501" width="11.28515625" style="21" customWidth="1"/>
    <col min="502" max="502" width="12.28515625" style="21" customWidth="1"/>
    <col min="503" max="749" width="9.140625" style="21"/>
    <col min="750" max="750" width="3.5703125" style="21" customWidth="1"/>
    <col min="751" max="751" width="40.85546875" style="21" customWidth="1"/>
    <col min="752" max="752" width="5.140625" style="21" customWidth="1"/>
    <col min="753" max="754" width="4.28515625" style="21" customWidth="1"/>
    <col min="755" max="755" width="8.5703125" style="21" customWidth="1"/>
    <col min="756" max="756" width="6.7109375" style="21" customWidth="1"/>
    <col min="757" max="757" width="11.28515625" style="21" customWidth="1"/>
    <col min="758" max="758" width="12.28515625" style="21" customWidth="1"/>
    <col min="759" max="1005" width="9.140625" style="21"/>
    <col min="1006" max="1006" width="3.5703125" style="21" customWidth="1"/>
    <col min="1007" max="1007" width="40.85546875" style="21" customWidth="1"/>
    <col min="1008" max="1008" width="5.140625" style="21" customWidth="1"/>
    <col min="1009" max="1010" width="4.28515625" style="21" customWidth="1"/>
    <col min="1011" max="1011" width="8.5703125" style="21" customWidth="1"/>
    <col min="1012" max="1012" width="6.7109375" style="21" customWidth="1"/>
    <col min="1013" max="1013" width="11.28515625" style="21" customWidth="1"/>
    <col min="1014" max="1014" width="12.28515625" style="21" customWidth="1"/>
    <col min="1015" max="1261" width="9.140625" style="21"/>
    <col min="1262" max="1262" width="3.5703125" style="21" customWidth="1"/>
    <col min="1263" max="1263" width="40.85546875" style="21" customWidth="1"/>
    <col min="1264" max="1264" width="5.140625" style="21" customWidth="1"/>
    <col min="1265" max="1266" width="4.28515625" style="21" customWidth="1"/>
    <col min="1267" max="1267" width="8.5703125" style="21" customWidth="1"/>
    <col min="1268" max="1268" width="6.7109375" style="21" customWidth="1"/>
    <col min="1269" max="1269" width="11.28515625" style="21" customWidth="1"/>
    <col min="1270" max="1270" width="12.28515625" style="21" customWidth="1"/>
    <col min="1271" max="1517" width="9.140625" style="21"/>
    <col min="1518" max="1518" width="3.5703125" style="21" customWidth="1"/>
    <col min="1519" max="1519" width="40.85546875" style="21" customWidth="1"/>
    <col min="1520" max="1520" width="5.140625" style="21" customWidth="1"/>
    <col min="1521" max="1522" width="4.28515625" style="21" customWidth="1"/>
    <col min="1523" max="1523" width="8.5703125" style="21" customWidth="1"/>
    <col min="1524" max="1524" width="6.7109375" style="21" customWidth="1"/>
    <col min="1525" max="1525" width="11.28515625" style="21" customWidth="1"/>
    <col min="1526" max="1526" width="12.28515625" style="21" customWidth="1"/>
    <col min="1527" max="1773" width="9.140625" style="21"/>
    <col min="1774" max="1774" width="3.5703125" style="21" customWidth="1"/>
    <col min="1775" max="1775" width="40.85546875" style="21" customWidth="1"/>
    <col min="1776" max="1776" width="5.140625" style="21" customWidth="1"/>
    <col min="1777" max="1778" width="4.28515625" style="21" customWidth="1"/>
    <col min="1779" max="1779" width="8.5703125" style="21" customWidth="1"/>
    <col min="1780" max="1780" width="6.7109375" style="21" customWidth="1"/>
    <col min="1781" max="1781" width="11.28515625" style="21" customWidth="1"/>
    <col min="1782" max="1782" width="12.28515625" style="21" customWidth="1"/>
    <col min="1783" max="2029" width="9.140625" style="21"/>
    <col min="2030" max="2030" width="3.5703125" style="21" customWidth="1"/>
    <col min="2031" max="2031" width="40.85546875" style="21" customWidth="1"/>
    <col min="2032" max="2032" width="5.140625" style="21" customWidth="1"/>
    <col min="2033" max="2034" width="4.28515625" style="21" customWidth="1"/>
    <col min="2035" max="2035" width="8.5703125" style="21" customWidth="1"/>
    <col min="2036" max="2036" width="6.7109375" style="21" customWidth="1"/>
    <col min="2037" max="2037" width="11.28515625" style="21" customWidth="1"/>
    <col min="2038" max="2038" width="12.28515625" style="21" customWidth="1"/>
    <col min="2039" max="2285" width="9.140625" style="21"/>
    <col min="2286" max="2286" width="3.5703125" style="21" customWidth="1"/>
    <col min="2287" max="2287" width="40.85546875" style="21" customWidth="1"/>
    <col min="2288" max="2288" width="5.140625" style="21" customWidth="1"/>
    <col min="2289" max="2290" width="4.28515625" style="21" customWidth="1"/>
    <col min="2291" max="2291" width="8.5703125" style="21" customWidth="1"/>
    <col min="2292" max="2292" width="6.7109375" style="21" customWidth="1"/>
    <col min="2293" max="2293" width="11.28515625" style="21" customWidth="1"/>
    <col min="2294" max="2294" width="12.28515625" style="21" customWidth="1"/>
    <col min="2295" max="2541" width="9.140625" style="21"/>
    <col min="2542" max="2542" width="3.5703125" style="21" customWidth="1"/>
    <col min="2543" max="2543" width="40.85546875" style="21" customWidth="1"/>
    <col min="2544" max="2544" width="5.140625" style="21" customWidth="1"/>
    <col min="2545" max="2546" width="4.28515625" style="21" customWidth="1"/>
    <col min="2547" max="2547" width="8.5703125" style="21" customWidth="1"/>
    <col min="2548" max="2548" width="6.7109375" style="21" customWidth="1"/>
    <col min="2549" max="2549" width="11.28515625" style="21" customWidth="1"/>
    <col min="2550" max="2550" width="12.28515625" style="21" customWidth="1"/>
    <col min="2551" max="2797" width="9.140625" style="21"/>
    <col min="2798" max="2798" width="3.5703125" style="21" customWidth="1"/>
    <col min="2799" max="2799" width="40.85546875" style="21" customWidth="1"/>
    <col min="2800" max="2800" width="5.140625" style="21" customWidth="1"/>
    <col min="2801" max="2802" width="4.28515625" style="21" customWidth="1"/>
    <col min="2803" max="2803" width="8.5703125" style="21" customWidth="1"/>
    <col min="2804" max="2804" width="6.7109375" style="21" customWidth="1"/>
    <col min="2805" max="2805" width="11.28515625" style="21" customWidth="1"/>
    <col min="2806" max="2806" width="12.28515625" style="21" customWidth="1"/>
    <col min="2807" max="3053" width="9.140625" style="21"/>
    <col min="3054" max="3054" width="3.5703125" style="21" customWidth="1"/>
    <col min="3055" max="3055" width="40.85546875" style="21" customWidth="1"/>
    <col min="3056" max="3056" width="5.140625" style="21" customWidth="1"/>
    <col min="3057" max="3058" width="4.28515625" style="21" customWidth="1"/>
    <col min="3059" max="3059" width="8.5703125" style="21" customWidth="1"/>
    <col min="3060" max="3060" width="6.7109375" style="21" customWidth="1"/>
    <col min="3061" max="3061" width="11.28515625" style="21" customWidth="1"/>
    <col min="3062" max="3062" width="12.28515625" style="21" customWidth="1"/>
    <col min="3063" max="3309" width="9.140625" style="21"/>
    <col min="3310" max="3310" width="3.5703125" style="21" customWidth="1"/>
    <col min="3311" max="3311" width="40.85546875" style="21" customWidth="1"/>
    <col min="3312" max="3312" width="5.140625" style="21" customWidth="1"/>
    <col min="3313" max="3314" width="4.28515625" style="21" customWidth="1"/>
    <col min="3315" max="3315" width="8.5703125" style="21" customWidth="1"/>
    <col min="3316" max="3316" width="6.7109375" style="21" customWidth="1"/>
    <col min="3317" max="3317" width="11.28515625" style="21" customWidth="1"/>
    <col min="3318" max="3318" width="12.28515625" style="21" customWidth="1"/>
    <col min="3319" max="3565" width="9.140625" style="21"/>
    <col min="3566" max="3566" width="3.5703125" style="21" customWidth="1"/>
    <col min="3567" max="3567" width="40.85546875" style="21" customWidth="1"/>
    <col min="3568" max="3568" width="5.140625" style="21" customWidth="1"/>
    <col min="3569" max="3570" width="4.28515625" style="21" customWidth="1"/>
    <col min="3571" max="3571" width="8.5703125" style="21" customWidth="1"/>
    <col min="3572" max="3572" width="6.7109375" style="21" customWidth="1"/>
    <col min="3573" max="3573" width="11.28515625" style="21" customWidth="1"/>
    <col min="3574" max="3574" width="12.28515625" style="21" customWidth="1"/>
    <col min="3575" max="3821" width="9.140625" style="21"/>
    <col min="3822" max="3822" width="3.5703125" style="21" customWidth="1"/>
    <col min="3823" max="3823" width="40.85546875" style="21" customWidth="1"/>
    <col min="3824" max="3824" width="5.140625" style="21" customWidth="1"/>
    <col min="3825" max="3826" width="4.28515625" style="21" customWidth="1"/>
    <col min="3827" max="3827" width="8.5703125" style="21" customWidth="1"/>
    <col min="3828" max="3828" width="6.7109375" style="21" customWidth="1"/>
    <col min="3829" max="3829" width="11.28515625" style="21" customWidth="1"/>
    <col min="3830" max="3830" width="12.28515625" style="21" customWidth="1"/>
    <col min="3831" max="4077" width="9.140625" style="21"/>
    <col min="4078" max="4078" width="3.5703125" style="21" customWidth="1"/>
    <col min="4079" max="4079" width="40.85546875" style="21" customWidth="1"/>
    <col min="4080" max="4080" width="5.140625" style="21" customWidth="1"/>
    <col min="4081" max="4082" width="4.28515625" style="21" customWidth="1"/>
    <col min="4083" max="4083" width="8.5703125" style="21" customWidth="1"/>
    <col min="4084" max="4084" width="6.7109375" style="21" customWidth="1"/>
    <col min="4085" max="4085" width="11.28515625" style="21" customWidth="1"/>
    <col min="4086" max="4086" width="12.28515625" style="21" customWidth="1"/>
    <col min="4087" max="4333" width="9.140625" style="21"/>
    <col min="4334" max="4334" width="3.5703125" style="21" customWidth="1"/>
    <col min="4335" max="4335" width="40.85546875" style="21" customWidth="1"/>
    <col min="4336" max="4336" width="5.140625" style="21" customWidth="1"/>
    <col min="4337" max="4338" width="4.28515625" style="21" customWidth="1"/>
    <col min="4339" max="4339" width="8.5703125" style="21" customWidth="1"/>
    <col min="4340" max="4340" width="6.7109375" style="21" customWidth="1"/>
    <col min="4341" max="4341" width="11.28515625" style="21" customWidth="1"/>
    <col min="4342" max="4342" width="12.28515625" style="21" customWidth="1"/>
    <col min="4343" max="4589" width="9.140625" style="21"/>
    <col min="4590" max="4590" width="3.5703125" style="21" customWidth="1"/>
    <col min="4591" max="4591" width="40.85546875" style="21" customWidth="1"/>
    <col min="4592" max="4592" width="5.140625" style="21" customWidth="1"/>
    <col min="4593" max="4594" width="4.28515625" style="21" customWidth="1"/>
    <col min="4595" max="4595" width="8.5703125" style="21" customWidth="1"/>
    <col min="4596" max="4596" width="6.7109375" style="21" customWidth="1"/>
    <col min="4597" max="4597" width="11.28515625" style="21" customWidth="1"/>
    <col min="4598" max="4598" width="12.28515625" style="21" customWidth="1"/>
    <col min="4599" max="4845" width="9.140625" style="21"/>
    <col min="4846" max="4846" width="3.5703125" style="21" customWidth="1"/>
    <col min="4847" max="4847" width="40.85546875" style="21" customWidth="1"/>
    <col min="4848" max="4848" width="5.140625" style="21" customWidth="1"/>
    <col min="4849" max="4850" width="4.28515625" style="21" customWidth="1"/>
    <col min="4851" max="4851" width="8.5703125" style="21" customWidth="1"/>
    <col min="4852" max="4852" width="6.7109375" style="21" customWidth="1"/>
    <col min="4853" max="4853" width="11.28515625" style="21" customWidth="1"/>
    <col min="4854" max="4854" width="12.28515625" style="21" customWidth="1"/>
    <col min="4855" max="5101" width="9.140625" style="21"/>
    <col min="5102" max="5102" width="3.5703125" style="21" customWidth="1"/>
    <col min="5103" max="5103" width="40.85546875" style="21" customWidth="1"/>
    <col min="5104" max="5104" width="5.140625" style="21" customWidth="1"/>
    <col min="5105" max="5106" width="4.28515625" style="21" customWidth="1"/>
    <col min="5107" max="5107" width="8.5703125" style="21" customWidth="1"/>
    <col min="5108" max="5108" width="6.7109375" style="21" customWidth="1"/>
    <col min="5109" max="5109" width="11.28515625" style="21" customWidth="1"/>
    <col min="5110" max="5110" width="12.28515625" style="21" customWidth="1"/>
    <col min="5111" max="5357" width="9.140625" style="21"/>
    <col min="5358" max="5358" width="3.5703125" style="21" customWidth="1"/>
    <col min="5359" max="5359" width="40.85546875" style="21" customWidth="1"/>
    <col min="5360" max="5360" width="5.140625" style="21" customWidth="1"/>
    <col min="5361" max="5362" width="4.28515625" style="21" customWidth="1"/>
    <col min="5363" max="5363" width="8.5703125" style="21" customWidth="1"/>
    <col min="5364" max="5364" width="6.7109375" style="21" customWidth="1"/>
    <col min="5365" max="5365" width="11.28515625" style="21" customWidth="1"/>
    <col min="5366" max="5366" width="12.28515625" style="21" customWidth="1"/>
    <col min="5367" max="5613" width="9.140625" style="21"/>
    <col min="5614" max="5614" width="3.5703125" style="21" customWidth="1"/>
    <col min="5615" max="5615" width="40.85546875" style="21" customWidth="1"/>
    <col min="5616" max="5616" width="5.140625" style="21" customWidth="1"/>
    <col min="5617" max="5618" width="4.28515625" style="21" customWidth="1"/>
    <col min="5619" max="5619" width="8.5703125" style="21" customWidth="1"/>
    <col min="5620" max="5620" width="6.7109375" style="21" customWidth="1"/>
    <col min="5621" max="5621" width="11.28515625" style="21" customWidth="1"/>
    <col min="5622" max="5622" width="12.28515625" style="21" customWidth="1"/>
    <col min="5623" max="5869" width="9.140625" style="21"/>
    <col min="5870" max="5870" width="3.5703125" style="21" customWidth="1"/>
    <col min="5871" max="5871" width="40.85546875" style="21" customWidth="1"/>
    <col min="5872" max="5872" width="5.140625" style="21" customWidth="1"/>
    <col min="5873" max="5874" width="4.28515625" style="21" customWidth="1"/>
    <col min="5875" max="5875" width="8.5703125" style="21" customWidth="1"/>
    <col min="5876" max="5876" width="6.7109375" style="21" customWidth="1"/>
    <col min="5877" max="5877" width="11.28515625" style="21" customWidth="1"/>
    <col min="5878" max="5878" width="12.28515625" style="21" customWidth="1"/>
    <col min="5879" max="6125" width="9.140625" style="21"/>
    <col min="6126" max="6126" width="3.5703125" style="21" customWidth="1"/>
    <col min="6127" max="6127" width="40.85546875" style="21" customWidth="1"/>
    <col min="6128" max="6128" width="5.140625" style="21" customWidth="1"/>
    <col min="6129" max="6130" width="4.28515625" style="21" customWidth="1"/>
    <col min="6131" max="6131" width="8.5703125" style="21" customWidth="1"/>
    <col min="6132" max="6132" width="6.7109375" style="21" customWidth="1"/>
    <col min="6133" max="6133" width="11.28515625" style="21" customWidth="1"/>
    <col min="6134" max="6134" width="12.28515625" style="21" customWidth="1"/>
    <col min="6135" max="6381" width="9.140625" style="21"/>
    <col min="6382" max="6382" width="3.5703125" style="21" customWidth="1"/>
    <col min="6383" max="6383" width="40.85546875" style="21" customWidth="1"/>
    <col min="6384" max="6384" width="5.140625" style="21" customWidth="1"/>
    <col min="6385" max="6386" width="4.28515625" style="21" customWidth="1"/>
    <col min="6387" max="6387" width="8.5703125" style="21" customWidth="1"/>
    <col min="6388" max="6388" width="6.7109375" style="21" customWidth="1"/>
    <col min="6389" max="6389" width="11.28515625" style="21" customWidth="1"/>
    <col min="6390" max="6390" width="12.28515625" style="21" customWidth="1"/>
    <col min="6391" max="6637" width="9.140625" style="21"/>
    <col min="6638" max="6638" width="3.5703125" style="21" customWidth="1"/>
    <col min="6639" max="6639" width="40.85546875" style="21" customWidth="1"/>
    <col min="6640" max="6640" width="5.140625" style="21" customWidth="1"/>
    <col min="6641" max="6642" width="4.28515625" style="21" customWidth="1"/>
    <col min="6643" max="6643" width="8.5703125" style="21" customWidth="1"/>
    <col min="6644" max="6644" width="6.7109375" style="21" customWidth="1"/>
    <col min="6645" max="6645" width="11.28515625" style="21" customWidth="1"/>
    <col min="6646" max="6646" width="12.28515625" style="21" customWidth="1"/>
    <col min="6647" max="6893" width="9.140625" style="21"/>
    <col min="6894" max="6894" width="3.5703125" style="21" customWidth="1"/>
    <col min="6895" max="6895" width="40.85546875" style="21" customWidth="1"/>
    <col min="6896" max="6896" width="5.140625" style="21" customWidth="1"/>
    <col min="6897" max="6898" width="4.28515625" style="21" customWidth="1"/>
    <col min="6899" max="6899" width="8.5703125" style="21" customWidth="1"/>
    <col min="6900" max="6900" width="6.7109375" style="21" customWidth="1"/>
    <col min="6901" max="6901" width="11.28515625" style="21" customWidth="1"/>
    <col min="6902" max="6902" width="12.28515625" style="21" customWidth="1"/>
    <col min="6903" max="7149" width="9.140625" style="21"/>
    <col min="7150" max="7150" width="3.5703125" style="21" customWidth="1"/>
    <col min="7151" max="7151" width="40.85546875" style="21" customWidth="1"/>
    <col min="7152" max="7152" width="5.140625" style="21" customWidth="1"/>
    <col min="7153" max="7154" width="4.28515625" style="21" customWidth="1"/>
    <col min="7155" max="7155" width="8.5703125" style="21" customWidth="1"/>
    <col min="7156" max="7156" width="6.7109375" style="21" customWidth="1"/>
    <col min="7157" max="7157" width="11.28515625" style="21" customWidth="1"/>
    <col min="7158" max="7158" width="12.28515625" style="21" customWidth="1"/>
    <col min="7159" max="7405" width="9.140625" style="21"/>
    <col min="7406" max="7406" width="3.5703125" style="21" customWidth="1"/>
    <col min="7407" max="7407" width="40.85546875" style="21" customWidth="1"/>
    <col min="7408" max="7408" width="5.140625" style="21" customWidth="1"/>
    <col min="7409" max="7410" width="4.28515625" style="21" customWidth="1"/>
    <col min="7411" max="7411" width="8.5703125" style="21" customWidth="1"/>
    <col min="7412" max="7412" width="6.7109375" style="21" customWidth="1"/>
    <col min="7413" max="7413" width="11.28515625" style="21" customWidth="1"/>
    <col min="7414" max="7414" width="12.28515625" style="21" customWidth="1"/>
    <col min="7415" max="7661" width="9.140625" style="21"/>
    <col min="7662" max="7662" width="3.5703125" style="21" customWidth="1"/>
    <col min="7663" max="7663" width="40.85546875" style="21" customWidth="1"/>
    <col min="7664" max="7664" width="5.140625" style="21" customWidth="1"/>
    <col min="7665" max="7666" width="4.28515625" style="21" customWidth="1"/>
    <col min="7667" max="7667" width="8.5703125" style="21" customWidth="1"/>
    <col min="7668" max="7668" width="6.7109375" style="21" customWidth="1"/>
    <col min="7669" max="7669" width="11.28515625" style="21" customWidth="1"/>
    <col min="7670" max="7670" width="12.28515625" style="21" customWidth="1"/>
    <col min="7671" max="7917" width="9.140625" style="21"/>
    <col min="7918" max="7918" width="3.5703125" style="21" customWidth="1"/>
    <col min="7919" max="7919" width="40.85546875" style="21" customWidth="1"/>
    <col min="7920" max="7920" width="5.140625" style="21" customWidth="1"/>
    <col min="7921" max="7922" width="4.28515625" style="21" customWidth="1"/>
    <col min="7923" max="7923" width="8.5703125" style="21" customWidth="1"/>
    <col min="7924" max="7924" width="6.7109375" style="21" customWidth="1"/>
    <col min="7925" max="7925" width="11.28515625" style="21" customWidth="1"/>
    <col min="7926" max="7926" width="12.28515625" style="21" customWidth="1"/>
    <col min="7927" max="8173" width="9.140625" style="21"/>
    <col min="8174" max="8174" width="3.5703125" style="21" customWidth="1"/>
    <col min="8175" max="8175" width="40.85546875" style="21" customWidth="1"/>
    <col min="8176" max="8176" width="5.140625" style="21" customWidth="1"/>
    <col min="8177" max="8178" width="4.28515625" style="21" customWidth="1"/>
    <col min="8179" max="8179" width="8.5703125" style="21" customWidth="1"/>
    <col min="8180" max="8180" width="6.7109375" style="21" customWidth="1"/>
    <col min="8181" max="8181" width="11.28515625" style="21" customWidth="1"/>
    <col min="8182" max="8182" width="12.28515625" style="21" customWidth="1"/>
    <col min="8183" max="8429" width="9.140625" style="21"/>
    <col min="8430" max="8430" width="3.5703125" style="21" customWidth="1"/>
    <col min="8431" max="8431" width="40.85546875" style="21" customWidth="1"/>
    <col min="8432" max="8432" width="5.140625" style="21" customWidth="1"/>
    <col min="8433" max="8434" width="4.28515625" style="21" customWidth="1"/>
    <col min="8435" max="8435" width="8.5703125" style="21" customWidth="1"/>
    <col min="8436" max="8436" width="6.7109375" style="21" customWidth="1"/>
    <col min="8437" max="8437" width="11.28515625" style="21" customWidth="1"/>
    <col min="8438" max="8438" width="12.28515625" style="21" customWidth="1"/>
    <col min="8439" max="8685" width="9.140625" style="21"/>
    <col min="8686" max="8686" width="3.5703125" style="21" customWidth="1"/>
    <col min="8687" max="8687" width="40.85546875" style="21" customWidth="1"/>
    <col min="8688" max="8688" width="5.140625" style="21" customWidth="1"/>
    <col min="8689" max="8690" width="4.28515625" style="21" customWidth="1"/>
    <col min="8691" max="8691" width="8.5703125" style="21" customWidth="1"/>
    <col min="8692" max="8692" width="6.7109375" style="21" customWidth="1"/>
    <col min="8693" max="8693" width="11.28515625" style="21" customWidth="1"/>
    <col min="8694" max="8694" width="12.28515625" style="21" customWidth="1"/>
    <col min="8695" max="8941" width="9.140625" style="21"/>
    <col min="8942" max="8942" width="3.5703125" style="21" customWidth="1"/>
    <col min="8943" max="8943" width="40.85546875" style="21" customWidth="1"/>
    <col min="8944" max="8944" width="5.140625" style="21" customWidth="1"/>
    <col min="8945" max="8946" width="4.28515625" style="21" customWidth="1"/>
    <col min="8947" max="8947" width="8.5703125" style="21" customWidth="1"/>
    <col min="8948" max="8948" width="6.7109375" style="21" customWidth="1"/>
    <col min="8949" max="8949" width="11.28515625" style="21" customWidth="1"/>
    <col min="8950" max="8950" width="12.28515625" style="21" customWidth="1"/>
    <col min="8951" max="9197" width="9.140625" style="21"/>
    <col min="9198" max="9198" width="3.5703125" style="21" customWidth="1"/>
    <col min="9199" max="9199" width="40.85546875" style="21" customWidth="1"/>
    <col min="9200" max="9200" width="5.140625" style="21" customWidth="1"/>
    <col min="9201" max="9202" width="4.28515625" style="21" customWidth="1"/>
    <col min="9203" max="9203" width="8.5703125" style="21" customWidth="1"/>
    <col min="9204" max="9204" width="6.7109375" style="21" customWidth="1"/>
    <col min="9205" max="9205" width="11.28515625" style="21" customWidth="1"/>
    <col min="9206" max="9206" width="12.28515625" style="21" customWidth="1"/>
    <col min="9207" max="9453" width="9.140625" style="21"/>
    <col min="9454" max="9454" width="3.5703125" style="21" customWidth="1"/>
    <col min="9455" max="9455" width="40.85546875" style="21" customWidth="1"/>
    <col min="9456" max="9456" width="5.140625" style="21" customWidth="1"/>
    <col min="9457" max="9458" width="4.28515625" style="21" customWidth="1"/>
    <col min="9459" max="9459" width="8.5703125" style="21" customWidth="1"/>
    <col min="9460" max="9460" width="6.7109375" style="21" customWidth="1"/>
    <col min="9461" max="9461" width="11.28515625" style="21" customWidth="1"/>
    <col min="9462" max="9462" width="12.28515625" style="21" customWidth="1"/>
    <col min="9463" max="9709" width="9.140625" style="21"/>
    <col min="9710" max="9710" width="3.5703125" style="21" customWidth="1"/>
    <col min="9711" max="9711" width="40.85546875" style="21" customWidth="1"/>
    <col min="9712" max="9712" width="5.140625" style="21" customWidth="1"/>
    <col min="9713" max="9714" width="4.28515625" style="21" customWidth="1"/>
    <col min="9715" max="9715" width="8.5703125" style="21" customWidth="1"/>
    <col min="9716" max="9716" width="6.7109375" style="21" customWidth="1"/>
    <col min="9717" max="9717" width="11.28515625" style="21" customWidth="1"/>
    <col min="9718" max="9718" width="12.28515625" style="21" customWidth="1"/>
    <col min="9719" max="9965" width="9.140625" style="21"/>
    <col min="9966" max="9966" width="3.5703125" style="21" customWidth="1"/>
    <col min="9967" max="9967" width="40.85546875" style="21" customWidth="1"/>
    <col min="9968" max="9968" width="5.140625" style="21" customWidth="1"/>
    <col min="9969" max="9970" width="4.28515625" style="21" customWidth="1"/>
    <col min="9971" max="9971" width="8.5703125" style="21" customWidth="1"/>
    <col min="9972" max="9972" width="6.7109375" style="21" customWidth="1"/>
    <col min="9973" max="9973" width="11.28515625" style="21" customWidth="1"/>
    <col min="9974" max="9974" width="12.28515625" style="21" customWidth="1"/>
    <col min="9975" max="10221" width="9.140625" style="21"/>
    <col min="10222" max="10222" width="3.5703125" style="21" customWidth="1"/>
    <col min="10223" max="10223" width="40.85546875" style="21" customWidth="1"/>
    <col min="10224" max="10224" width="5.140625" style="21" customWidth="1"/>
    <col min="10225" max="10226" width="4.28515625" style="21" customWidth="1"/>
    <col min="10227" max="10227" width="8.5703125" style="21" customWidth="1"/>
    <col min="10228" max="10228" width="6.7109375" style="21" customWidth="1"/>
    <col min="10229" max="10229" width="11.28515625" style="21" customWidth="1"/>
    <col min="10230" max="10230" width="12.28515625" style="21" customWidth="1"/>
    <col min="10231" max="10477" width="9.140625" style="21"/>
    <col min="10478" max="10478" width="3.5703125" style="21" customWidth="1"/>
    <col min="10479" max="10479" width="40.85546875" style="21" customWidth="1"/>
    <col min="10480" max="10480" width="5.140625" style="21" customWidth="1"/>
    <col min="10481" max="10482" width="4.28515625" style="21" customWidth="1"/>
    <col min="10483" max="10483" width="8.5703125" style="21" customWidth="1"/>
    <col min="10484" max="10484" width="6.7109375" style="21" customWidth="1"/>
    <col min="10485" max="10485" width="11.28515625" style="21" customWidth="1"/>
    <col min="10486" max="10486" width="12.28515625" style="21" customWidth="1"/>
    <col min="10487" max="10733" width="9.140625" style="21"/>
    <col min="10734" max="10734" width="3.5703125" style="21" customWidth="1"/>
    <col min="10735" max="10735" width="40.85546875" style="21" customWidth="1"/>
    <col min="10736" max="10736" width="5.140625" style="21" customWidth="1"/>
    <col min="10737" max="10738" width="4.28515625" style="21" customWidth="1"/>
    <col min="10739" max="10739" width="8.5703125" style="21" customWidth="1"/>
    <col min="10740" max="10740" width="6.7109375" style="21" customWidth="1"/>
    <col min="10741" max="10741" width="11.28515625" style="21" customWidth="1"/>
    <col min="10742" max="10742" width="12.28515625" style="21" customWidth="1"/>
    <col min="10743" max="10989" width="9.140625" style="21"/>
    <col min="10990" max="10990" width="3.5703125" style="21" customWidth="1"/>
    <col min="10991" max="10991" width="40.85546875" style="21" customWidth="1"/>
    <col min="10992" max="10992" width="5.140625" style="21" customWidth="1"/>
    <col min="10993" max="10994" width="4.28515625" style="21" customWidth="1"/>
    <col min="10995" max="10995" width="8.5703125" style="21" customWidth="1"/>
    <col min="10996" max="10996" width="6.7109375" style="21" customWidth="1"/>
    <col min="10997" max="10997" width="11.28515625" style="21" customWidth="1"/>
    <col min="10998" max="10998" width="12.28515625" style="21" customWidth="1"/>
    <col min="10999" max="11245" width="9.140625" style="21"/>
    <col min="11246" max="11246" width="3.5703125" style="21" customWidth="1"/>
    <col min="11247" max="11247" width="40.85546875" style="21" customWidth="1"/>
    <col min="11248" max="11248" width="5.140625" style="21" customWidth="1"/>
    <col min="11249" max="11250" width="4.28515625" style="21" customWidth="1"/>
    <col min="11251" max="11251" width="8.5703125" style="21" customWidth="1"/>
    <col min="11252" max="11252" width="6.7109375" style="21" customWidth="1"/>
    <col min="11253" max="11253" width="11.28515625" style="21" customWidth="1"/>
    <col min="11254" max="11254" width="12.28515625" style="21" customWidth="1"/>
    <col min="11255" max="11501" width="9.140625" style="21"/>
    <col min="11502" max="11502" width="3.5703125" style="21" customWidth="1"/>
    <col min="11503" max="11503" width="40.85546875" style="21" customWidth="1"/>
    <col min="11504" max="11504" width="5.140625" style="21" customWidth="1"/>
    <col min="11505" max="11506" width="4.28515625" style="21" customWidth="1"/>
    <col min="11507" max="11507" width="8.5703125" style="21" customWidth="1"/>
    <col min="11508" max="11508" width="6.7109375" style="21" customWidth="1"/>
    <col min="11509" max="11509" width="11.28515625" style="21" customWidth="1"/>
    <col min="11510" max="11510" width="12.28515625" style="21" customWidth="1"/>
    <col min="11511" max="11757" width="9.140625" style="21"/>
    <col min="11758" max="11758" width="3.5703125" style="21" customWidth="1"/>
    <col min="11759" max="11759" width="40.85546875" style="21" customWidth="1"/>
    <col min="11760" max="11760" width="5.140625" style="21" customWidth="1"/>
    <col min="11761" max="11762" width="4.28515625" style="21" customWidth="1"/>
    <col min="11763" max="11763" width="8.5703125" style="21" customWidth="1"/>
    <col min="11764" max="11764" width="6.7109375" style="21" customWidth="1"/>
    <col min="11765" max="11765" width="11.28515625" style="21" customWidth="1"/>
    <col min="11766" max="11766" width="12.28515625" style="21" customWidth="1"/>
    <col min="11767" max="12013" width="9.140625" style="21"/>
    <col min="12014" max="12014" width="3.5703125" style="21" customWidth="1"/>
    <col min="12015" max="12015" width="40.85546875" style="21" customWidth="1"/>
    <col min="12016" max="12016" width="5.140625" style="21" customWidth="1"/>
    <col min="12017" max="12018" width="4.28515625" style="21" customWidth="1"/>
    <col min="12019" max="12019" width="8.5703125" style="21" customWidth="1"/>
    <col min="12020" max="12020" width="6.7109375" style="21" customWidth="1"/>
    <col min="12021" max="12021" width="11.28515625" style="21" customWidth="1"/>
    <col min="12022" max="12022" width="12.28515625" style="21" customWidth="1"/>
    <col min="12023" max="12269" width="9.140625" style="21"/>
    <col min="12270" max="12270" width="3.5703125" style="21" customWidth="1"/>
    <col min="12271" max="12271" width="40.85546875" style="21" customWidth="1"/>
    <col min="12272" max="12272" width="5.140625" style="21" customWidth="1"/>
    <col min="12273" max="12274" width="4.28515625" style="21" customWidth="1"/>
    <col min="12275" max="12275" width="8.5703125" style="21" customWidth="1"/>
    <col min="12276" max="12276" width="6.7109375" style="21" customWidth="1"/>
    <col min="12277" max="12277" width="11.28515625" style="21" customWidth="1"/>
    <col min="12278" max="12278" width="12.28515625" style="21" customWidth="1"/>
    <col min="12279" max="12525" width="9.140625" style="21"/>
    <col min="12526" max="12526" width="3.5703125" style="21" customWidth="1"/>
    <col min="12527" max="12527" width="40.85546875" style="21" customWidth="1"/>
    <col min="12528" max="12528" width="5.140625" style="21" customWidth="1"/>
    <col min="12529" max="12530" width="4.28515625" style="21" customWidth="1"/>
    <col min="12531" max="12531" width="8.5703125" style="21" customWidth="1"/>
    <col min="12532" max="12532" width="6.7109375" style="21" customWidth="1"/>
    <col min="12533" max="12533" width="11.28515625" style="21" customWidth="1"/>
    <col min="12534" max="12534" width="12.28515625" style="21" customWidth="1"/>
    <col min="12535" max="12781" width="9.140625" style="21"/>
    <col min="12782" max="12782" width="3.5703125" style="21" customWidth="1"/>
    <col min="12783" max="12783" width="40.85546875" style="21" customWidth="1"/>
    <col min="12784" max="12784" width="5.140625" style="21" customWidth="1"/>
    <col min="12785" max="12786" width="4.28515625" style="21" customWidth="1"/>
    <col min="12787" max="12787" width="8.5703125" style="21" customWidth="1"/>
    <col min="12788" max="12788" width="6.7109375" style="21" customWidth="1"/>
    <col min="12789" max="12789" width="11.28515625" style="21" customWidth="1"/>
    <col min="12790" max="12790" width="12.28515625" style="21" customWidth="1"/>
    <col min="12791" max="13037" width="9.140625" style="21"/>
    <col min="13038" max="13038" width="3.5703125" style="21" customWidth="1"/>
    <col min="13039" max="13039" width="40.85546875" style="21" customWidth="1"/>
    <col min="13040" max="13040" width="5.140625" style="21" customWidth="1"/>
    <col min="13041" max="13042" width="4.28515625" style="21" customWidth="1"/>
    <col min="13043" max="13043" width="8.5703125" style="21" customWidth="1"/>
    <col min="13044" max="13044" width="6.7109375" style="21" customWidth="1"/>
    <col min="13045" max="13045" width="11.28515625" style="21" customWidth="1"/>
    <col min="13046" max="13046" width="12.28515625" style="21" customWidth="1"/>
    <col min="13047" max="13293" width="9.140625" style="21"/>
    <col min="13294" max="13294" width="3.5703125" style="21" customWidth="1"/>
    <col min="13295" max="13295" width="40.85546875" style="21" customWidth="1"/>
    <col min="13296" max="13296" width="5.140625" style="21" customWidth="1"/>
    <col min="13297" max="13298" width="4.28515625" style="21" customWidth="1"/>
    <col min="13299" max="13299" width="8.5703125" style="21" customWidth="1"/>
    <col min="13300" max="13300" width="6.7109375" style="21" customWidth="1"/>
    <col min="13301" max="13301" width="11.28515625" style="21" customWidth="1"/>
    <col min="13302" max="13302" width="12.28515625" style="21" customWidth="1"/>
    <col min="13303" max="13549" width="9.140625" style="21"/>
    <col min="13550" max="13550" width="3.5703125" style="21" customWidth="1"/>
    <col min="13551" max="13551" width="40.85546875" style="21" customWidth="1"/>
    <col min="13552" max="13552" width="5.140625" style="21" customWidth="1"/>
    <col min="13553" max="13554" width="4.28515625" style="21" customWidth="1"/>
    <col min="13555" max="13555" width="8.5703125" style="21" customWidth="1"/>
    <col min="13556" max="13556" width="6.7109375" style="21" customWidth="1"/>
    <col min="13557" max="13557" width="11.28515625" style="21" customWidth="1"/>
    <col min="13558" max="13558" width="12.28515625" style="21" customWidth="1"/>
    <col min="13559" max="13805" width="9.140625" style="21"/>
    <col min="13806" max="13806" width="3.5703125" style="21" customWidth="1"/>
    <col min="13807" max="13807" width="40.85546875" style="21" customWidth="1"/>
    <col min="13808" max="13808" width="5.140625" style="21" customWidth="1"/>
    <col min="13809" max="13810" width="4.28515625" style="21" customWidth="1"/>
    <col min="13811" max="13811" width="8.5703125" style="21" customWidth="1"/>
    <col min="13812" max="13812" width="6.7109375" style="21" customWidth="1"/>
    <col min="13813" max="13813" width="11.28515625" style="21" customWidth="1"/>
    <col min="13814" max="13814" width="12.28515625" style="21" customWidth="1"/>
    <col min="13815" max="14061" width="9.140625" style="21"/>
    <col min="14062" max="14062" width="3.5703125" style="21" customWidth="1"/>
    <col min="14063" max="14063" width="40.85546875" style="21" customWidth="1"/>
    <col min="14064" max="14064" width="5.140625" style="21" customWidth="1"/>
    <col min="14065" max="14066" width="4.28515625" style="21" customWidth="1"/>
    <col min="14067" max="14067" width="8.5703125" style="21" customWidth="1"/>
    <col min="14068" max="14068" width="6.7109375" style="21" customWidth="1"/>
    <col min="14069" max="14069" width="11.28515625" style="21" customWidth="1"/>
    <col min="14070" max="14070" width="12.28515625" style="21" customWidth="1"/>
    <col min="14071" max="14317" width="9.140625" style="21"/>
    <col min="14318" max="14318" width="3.5703125" style="21" customWidth="1"/>
    <col min="14319" max="14319" width="40.85546875" style="21" customWidth="1"/>
    <col min="14320" max="14320" width="5.140625" style="21" customWidth="1"/>
    <col min="14321" max="14322" width="4.28515625" style="21" customWidth="1"/>
    <col min="14323" max="14323" width="8.5703125" style="21" customWidth="1"/>
    <col min="14324" max="14324" width="6.7109375" style="21" customWidth="1"/>
    <col min="14325" max="14325" width="11.28515625" style="21" customWidth="1"/>
    <col min="14326" max="14326" width="12.28515625" style="21" customWidth="1"/>
    <col min="14327" max="14573" width="9.140625" style="21"/>
    <col min="14574" max="14574" width="3.5703125" style="21" customWidth="1"/>
    <col min="14575" max="14575" width="40.85546875" style="21" customWidth="1"/>
    <col min="14576" max="14576" width="5.140625" style="21" customWidth="1"/>
    <col min="14577" max="14578" width="4.28515625" style="21" customWidth="1"/>
    <col min="14579" max="14579" width="8.5703125" style="21" customWidth="1"/>
    <col min="14580" max="14580" width="6.7109375" style="21" customWidth="1"/>
    <col min="14581" max="14581" width="11.28515625" style="21" customWidth="1"/>
    <col min="14582" max="14582" width="12.28515625" style="21" customWidth="1"/>
    <col min="14583" max="14829" width="9.140625" style="21"/>
    <col min="14830" max="14830" width="3.5703125" style="21" customWidth="1"/>
    <col min="14831" max="14831" width="40.85546875" style="21" customWidth="1"/>
    <col min="14832" max="14832" width="5.140625" style="21" customWidth="1"/>
    <col min="14833" max="14834" width="4.28515625" style="21" customWidth="1"/>
    <col min="14835" max="14835" width="8.5703125" style="21" customWidth="1"/>
    <col min="14836" max="14836" width="6.7109375" style="21" customWidth="1"/>
    <col min="14837" max="14837" width="11.28515625" style="21" customWidth="1"/>
    <col min="14838" max="14838" width="12.28515625" style="21" customWidth="1"/>
    <col min="14839" max="15085" width="9.140625" style="21"/>
    <col min="15086" max="15086" width="3.5703125" style="21" customWidth="1"/>
    <col min="15087" max="15087" width="40.85546875" style="21" customWidth="1"/>
    <col min="15088" max="15088" width="5.140625" style="21" customWidth="1"/>
    <col min="15089" max="15090" width="4.28515625" style="21" customWidth="1"/>
    <col min="15091" max="15091" width="8.5703125" style="21" customWidth="1"/>
    <col min="15092" max="15092" width="6.7109375" style="21" customWidth="1"/>
    <col min="15093" max="15093" width="11.28515625" style="21" customWidth="1"/>
    <col min="15094" max="15094" width="12.28515625" style="21" customWidth="1"/>
    <col min="15095" max="15341" width="9.140625" style="21"/>
    <col min="15342" max="15342" width="3.5703125" style="21" customWidth="1"/>
    <col min="15343" max="15343" width="40.85546875" style="21" customWidth="1"/>
    <col min="15344" max="15344" width="5.140625" style="21" customWidth="1"/>
    <col min="15345" max="15346" width="4.28515625" style="21" customWidth="1"/>
    <col min="15347" max="15347" width="8.5703125" style="21" customWidth="1"/>
    <col min="15348" max="15348" width="6.7109375" style="21" customWidth="1"/>
    <col min="15349" max="15349" width="11.28515625" style="21" customWidth="1"/>
    <col min="15350" max="15350" width="12.28515625" style="21" customWidth="1"/>
    <col min="15351" max="15597" width="9.140625" style="21"/>
    <col min="15598" max="15598" width="3.5703125" style="21" customWidth="1"/>
    <col min="15599" max="15599" width="40.85546875" style="21" customWidth="1"/>
    <col min="15600" max="15600" width="5.140625" style="21" customWidth="1"/>
    <col min="15601" max="15602" width="4.28515625" style="21" customWidth="1"/>
    <col min="15603" max="15603" width="8.5703125" style="21" customWidth="1"/>
    <col min="15604" max="15604" width="6.7109375" style="21" customWidth="1"/>
    <col min="15605" max="15605" width="11.28515625" style="21" customWidth="1"/>
    <col min="15606" max="15606" width="12.28515625" style="21" customWidth="1"/>
    <col min="15607" max="15853" width="9.140625" style="21"/>
    <col min="15854" max="15854" width="3.5703125" style="21" customWidth="1"/>
    <col min="15855" max="15855" width="40.85546875" style="21" customWidth="1"/>
    <col min="15856" max="15856" width="5.140625" style="21" customWidth="1"/>
    <col min="15857" max="15858" width="4.28515625" style="21" customWidth="1"/>
    <col min="15859" max="15859" width="8.5703125" style="21" customWidth="1"/>
    <col min="15860" max="15860" width="6.7109375" style="21" customWidth="1"/>
    <col min="15861" max="15861" width="11.28515625" style="21" customWidth="1"/>
    <col min="15862" max="15862" width="12.28515625" style="21" customWidth="1"/>
    <col min="15863" max="16109" width="9.140625" style="21"/>
    <col min="16110" max="16110" width="3.5703125" style="21" customWidth="1"/>
    <col min="16111" max="16111" width="40.85546875" style="21" customWidth="1"/>
    <col min="16112" max="16112" width="5.140625" style="21" customWidth="1"/>
    <col min="16113" max="16114" width="4.28515625" style="21" customWidth="1"/>
    <col min="16115" max="16115" width="8.5703125" style="21" customWidth="1"/>
    <col min="16116" max="16116" width="6.7109375" style="21" customWidth="1"/>
    <col min="16117" max="16117" width="11.28515625" style="21" customWidth="1"/>
    <col min="16118" max="16118" width="12.28515625" style="21" customWidth="1"/>
    <col min="16119" max="16384" width="9.140625" style="21"/>
  </cols>
  <sheetData>
    <row r="1" spans="1:9" ht="31.5" customHeight="1">
      <c r="B1" s="63" t="s">
        <v>518</v>
      </c>
      <c r="C1" s="63"/>
      <c r="D1" s="63"/>
      <c r="E1" s="63"/>
      <c r="F1" s="63"/>
      <c r="G1" s="63"/>
      <c r="H1" s="63"/>
      <c r="I1" s="63"/>
    </row>
    <row r="2" spans="1:9" ht="24.75" customHeight="1">
      <c r="B2" s="63" t="s">
        <v>466</v>
      </c>
      <c r="C2" s="63"/>
      <c r="D2" s="63"/>
      <c r="E2" s="63"/>
      <c r="F2" s="63"/>
      <c r="G2" s="63"/>
      <c r="H2" s="63"/>
      <c r="I2" s="63"/>
    </row>
    <row r="3" spans="1:9">
      <c r="F3" s="24"/>
      <c r="G3" s="24"/>
      <c r="H3" s="24"/>
      <c r="I3" s="24"/>
    </row>
    <row r="4" spans="1:9" ht="60" customHeight="1">
      <c r="A4" s="64" t="s">
        <v>205</v>
      </c>
      <c r="B4" s="64"/>
      <c r="C4" s="64"/>
      <c r="D4" s="64"/>
      <c r="E4" s="64"/>
      <c r="F4" s="64"/>
      <c r="G4" s="64"/>
      <c r="H4" s="64"/>
      <c r="I4" s="64"/>
    </row>
    <row r="5" spans="1:9" ht="25.5" customHeight="1">
      <c r="A5" s="62"/>
      <c r="B5" s="69" t="s">
        <v>530</v>
      </c>
      <c r="C5" s="69"/>
      <c r="D5" s="69"/>
      <c r="E5" s="69"/>
      <c r="F5" s="69"/>
      <c r="G5" s="69"/>
      <c r="H5" s="69"/>
      <c r="I5" s="69"/>
    </row>
    <row r="6" spans="1:9" s="27" customFormat="1">
      <c r="A6" s="25"/>
      <c r="B6" s="25"/>
      <c r="C6" s="25"/>
      <c r="D6" s="25"/>
      <c r="E6" s="26"/>
      <c r="F6" s="65" t="s">
        <v>139</v>
      </c>
      <c r="G6" s="65"/>
      <c r="H6" s="65"/>
      <c r="I6" s="65"/>
    </row>
    <row r="7" spans="1:9" ht="33.75">
      <c r="A7" s="28" t="s">
        <v>0</v>
      </c>
      <c r="B7" s="28" t="s">
        <v>1</v>
      </c>
      <c r="C7" s="29" t="s">
        <v>2</v>
      </c>
      <c r="D7" s="29" t="s">
        <v>84</v>
      </c>
      <c r="E7" s="29" t="s">
        <v>83</v>
      </c>
      <c r="F7" s="29" t="s">
        <v>82</v>
      </c>
      <c r="G7" s="30" t="s">
        <v>196</v>
      </c>
      <c r="H7" s="31" t="s">
        <v>197</v>
      </c>
      <c r="I7" s="30" t="s">
        <v>198</v>
      </c>
    </row>
    <row r="8" spans="1:9">
      <c r="A8" s="32">
        <v>1</v>
      </c>
      <c r="B8" s="32">
        <v>2</v>
      </c>
      <c r="C8" s="33" t="s">
        <v>3</v>
      </c>
      <c r="D8" s="33" t="s">
        <v>4</v>
      </c>
      <c r="E8" s="33" t="s">
        <v>5</v>
      </c>
      <c r="F8" s="33" t="s">
        <v>6</v>
      </c>
      <c r="G8" s="34">
        <v>7</v>
      </c>
      <c r="H8" s="16">
        <v>7</v>
      </c>
      <c r="I8" s="16">
        <v>8</v>
      </c>
    </row>
    <row r="9" spans="1:9">
      <c r="A9" s="28">
        <v>1</v>
      </c>
      <c r="B9" s="35" t="s">
        <v>7</v>
      </c>
      <c r="C9" s="29" t="s">
        <v>8</v>
      </c>
      <c r="D9" s="29"/>
      <c r="E9" s="29"/>
      <c r="F9" s="29"/>
      <c r="G9" s="37">
        <f>G10+G19+G38+G71+G76+G112+G117</f>
        <v>88273</v>
      </c>
      <c r="H9" s="37">
        <f>H10+H19+H38+H71+H76+H112+H117</f>
        <v>9717.7999999999993</v>
      </c>
      <c r="I9" s="36">
        <f>I10+I19+I38+I71+I76+I112+I117</f>
        <v>97990.799999999988</v>
      </c>
    </row>
    <row r="10" spans="1:9" ht="21">
      <c r="A10" s="32" t="s">
        <v>9</v>
      </c>
      <c r="B10" s="38" t="s">
        <v>10</v>
      </c>
      <c r="C10" s="39" t="s">
        <v>8</v>
      </c>
      <c r="D10" s="39" t="s">
        <v>11</v>
      </c>
      <c r="E10" s="39"/>
      <c r="F10" s="39"/>
      <c r="G10" s="10">
        <f>G11</f>
        <v>3414.1</v>
      </c>
      <c r="H10" s="10">
        <f t="shared" ref="H10:I10" si="0">H11</f>
        <v>0</v>
      </c>
      <c r="I10" s="10">
        <f t="shared" si="0"/>
        <v>3414.1</v>
      </c>
    </row>
    <row r="11" spans="1:9">
      <c r="A11" s="32"/>
      <c r="B11" s="1" t="s">
        <v>115</v>
      </c>
      <c r="C11" s="2" t="s">
        <v>8</v>
      </c>
      <c r="D11" s="2" t="s">
        <v>11</v>
      </c>
      <c r="E11" s="2" t="s">
        <v>493</v>
      </c>
      <c r="F11" s="2" t="s">
        <v>195</v>
      </c>
      <c r="G11" s="10">
        <f>G12</f>
        <v>3414.1</v>
      </c>
      <c r="H11" s="10">
        <f t="shared" ref="H11:I11" si="1">H12</f>
        <v>0</v>
      </c>
      <c r="I11" s="10">
        <f t="shared" si="1"/>
        <v>3414.1</v>
      </c>
    </row>
    <row r="12" spans="1:9">
      <c r="A12" s="32"/>
      <c r="B12" s="1" t="s">
        <v>115</v>
      </c>
      <c r="C12" s="2" t="s">
        <v>8</v>
      </c>
      <c r="D12" s="2" t="s">
        <v>11</v>
      </c>
      <c r="E12" s="2" t="s">
        <v>210</v>
      </c>
      <c r="F12" s="2" t="s">
        <v>195</v>
      </c>
      <c r="G12" s="3">
        <f>G13+G16</f>
        <v>3414.1</v>
      </c>
      <c r="H12" s="3">
        <f>H13+H16</f>
        <v>0</v>
      </c>
      <c r="I12" s="3">
        <f>I13+I16</f>
        <v>3414.1</v>
      </c>
    </row>
    <row r="13" spans="1:9">
      <c r="A13" s="32"/>
      <c r="B13" s="4" t="s">
        <v>211</v>
      </c>
      <c r="C13" s="2" t="s">
        <v>8</v>
      </c>
      <c r="D13" s="2" t="s">
        <v>11</v>
      </c>
      <c r="E13" s="2" t="s">
        <v>212</v>
      </c>
      <c r="F13" s="2" t="s">
        <v>195</v>
      </c>
      <c r="G13" s="3">
        <f>SUM(G14:G15)</f>
        <v>3151.5</v>
      </c>
      <c r="H13" s="3">
        <f>SUM(H14:H15)</f>
        <v>0</v>
      </c>
      <c r="I13" s="3">
        <f>SUM(I14:I15)</f>
        <v>3151.5</v>
      </c>
    </row>
    <row r="14" spans="1:9" ht="22.5">
      <c r="A14" s="32"/>
      <c r="B14" s="1" t="s">
        <v>85</v>
      </c>
      <c r="C14" s="2" t="s">
        <v>8</v>
      </c>
      <c r="D14" s="2" t="s">
        <v>11</v>
      </c>
      <c r="E14" s="2" t="s">
        <v>212</v>
      </c>
      <c r="F14" s="2" t="s">
        <v>12</v>
      </c>
      <c r="G14" s="3">
        <v>2420.5</v>
      </c>
      <c r="H14" s="3"/>
      <c r="I14" s="3">
        <f>SUM(G14:H14)</f>
        <v>2420.5</v>
      </c>
    </row>
    <row r="15" spans="1:9" ht="45">
      <c r="A15" s="32"/>
      <c r="B15" s="1" t="s">
        <v>86</v>
      </c>
      <c r="C15" s="2" t="s">
        <v>8</v>
      </c>
      <c r="D15" s="2" t="s">
        <v>11</v>
      </c>
      <c r="E15" s="2" t="s">
        <v>212</v>
      </c>
      <c r="F15" s="2" t="s">
        <v>87</v>
      </c>
      <c r="G15" s="3">
        <v>731</v>
      </c>
      <c r="H15" s="3"/>
      <c r="I15" s="3">
        <f t="shared" ref="I15" si="2">SUM(G15:H15)</f>
        <v>731</v>
      </c>
    </row>
    <row r="16" spans="1:9" ht="22.5">
      <c r="A16" s="32"/>
      <c r="B16" s="4" t="s">
        <v>468</v>
      </c>
      <c r="C16" s="5" t="s">
        <v>8</v>
      </c>
      <c r="D16" s="2" t="s">
        <v>11</v>
      </c>
      <c r="E16" s="5" t="s">
        <v>214</v>
      </c>
      <c r="F16" s="5" t="s">
        <v>195</v>
      </c>
      <c r="G16" s="3">
        <f>SUM(G17:G18)</f>
        <v>262.59999999999997</v>
      </c>
      <c r="H16" s="3">
        <f>SUM(H17:H18)</f>
        <v>0</v>
      </c>
      <c r="I16" s="3">
        <f>SUM(I17:I18)</f>
        <v>262.59999999999997</v>
      </c>
    </row>
    <row r="17" spans="1:9" ht="33.75">
      <c r="A17" s="32"/>
      <c r="B17" s="6" t="s">
        <v>13</v>
      </c>
      <c r="C17" s="5" t="s">
        <v>8</v>
      </c>
      <c r="D17" s="2" t="s">
        <v>11</v>
      </c>
      <c r="E17" s="5" t="s">
        <v>214</v>
      </c>
      <c r="F17" s="5" t="s">
        <v>19</v>
      </c>
      <c r="G17" s="3">
        <v>201.7</v>
      </c>
      <c r="H17" s="3"/>
      <c r="I17" s="3">
        <f t="shared" ref="I17:I18" si="3">SUM(G17:H17)</f>
        <v>201.7</v>
      </c>
    </row>
    <row r="18" spans="1:9" ht="45">
      <c r="A18" s="32"/>
      <c r="B18" s="6" t="s">
        <v>86</v>
      </c>
      <c r="C18" s="5" t="s">
        <v>8</v>
      </c>
      <c r="D18" s="2" t="s">
        <v>11</v>
      </c>
      <c r="E18" s="5" t="s">
        <v>214</v>
      </c>
      <c r="F18" s="5" t="s">
        <v>87</v>
      </c>
      <c r="G18" s="3">
        <v>60.9</v>
      </c>
      <c r="H18" s="3"/>
      <c r="I18" s="3">
        <f t="shared" si="3"/>
        <v>60.9</v>
      </c>
    </row>
    <row r="19" spans="1:9" ht="42">
      <c r="A19" s="32" t="s">
        <v>14</v>
      </c>
      <c r="B19" s="35" t="s">
        <v>15</v>
      </c>
      <c r="C19" s="40" t="s">
        <v>8</v>
      </c>
      <c r="D19" s="40" t="s">
        <v>16</v>
      </c>
      <c r="E19" s="40"/>
      <c r="F19" s="40"/>
      <c r="G19" s="41">
        <f>G20</f>
        <v>6438.9</v>
      </c>
      <c r="H19" s="41">
        <f t="shared" ref="H19:I19" si="4">H20</f>
        <v>27.3</v>
      </c>
      <c r="I19" s="41">
        <f t="shared" si="4"/>
        <v>6466.2000000000007</v>
      </c>
    </row>
    <row r="20" spans="1:9">
      <c r="A20" s="32"/>
      <c r="B20" s="7" t="s">
        <v>115</v>
      </c>
      <c r="C20" s="5" t="s">
        <v>8</v>
      </c>
      <c r="D20" s="5" t="s">
        <v>16</v>
      </c>
      <c r="E20" s="5" t="s">
        <v>493</v>
      </c>
      <c r="F20" s="5" t="s">
        <v>195</v>
      </c>
      <c r="G20" s="41">
        <f>G21</f>
        <v>6438.9</v>
      </c>
      <c r="H20" s="41">
        <f t="shared" ref="H20:I20" si="5">H21</f>
        <v>27.3</v>
      </c>
      <c r="I20" s="41">
        <f t="shared" si="5"/>
        <v>6466.2000000000007</v>
      </c>
    </row>
    <row r="21" spans="1:9">
      <c r="A21" s="32"/>
      <c r="B21" s="7" t="s">
        <v>115</v>
      </c>
      <c r="C21" s="5" t="s">
        <v>8</v>
      </c>
      <c r="D21" s="5" t="s">
        <v>16</v>
      </c>
      <c r="E21" s="5" t="s">
        <v>210</v>
      </c>
      <c r="F21" s="5" t="s">
        <v>195</v>
      </c>
      <c r="G21" s="8">
        <f>G22+G27+G30+G33+G36</f>
        <v>6438.9</v>
      </c>
      <c r="H21" s="8">
        <f t="shared" ref="H21:I21" si="6">H22+H27+H30+H33+H36</f>
        <v>27.3</v>
      </c>
      <c r="I21" s="8">
        <f t="shared" si="6"/>
        <v>6466.2000000000007</v>
      </c>
    </row>
    <row r="22" spans="1:9" ht="33.75">
      <c r="A22" s="32"/>
      <c r="B22" s="4" t="s">
        <v>215</v>
      </c>
      <c r="C22" s="5" t="s">
        <v>8</v>
      </c>
      <c r="D22" s="5" t="s">
        <v>16</v>
      </c>
      <c r="E22" s="5" t="s">
        <v>216</v>
      </c>
      <c r="F22" s="5" t="s">
        <v>195</v>
      </c>
      <c r="G22" s="8">
        <f>SUM(G23:G26)</f>
        <v>3230.7000000000003</v>
      </c>
      <c r="H22" s="8">
        <f>SUM(H23:H26)</f>
        <v>27.3</v>
      </c>
      <c r="I22" s="8">
        <f t="shared" ref="I22" si="7">SUM(I23:I26)</f>
        <v>3258.0000000000005</v>
      </c>
    </row>
    <row r="23" spans="1:9" ht="22.5">
      <c r="A23" s="32"/>
      <c r="B23" s="7" t="s">
        <v>85</v>
      </c>
      <c r="C23" s="5" t="s">
        <v>8</v>
      </c>
      <c r="D23" s="5" t="s">
        <v>16</v>
      </c>
      <c r="E23" s="5" t="s">
        <v>216</v>
      </c>
      <c r="F23" s="5" t="s">
        <v>12</v>
      </c>
      <c r="G23" s="8">
        <v>2063.8000000000002</v>
      </c>
      <c r="H23" s="8"/>
      <c r="I23" s="8">
        <f t="shared" ref="I23:I26" si="8">G23+H23</f>
        <v>2063.8000000000002</v>
      </c>
    </row>
    <row r="24" spans="1:9" ht="45">
      <c r="A24" s="32"/>
      <c r="B24" s="7" t="s">
        <v>86</v>
      </c>
      <c r="C24" s="5" t="s">
        <v>8</v>
      </c>
      <c r="D24" s="5" t="s">
        <v>16</v>
      </c>
      <c r="E24" s="5" t="s">
        <v>216</v>
      </c>
      <c r="F24" s="5" t="s">
        <v>87</v>
      </c>
      <c r="G24" s="8">
        <v>623.29999999999995</v>
      </c>
      <c r="H24" s="8"/>
      <c r="I24" s="8">
        <f t="shared" si="8"/>
        <v>623.29999999999995</v>
      </c>
    </row>
    <row r="25" spans="1:9" ht="23.25" customHeight="1">
      <c r="A25" s="32"/>
      <c r="B25" s="6" t="s">
        <v>89</v>
      </c>
      <c r="C25" s="5" t="s">
        <v>8</v>
      </c>
      <c r="D25" s="5" t="s">
        <v>16</v>
      </c>
      <c r="E25" s="5" t="s">
        <v>216</v>
      </c>
      <c r="F25" s="5" t="s">
        <v>21</v>
      </c>
      <c r="G25" s="8">
        <v>541</v>
      </c>
      <c r="H25" s="8">
        <v>27.3</v>
      </c>
      <c r="I25" s="8">
        <f t="shared" si="8"/>
        <v>568.29999999999995</v>
      </c>
    </row>
    <row r="26" spans="1:9">
      <c r="A26" s="32"/>
      <c r="B26" s="7" t="s">
        <v>92</v>
      </c>
      <c r="C26" s="5" t="s">
        <v>8</v>
      </c>
      <c r="D26" s="5" t="s">
        <v>16</v>
      </c>
      <c r="E26" s="5" t="s">
        <v>216</v>
      </c>
      <c r="F26" s="5" t="s">
        <v>35</v>
      </c>
      <c r="G26" s="8">
        <v>2.6</v>
      </c>
      <c r="H26" s="8"/>
      <c r="I26" s="8">
        <f t="shared" si="8"/>
        <v>2.6</v>
      </c>
    </row>
    <row r="27" spans="1:9" ht="25.5" customHeight="1">
      <c r="A27" s="32"/>
      <c r="B27" s="4" t="s">
        <v>469</v>
      </c>
      <c r="C27" s="5" t="s">
        <v>8</v>
      </c>
      <c r="D27" s="5" t="s">
        <v>16</v>
      </c>
      <c r="E27" s="5" t="s">
        <v>217</v>
      </c>
      <c r="F27" s="5" t="s">
        <v>195</v>
      </c>
      <c r="G27" s="8">
        <f>SUM(G28:G29)</f>
        <v>80.900000000000006</v>
      </c>
      <c r="H27" s="8">
        <f t="shared" ref="H27:I27" si="9">SUM(H28:H29)</f>
        <v>0</v>
      </c>
      <c r="I27" s="8">
        <f t="shared" si="9"/>
        <v>80.900000000000006</v>
      </c>
    </row>
    <row r="28" spans="1:9" ht="33.75">
      <c r="A28" s="32"/>
      <c r="B28" s="6" t="s">
        <v>13</v>
      </c>
      <c r="C28" s="5" t="s">
        <v>8</v>
      </c>
      <c r="D28" s="5" t="s">
        <v>16</v>
      </c>
      <c r="E28" s="5" t="s">
        <v>217</v>
      </c>
      <c r="F28" s="5" t="s">
        <v>19</v>
      </c>
      <c r="G28" s="8">
        <v>62.1</v>
      </c>
      <c r="H28" s="8"/>
      <c r="I28" s="8">
        <f t="shared" ref="I28:I29" si="10">G28+H28</f>
        <v>62.1</v>
      </c>
    </row>
    <row r="29" spans="1:9" ht="45">
      <c r="A29" s="32"/>
      <c r="B29" s="6" t="s">
        <v>86</v>
      </c>
      <c r="C29" s="5" t="s">
        <v>8</v>
      </c>
      <c r="D29" s="5" t="s">
        <v>16</v>
      </c>
      <c r="E29" s="5" t="s">
        <v>217</v>
      </c>
      <c r="F29" s="5" t="s">
        <v>87</v>
      </c>
      <c r="G29" s="8">
        <v>18.8</v>
      </c>
      <c r="H29" s="8"/>
      <c r="I29" s="8">
        <f t="shared" si="10"/>
        <v>18.8</v>
      </c>
    </row>
    <row r="30" spans="1:9">
      <c r="A30" s="32"/>
      <c r="B30" s="7" t="s">
        <v>218</v>
      </c>
      <c r="C30" s="5" t="s">
        <v>8</v>
      </c>
      <c r="D30" s="5" t="s">
        <v>16</v>
      </c>
      <c r="E30" s="5" t="s">
        <v>219</v>
      </c>
      <c r="F30" s="5" t="s">
        <v>195</v>
      </c>
      <c r="G30" s="8">
        <f>SUM(G31:G32)</f>
        <v>2266.4</v>
      </c>
      <c r="H30" s="8">
        <f>SUM(H31:H32)</f>
        <v>0</v>
      </c>
      <c r="I30" s="8">
        <f t="shared" ref="I30" si="11">SUM(I31:I32)</f>
        <v>2266.4</v>
      </c>
    </row>
    <row r="31" spans="1:9" ht="22.5">
      <c r="A31" s="32"/>
      <c r="B31" s="7" t="s">
        <v>85</v>
      </c>
      <c r="C31" s="5" t="s">
        <v>8</v>
      </c>
      <c r="D31" s="5" t="s">
        <v>16</v>
      </c>
      <c r="E31" s="5" t="s">
        <v>219</v>
      </c>
      <c r="F31" s="5" t="s">
        <v>12</v>
      </c>
      <c r="G31" s="8">
        <v>1740.7</v>
      </c>
      <c r="H31" s="8"/>
      <c r="I31" s="8">
        <f>SUM(G31:H31)</f>
        <v>1740.7</v>
      </c>
    </row>
    <row r="32" spans="1:9" ht="45">
      <c r="A32" s="32"/>
      <c r="B32" s="7" t="s">
        <v>86</v>
      </c>
      <c r="C32" s="5" t="s">
        <v>8</v>
      </c>
      <c r="D32" s="5" t="s">
        <v>16</v>
      </c>
      <c r="E32" s="5" t="s">
        <v>219</v>
      </c>
      <c r="F32" s="5" t="s">
        <v>87</v>
      </c>
      <c r="G32" s="8">
        <v>525.70000000000005</v>
      </c>
      <c r="H32" s="8"/>
      <c r="I32" s="8">
        <f t="shared" ref="I32:I35" si="12">SUM(G32:H32)</f>
        <v>525.70000000000005</v>
      </c>
    </row>
    <row r="33" spans="1:9" ht="22.5">
      <c r="A33" s="32"/>
      <c r="B33" s="4" t="s">
        <v>470</v>
      </c>
      <c r="C33" s="5" t="s">
        <v>8</v>
      </c>
      <c r="D33" s="5" t="s">
        <v>16</v>
      </c>
      <c r="E33" s="5" t="s">
        <v>220</v>
      </c>
      <c r="F33" s="5" t="s">
        <v>195</v>
      </c>
      <c r="G33" s="8">
        <f>SUM(G34:G35)</f>
        <v>188.89999999999998</v>
      </c>
      <c r="H33" s="8">
        <f>SUM(H34:H35)</f>
        <v>0</v>
      </c>
      <c r="I33" s="8">
        <f>SUM(I34:I35)</f>
        <v>188.89999999999998</v>
      </c>
    </row>
    <row r="34" spans="1:9" ht="33.75">
      <c r="A34" s="32"/>
      <c r="B34" s="6" t="s">
        <v>13</v>
      </c>
      <c r="C34" s="5" t="s">
        <v>8</v>
      </c>
      <c r="D34" s="5" t="s">
        <v>16</v>
      </c>
      <c r="E34" s="5" t="s">
        <v>220</v>
      </c>
      <c r="F34" s="5" t="s">
        <v>19</v>
      </c>
      <c r="G34" s="8">
        <v>145.1</v>
      </c>
      <c r="H34" s="8"/>
      <c r="I34" s="8">
        <f t="shared" si="12"/>
        <v>145.1</v>
      </c>
    </row>
    <row r="35" spans="1:9" ht="45">
      <c r="A35" s="32"/>
      <c r="B35" s="7" t="s">
        <v>86</v>
      </c>
      <c r="C35" s="5" t="s">
        <v>8</v>
      </c>
      <c r="D35" s="5" t="s">
        <v>16</v>
      </c>
      <c r="E35" s="5" t="s">
        <v>220</v>
      </c>
      <c r="F35" s="5" t="s">
        <v>87</v>
      </c>
      <c r="G35" s="8">
        <v>43.8</v>
      </c>
      <c r="H35" s="8"/>
      <c r="I35" s="8">
        <f t="shared" si="12"/>
        <v>43.8</v>
      </c>
    </row>
    <row r="36" spans="1:9">
      <c r="A36" s="32"/>
      <c r="B36" s="4" t="s">
        <v>221</v>
      </c>
      <c r="C36" s="5" t="s">
        <v>8</v>
      </c>
      <c r="D36" s="5" t="s">
        <v>16</v>
      </c>
      <c r="E36" s="5" t="s">
        <v>222</v>
      </c>
      <c r="F36" s="5" t="s">
        <v>195</v>
      </c>
      <c r="G36" s="8">
        <f>G37</f>
        <v>672</v>
      </c>
      <c r="H36" s="8">
        <f>H37</f>
        <v>0</v>
      </c>
      <c r="I36" s="8">
        <f>I37</f>
        <v>672</v>
      </c>
    </row>
    <row r="37" spans="1:9" ht="45">
      <c r="A37" s="32"/>
      <c r="B37" s="6" t="s">
        <v>147</v>
      </c>
      <c r="C37" s="5" t="s">
        <v>8</v>
      </c>
      <c r="D37" s="5" t="s">
        <v>16</v>
      </c>
      <c r="E37" s="5" t="s">
        <v>222</v>
      </c>
      <c r="F37" s="5" t="s">
        <v>148</v>
      </c>
      <c r="G37" s="8">
        <v>672</v>
      </c>
      <c r="H37" s="8"/>
      <c r="I37" s="8">
        <f>SUM(G37:H37)</f>
        <v>672</v>
      </c>
    </row>
    <row r="38" spans="1:9" ht="42">
      <c r="A38" s="32" t="s">
        <v>17</v>
      </c>
      <c r="B38" s="35" t="s">
        <v>88</v>
      </c>
      <c r="C38" s="40" t="s">
        <v>8</v>
      </c>
      <c r="D38" s="40" t="s">
        <v>18</v>
      </c>
      <c r="E38" s="40"/>
      <c r="F38" s="40"/>
      <c r="G38" s="10">
        <f>G39+G47+G55</f>
        <v>33931.699999999997</v>
      </c>
      <c r="H38" s="10">
        <f t="shared" ref="H38:I38" si="13">H39+H47+H55</f>
        <v>6285.9</v>
      </c>
      <c r="I38" s="10">
        <f t="shared" si="13"/>
        <v>40217.599999999999</v>
      </c>
    </row>
    <row r="39" spans="1:9" ht="45">
      <c r="A39" s="32"/>
      <c r="B39" s="42" t="s">
        <v>208</v>
      </c>
      <c r="C39" s="5" t="s">
        <v>8</v>
      </c>
      <c r="D39" s="5" t="s">
        <v>18</v>
      </c>
      <c r="E39" s="5" t="s">
        <v>117</v>
      </c>
      <c r="F39" s="5" t="s">
        <v>195</v>
      </c>
      <c r="G39" s="8">
        <f>G40</f>
        <v>2598.5</v>
      </c>
      <c r="H39" s="8">
        <f t="shared" ref="H39:I39" si="14">H40</f>
        <v>0</v>
      </c>
      <c r="I39" s="8">
        <f t="shared" si="14"/>
        <v>2598.5</v>
      </c>
    </row>
    <row r="40" spans="1:9" ht="33.75">
      <c r="A40" s="32"/>
      <c r="B40" s="4" t="s">
        <v>223</v>
      </c>
      <c r="C40" s="5" t="s">
        <v>8</v>
      </c>
      <c r="D40" s="5" t="s">
        <v>18</v>
      </c>
      <c r="E40" s="5" t="s">
        <v>225</v>
      </c>
      <c r="F40" s="5" t="s">
        <v>195</v>
      </c>
      <c r="G40" s="8">
        <f>G41</f>
        <v>2598.5</v>
      </c>
      <c r="H40" s="8">
        <f>H41</f>
        <v>0</v>
      </c>
      <c r="I40" s="8">
        <f>I41</f>
        <v>2598.5</v>
      </c>
    </row>
    <row r="41" spans="1:9" ht="45">
      <c r="A41" s="32"/>
      <c r="B41" s="4" t="s">
        <v>224</v>
      </c>
      <c r="C41" s="5" t="s">
        <v>8</v>
      </c>
      <c r="D41" s="5" t="s">
        <v>18</v>
      </c>
      <c r="E41" s="5" t="s">
        <v>226</v>
      </c>
      <c r="F41" s="5" t="s">
        <v>195</v>
      </c>
      <c r="G41" s="8">
        <f>SUM(G42:G46)</f>
        <v>2598.5</v>
      </c>
      <c r="H41" s="8">
        <f>SUM(H42:H46)</f>
        <v>0</v>
      </c>
      <c r="I41" s="8">
        <f>SUM(I42:I46)</f>
        <v>2598.5</v>
      </c>
    </row>
    <row r="42" spans="1:9" ht="22.5">
      <c r="A42" s="32"/>
      <c r="B42" s="7" t="s">
        <v>85</v>
      </c>
      <c r="C42" s="5" t="s">
        <v>8</v>
      </c>
      <c r="D42" s="5" t="s">
        <v>18</v>
      </c>
      <c r="E42" s="5" t="s">
        <v>226</v>
      </c>
      <c r="F42" s="5" t="s">
        <v>12</v>
      </c>
      <c r="G42" s="8">
        <v>1358</v>
      </c>
      <c r="H42" s="8"/>
      <c r="I42" s="8">
        <f>SUM(G42:H42)</f>
        <v>1358</v>
      </c>
    </row>
    <row r="43" spans="1:9" ht="45">
      <c r="A43" s="32"/>
      <c r="B43" s="7" t="s">
        <v>86</v>
      </c>
      <c r="C43" s="5" t="s">
        <v>8</v>
      </c>
      <c r="D43" s="5" t="s">
        <v>18</v>
      </c>
      <c r="E43" s="5" t="s">
        <v>226</v>
      </c>
      <c r="F43" s="5" t="s">
        <v>87</v>
      </c>
      <c r="G43" s="8">
        <v>410.1</v>
      </c>
      <c r="H43" s="8"/>
      <c r="I43" s="8">
        <f>SUM(G43:H43)</f>
        <v>410.1</v>
      </c>
    </row>
    <row r="44" spans="1:9" ht="22.5">
      <c r="A44" s="32"/>
      <c r="B44" s="6" t="s">
        <v>20</v>
      </c>
      <c r="C44" s="5" t="s">
        <v>8</v>
      </c>
      <c r="D44" s="5" t="s">
        <v>18</v>
      </c>
      <c r="E44" s="5" t="s">
        <v>226</v>
      </c>
      <c r="F44" s="5" t="s">
        <v>26</v>
      </c>
      <c r="G44" s="8">
        <v>6</v>
      </c>
      <c r="H44" s="8"/>
      <c r="I44" s="8">
        <f>SUM(G44:H44)</f>
        <v>6</v>
      </c>
    </row>
    <row r="45" spans="1:9" ht="24" customHeight="1">
      <c r="A45" s="32"/>
      <c r="B45" s="6" t="s">
        <v>89</v>
      </c>
      <c r="C45" s="5" t="s">
        <v>8</v>
      </c>
      <c r="D45" s="5" t="s">
        <v>18</v>
      </c>
      <c r="E45" s="5" t="s">
        <v>226</v>
      </c>
      <c r="F45" s="5" t="s">
        <v>21</v>
      </c>
      <c r="G45" s="8">
        <v>823</v>
      </c>
      <c r="H45" s="8"/>
      <c r="I45" s="8">
        <f>SUM(G45:H45)</f>
        <v>823</v>
      </c>
    </row>
    <row r="46" spans="1:9">
      <c r="A46" s="32"/>
      <c r="B46" s="7" t="s">
        <v>92</v>
      </c>
      <c r="C46" s="5" t="s">
        <v>8</v>
      </c>
      <c r="D46" s="5" t="s">
        <v>18</v>
      </c>
      <c r="E46" s="5" t="s">
        <v>226</v>
      </c>
      <c r="F46" s="5" t="s">
        <v>35</v>
      </c>
      <c r="G46" s="8">
        <v>1.4</v>
      </c>
      <c r="H46" s="8"/>
      <c r="I46" s="8">
        <f>SUM(G46:H46)</f>
        <v>1.4</v>
      </c>
    </row>
    <row r="47" spans="1:9" ht="33.75">
      <c r="A47" s="32"/>
      <c r="B47" s="7" t="s">
        <v>227</v>
      </c>
      <c r="C47" s="5" t="s">
        <v>8</v>
      </c>
      <c r="D47" s="5" t="s">
        <v>18</v>
      </c>
      <c r="E47" s="5" t="s">
        <v>120</v>
      </c>
      <c r="F47" s="5" t="s">
        <v>195</v>
      </c>
      <c r="G47" s="8">
        <f>G51+G48</f>
        <v>1120.4000000000001</v>
      </c>
      <c r="H47" s="8">
        <f>H51+H48</f>
        <v>-300</v>
      </c>
      <c r="I47" s="8">
        <f>I51+I48</f>
        <v>820.4</v>
      </c>
    </row>
    <row r="48" spans="1:9" ht="22.5">
      <c r="A48" s="32"/>
      <c r="B48" s="4" t="s">
        <v>228</v>
      </c>
      <c r="C48" s="5" t="s">
        <v>8</v>
      </c>
      <c r="D48" s="5" t="s">
        <v>18</v>
      </c>
      <c r="E48" s="18" t="s">
        <v>231</v>
      </c>
      <c r="F48" s="5" t="s">
        <v>195</v>
      </c>
      <c r="G48" s="8">
        <f t="shared" ref="G48:I49" si="15">G49</f>
        <v>975.3</v>
      </c>
      <c r="H48" s="8">
        <f t="shared" si="15"/>
        <v>-300</v>
      </c>
      <c r="I48" s="8">
        <f t="shared" si="15"/>
        <v>675.3</v>
      </c>
    </row>
    <row r="49" spans="1:9">
      <c r="A49" s="32"/>
      <c r="B49" s="4" t="s">
        <v>229</v>
      </c>
      <c r="C49" s="5" t="s">
        <v>8</v>
      </c>
      <c r="D49" s="5" t="s">
        <v>18</v>
      </c>
      <c r="E49" s="18" t="s">
        <v>232</v>
      </c>
      <c r="F49" s="5" t="s">
        <v>195</v>
      </c>
      <c r="G49" s="8">
        <f t="shared" si="15"/>
        <v>975.3</v>
      </c>
      <c r="H49" s="8">
        <f t="shared" si="15"/>
        <v>-300</v>
      </c>
      <c r="I49" s="8">
        <f t="shared" si="15"/>
        <v>675.3</v>
      </c>
    </row>
    <row r="50" spans="1:9" ht="33.75">
      <c r="A50" s="32"/>
      <c r="B50" s="6" t="s">
        <v>13</v>
      </c>
      <c r="C50" s="5" t="s">
        <v>8</v>
      </c>
      <c r="D50" s="5" t="s">
        <v>18</v>
      </c>
      <c r="E50" s="18" t="s">
        <v>232</v>
      </c>
      <c r="F50" s="5" t="s">
        <v>19</v>
      </c>
      <c r="G50" s="8">
        <v>975.3</v>
      </c>
      <c r="H50" s="8">
        <v>-300</v>
      </c>
      <c r="I50" s="8">
        <f>SUM(G50:H50)</f>
        <v>675.3</v>
      </c>
    </row>
    <row r="51" spans="1:9" ht="45">
      <c r="A51" s="32"/>
      <c r="B51" s="4" t="s">
        <v>230</v>
      </c>
      <c r="C51" s="5" t="s">
        <v>8</v>
      </c>
      <c r="D51" s="5" t="s">
        <v>18</v>
      </c>
      <c r="E51" s="5" t="s">
        <v>233</v>
      </c>
      <c r="F51" s="5" t="s">
        <v>195</v>
      </c>
      <c r="G51" s="8">
        <f>G52</f>
        <v>145.10000000000002</v>
      </c>
      <c r="H51" s="8">
        <f>H52</f>
        <v>0</v>
      </c>
      <c r="I51" s="8">
        <f>I52</f>
        <v>145.10000000000002</v>
      </c>
    </row>
    <row r="52" spans="1:9" ht="67.5">
      <c r="A52" s="32"/>
      <c r="B52" s="9" t="s">
        <v>125</v>
      </c>
      <c r="C52" s="5" t="s">
        <v>8</v>
      </c>
      <c r="D52" s="5" t="s">
        <v>18</v>
      </c>
      <c r="E52" s="5" t="s">
        <v>234</v>
      </c>
      <c r="F52" s="5" t="s">
        <v>195</v>
      </c>
      <c r="G52" s="8">
        <f>G53+G54</f>
        <v>145.10000000000002</v>
      </c>
      <c r="H52" s="8">
        <f>H53+H54</f>
        <v>0</v>
      </c>
      <c r="I52" s="8">
        <f>I53+I54</f>
        <v>145.10000000000002</v>
      </c>
    </row>
    <row r="53" spans="1:9" ht="22.5">
      <c r="A53" s="32"/>
      <c r="B53" s="7" t="s">
        <v>85</v>
      </c>
      <c r="C53" s="5" t="s">
        <v>8</v>
      </c>
      <c r="D53" s="5" t="s">
        <v>18</v>
      </c>
      <c r="E53" s="5" t="s">
        <v>234</v>
      </c>
      <c r="F53" s="5" t="s">
        <v>12</v>
      </c>
      <c r="G53" s="8">
        <v>111.4</v>
      </c>
      <c r="H53" s="8"/>
      <c r="I53" s="8">
        <f>G53+H53</f>
        <v>111.4</v>
      </c>
    </row>
    <row r="54" spans="1:9" ht="45">
      <c r="A54" s="32"/>
      <c r="B54" s="7" t="s">
        <v>86</v>
      </c>
      <c r="C54" s="5" t="s">
        <v>8</v>
      </c>
      <c r="D54" s="5" t="s">
        <v>18</v>
      </c>
      <c r="E54" s="5" t="s">
        <v>234</v>
      </c>
      <c r="F54" s="5" t="s">
        <v>87</v>
      </c>
      <c r="G54" s="8">
        <v>33.700000000000003</v>
      </c>
      <c r="H54" s="8"/>
      <c r="I54" s="8">
        <f>G54+H54</f>
        <v>33.700000000000003</v>
      </c>
    </row>
    <row r="55" spans="1:9">
      <c r="A55" s="32"/>
      <c r="B55" s="7" t="s">
        <v>115</v>
      </c>
      <c r="C55" s="5" t="s">
        <v>8</v>
      </c>
      <c r="D55" s="5" t="s">
        <v>18</v>
      </c>
      <c r="E55" s="5" t="s">
        <v>493</v>
      </c>
      <c r="F55" s="5" t="s">
        <v>195</v>
      </c>
      <c r="G55" s="8">
        <f>G56</f>
        <v>30212.799999999999</v>
      </c>
      <c r="H55" s="8">
        <f t="shared" ref="H55:I55" si="16">H56</f>
        <v>6585.9</v>
      </c>
      <c r="I55" s="8">
        <f t="shared" si="16"/>
        <v>36798.699999999997</v>
      </c>
    </row>
    <row r="56" spans="1:9">
      <c r="A56" s="32"/>
      <c r="B56" s="7" t="s">
        <v>115</v>
      </c>
      <c r="C56" s="5" t="s">
        <v>8</v>
      </c>
      <c r="D56" s="5" t="s">
        <v>18</v>
      </c>
      <c r="E56" s="5" t="s">
        <v>210</v>
      </c>
      <c r="F56" s="5" t="s">
        <v>195</v>
      </c>
      <c r="G56" s="8">
        <f>G57+G62+G68</f>
        <v>30212.799999999999</v>
      </c>
      <c r="H56" s="8">
        <f>H57+H62+H68+H59</f>
        <v>6585.9</v>
      </c>
      <c r="I56" s="8">
        <f>I57+I62+I68+I59</f>
        <v>36798.699999999997</v>
      </c>
    </row>
    <row r="57" spans="1:9" ht="56.25">
      <c r="A57" s="32"/>
      <c r="B57" s="9" t="s">
        <v>131</v>
      </c>
      <c r="C57" s="5" t="s">
        <v>8</v>
      </c>
      <c r="D57" s="5" t="s">
        <v>18</v>
      </c>
      <c r="E57" s="5" t="s">
        <v>235</v>
      </c>
      <c r="F57" s="5" t="s">
        <v>195</v>
      </c>
      <c r="G57" s="8">
        <f>G58</f>
        <v>0.1</v>
      </c>
      <c r="H57" s="8">
        <f>H58</f>
        <v>0</v>
      </c>
      <c r="I57" s="8">
        <f>I58</f>
        <v>0.1</v>
      </c>
    </row>
    <row r="58" spans="1:9" ht="24" customHeight="1">
      <c r="A58" s="32"/>
      <c r="B58" s="7" t="s">
        <v>89</v>
      </c>
      <c r="C58" s="5" t="s">
        <v>8</v>
      </c>
      <c r="D58" s="5" t="s">
        <v>18</v>
      </c>
      <c r="E58" s="5" t="s">
        <v>235</v>
      </c>
      <c r="F58" s="5" t="s">
        <v>21</v>
      </c>
      <c r="G58" s="8">
        <v>0.1</v>
      </c>
      <c r="H58" s="8"/>
      <c r="I58" s="8">
        <f>G58+H58</f>
        <v>0.1</v>
      </c>
    </row>
    <row r="59" spans="1:9" ht="24" customHeight="1">
      <c r="A59" s="32"/>
      <c r="B59" s="9" t="s">
        <v>519</v>
      </c>
      <c r="C59" s="5" t="s">
        <v>8</v>
      </c>
      <c r="D59" s="5" t="s">
        <v>18</v>
      </c>
      <c r="E59" s="5" t="s">
        <v>520</v>
      </c>
      <c r="F59" s="5" t="s">
        <v>195</v>
      </c>
      <c r="G59" s="8">
        <f>G60+G61</f>
        <v>0</v>
      </c>
      <c r="H59" s="8">
        <f t="shared" ref="H59:I59" si="17">H60+H61</f>
        <v>5358.5</v>
      </c>
      <c r="I59" s="8">
        <f t="shared" si="17"/>
        <v>5358.5</v>
      </c>
    </row>
    <row r="60" spans="1:9" ht="24" customHeight="1">
      <c r="A60" s="32"/>
      <c r="B60" s="9" t="s">
        <v>85</v>
      </c>
      <c r="C60" s="5" t="s">
        <v>8</v>
      </c>
      <c r="D60" s="5" t="s">
        <v>18</v>
      </c>
      <c r="E60" s="5" t="s">
        <v>520</v>
      </c>
      <c r="F60" s="5" t="s">
        <v>12</v>
      </c>
      <c r="G60" s="8"/>
      <c r="H60" s="8">
        <v>4115.6000000000004</v>
      </c>
      <c r="I60" s="8">
        <f>H60</f>
        <v>4115.6000000000004</v>
      </c>
    </row>
    <row r="61" spans="1:9" ht="24" customHeight="1">
      <c r="A61" s="32"/>
      <c r="B61" s="9" t="s">
        <v>86</v>
      </c>
      <c r="C61" s="5" t="s">
        <v>8</v>
      </c>
      <c r="D61" s="5" t="s">
        <v>18</v>
      </c>
      <c r="E61" s="5" t="s">
        <v>520</v>
      </c>
      <c r="F61" s="5" t="s">
        <v>87</v>
      </c>
      <c r="G61" s="8"/>
      <c r="H61" s="8">
        <v>1242.9000000000001</v>
      </c>
      <c r="I61" s="8">
        <f>H61</f>
        <v>1242.9000000000001</v>
      </c>
    </row>
    <row r="62" spans="1:9" ht="33.75">
      <c r="A62" s="32"/>
      <c r="B62" s="4" t="s">
        <v>215</v>
      </c>
      <c r="C62" s="5" t="s">
        <v>8</v>
      </c>
      <c r="D62" s="5" t="s">
        <v>18</v>
      </c>
      <c r="E62" s="5" t="s">
        <v>216</v>
      </c>
      <c r="F62" s="5" t="s">
        <v>195</v>
      </c>
      <c r="G62" s="8">
        <f>SUM(G63:G67)</f>
        <v>29161.8</v>
      </c>
      <c r="H62" s="8">
        <f>SUM(H63:H67)</f>
        <v>1227.3999999999999</v>
      </c>
      <c r="I62" s="8">
        <f>SUM(I63:I67)</f>
        <v>30389.200000000001</v>
      </c>
    </row>
    <row r="63" spans="1:9" ht="22.5">
      <c r="A63" s="32"/>
      <c r="B63" s="7" t="s">
        <v>85</v>
      </c>
      <c r="C63" s="5" t="s">
        <v>8</v>
      </c>
      <c r="D63" s="5" t="s">
        <v>18</v>
      </c>
      <c r="E63" s="5" t="s">
        <v>216</v>
      </c>
      <c r="F63" s="5" t="s">
        <v>12</v>
      </c>
      <c r="G63" s="8">
        <v>21205.5</v>
      </c>
      <c r="H63" s="8">
        <v>712.3</v>
      </c>
      <c r="I63" s="8">
        <f>G63+H63</f>
        <v>21917.8</v>
      </c>
    </row>
    <row r="64" spans="1:9" ht="33.75">
      <c r="A64" s="32"/>
      <c r="B64" s="9" t="s">
        <v>13</v>
      </c>
      <c r="C64" s="5" t="s">
        <v>8</v>
      </c>
      <c r="D64" s="5" t="s">
        <v>18</v>
      </c>
      <c r="E64" s="5" t="s">
        <v>216</v>
      </c>
      <c r="F64" s="5" t="s">
        <v>19</v>
      </c>
      <c r="G64" s="8"/>
      <c r="H64" s="8">
        <v>300</v>
      </c>
      <c r="I64" s="8">
        <f>G64+H64</f>
        <v>300</v>
      </c>
    </row>
    <row r="65" spans="1:9" ht="45">
      <c r="A65" s="32"/>
      <c r="B65" s="7" t="s">
        <v>86</v>
      </c>
      <c r="C65" s="5" t="s">
        <v>8</v>
      </c>
      <c r="D65" s="5" t="s">
        <v>18</v>
      </c>
      <c r="E65" s="5" t="s">
        <v>216</v>
      </c>
      <c r="F65" s="5" t="s">
        <v>87</v>
      </c>
      <c r="G65" s="8">
        <v>6518.1</v>
      </c>
      <c r="H65" s="8">
        <v>215.1</v>
      </c>
      <c r="I65" s="8">
        <f>G65+H65</f>
        <v>6733.2000000000007</v>
      </c>
    </row>
    <row r="66" spans="1:9" ht="22.5" customHeight="1">
      <c r="A66" s="32"/>
      <c r="B66" s="7" t="s">
        <v>89</v>
      </c>
      <c r="C66" s="5" t="s">
        <v>8</v>
      </c>
      <c r="D66" s="5" t="s">
        <v>18</v>
      </c>
      <c r="E66" s="5" t="s">
        <v>216</v>
      </c>
      <c r="F66" s="5" t="s">
        <v>21</v>
      </c>
      <c r="G66" s="8">
        <v>1432.3</v>
      </c>
      <c r="H66" s="8"/>
      <c r="I66" s="8">
        <f>G66+H66</f>
        <v>1432.3</v>
      </c>
    </row>
    <row r="67" spans="1:9" ht="22.5">
      <c r="A67" s="32"/>
      <c r="B67" s="7" t="s">
        <v>22</v>
      </c>
      <c r="C67" s="5" t="s">
        <v>8</v>
      </c>
      <c r="D67" s="5" t="s">
        <v>18</v>
      </c>
      <c r="E67" s="5" t="s">
        <v>216</v>
      </c>
      <c r="F67" s="5">
        <v>851</v>
      </c>
      <c r="G67" s="8">
        <v>5.9</v>
      </c>
      <c r="H67" s="8"/>
      <c r="I67" s="8">
        <f>G67+H67</f>
        <v>5.9</v>
      </c>
    </row>
    <row r="68" spans="1:9" ht="33.75">
      <c r="A68" s="32"/>
      <c r="B68" s="4" t="s">
        <v>471</v>
      </c>
      <c r="C68" s="5" t="s">
        <v>8</v>
      </c>
      <c r="D68" s="5" t="s">
        <v>18</v>
      </c>
      <c r="E68" s="5" t="s">
        <v>217</v>
      </c>
      <c r="F68" s="5" t="s">
        <v>195</v>
      </c>
      <c r="G68" s="8">
        <f>SUM(G69:G70)</f>
        <v>1050.9000000000001</v>
      </c>
      <c r="H68" s="8">
        <f>SUM(H69:H70)</f>
        <v>0</v>
      </c>
      <c r="I68" s="8">
        <f>SUM(I69:I70)</f>
        <v>1050.9000000000001</v>
      </c>
    </row>
    <row r="69" spans="1:9" ht="33.75">
      <c r="A69" s="32"/>
      <c r="B69" s="6" t="s">
        <v>13</v>
      </c>
      <c r="C69" s="5" t="s">
        <v>8</v>
      </c>
      <c r="D69" s="5" t="s">
        <v>18</v>
      </c>
      <c r="E69" s="5" t="s">
        <v>217</v>
      </c>
      <c r="F69" s="5" t="s">
        <v>19</v>
      </c>
      <c r="G69" s="8">
        <f>1552.2-975.3</f>
        <v>576.90000000000009</v>
      </c>
      <c r="H69" s="8"/>
      <c r="I69" s="8">
        <f>SUM(G69:H69)</f>
        <v>576.90000000000009</v>
      </c>
    </row>
    <row r="70" spans="1:9" ht="45">
      <c r="A70" s="32"/>
      <c r="B70" s="7" t="s">
        <v>86</v>
      </c>
      <c r="C70" s="5" t="s">
        <v>8</v>
      </c>
      <c r="D70" s="5" t="s">
        <v>18</v>
      </c>
      <c r="E70" s="5" t="s">
        <v>217</v>
      </c>
      <c r="F70" s="5" t="s">
        <v>87</v>
      </c>
      <c r="G70" s="8">
        <v>474</v>
      </c>
      <c r="H70" s="8"/>
      <c r="I70" s="8">
        <f>SUM(G70:H70)</f>
        <v>474</v>
      </c>
    </row>
    <row r="71" spans="1:9">
      <c r="A71" s="32" t="s">
        <v>23</v>
      </c>
      <c r="B71" s="35" t="s">
        <v>111</v>
      </c>
      <c r="C71" s="29" t="s">
        <v>8</v>
      </c>
      <c r="D71" s="29" t="s">
        <v>45</v>
      </c>
      <c r="E71" s="29"/>
      <c r="F71" s="29"/>
      <c r="G71" s="10">
        <f>G72</f>
        <v>51.6</v>
      </c>
      <c r="H71" s="10">
        <f t="shared" ref="H71:I71" si="18">H72</f>
        <v>0</v>
      </c>
      <c r="I71" s="10">
        <f t="shared" si="18"/>
        <v>51.6</v>
      </c>
    </row>
    <row r="72" spans="1:9">
      <c r="A72" s="32"/>
      <c r="B72" s="7" t="s">
        <v>115</v>
      </c>
      <c r="C72" s="5" t="s">
        <v>8</v>
      </c>
      <c r="D72" s="5" t="s">
        <v>45</v>
      </c>
      <c r="E72" s="5" t="s">
        <v>493</v>
      </c>
      <c r="F72" s="5" t="s">
        <v>195</v>
      </c>
      <c r="G72" s="10">
        <f>G73</f>
        <v>51.6</v>
      </c>
      <c r="H72" s="10">
        <f t="shared" ref="H72:I72" si="19">H73</f>
        <v>0</v>
      </c>
      <c r="I72" s="10">
        <f t="shared" si="19"/>
        <v>51.6</v>
      </c>
    </row>
    <row r="73" spans="1:9">
      <c r="A73" s="32"/>
      <c r="B73" s="7" t="s">
        <v>115</v>
      </c>
      <c r="C73" s="5" t="s">
        <v>8</v>
      </c>
      <c r="D73" s="5" t="s">
        <v>45</v>
      </c>
      <c r="E73" s="5" t="s">
        <v>210</v>
      </c>
      <c r="F73" s="5" t="s">
        <v>195</v>
      </c>
      <c r="G73" s="8">
        <f>G74</f>
        <v>51.6</v>
      </c>
      <c r="H73" s="8">
        <f>H74</f>
        <v>0</v>
      </c>
      <c r="I73" s="8">
        <f>I74</f>
        <v>51.6</v>
      </c>
    </row>
    <row r="74" spans="1:9" ht="45">
      <c r="A74" s="32"/>
      <c r="B74" s="7" t="s">
        <v>112</v>
      </c>
      <c r="C74" s="5" t="s">
        <v>8</v>
      </c>
      <c r="D74" s="5" t="s">
        <v>45</v>
      </c>
      <c r="E74" s="5" t="s">
        <v>236</v>
      </c>
      <c r="F74" s="5" t="s">
        <v>195</v>
      </c>
      <c r="G74" s="8">
        <f t="shared" ref="G74:I74" si="20">G75</f>
        <v>51.6</v>
      </c>
      <c r="H74" s="8">
        <f t="shared" si="20"/>
        <v>0</v>
      </c>
      <c r="I74" s="8">
        <f t="shared" si="20"/>
        <v>51.6</v>
      </c>
    </row>
    <row r="75" spans="1:9" ht="23.25" customHeight="1">
      <c r="A75" s="32"/>
      <c r="B75" s="7" t="s">
        <v>89</v>
      </c>
      <c r="C75" s="5" t="s">
        <v>8</v>
      </c>
      <c r="D75" s="5" t="s">
        <v>45</v>
      </c>
      <c r="E75" s="5" t="s">
        <v>236</v>
      </c>
      <c r="F75" s="5" t="s">
        <v>21</v>
      </c>
      <c r="G75" s="8">
        <f>51+0.6</f>
        <v>51.6</v>
      </c>
      <c r="H75" s="8"/>
      <c r="I75" s="8">
        <f>G75+H75</f>
        <v>51.6</v>
      </c>
    </row>
    <row r="76" spans="1:9" ht="36.75" customHeight="1">
      <c r="A76" s="32" t="s">
        <v>27</v>
      </c>
      <c r="B76" s="35" t="s">
        <v>24</v>
      </c>
      <c r="C76" s="29" t="s">
        <v>8</v>
      </c>
      <c r="D76" s="29" t="s">
        <v>25</v>
      </c>
      <c r="E76" s="29"/>
      <c r="F76" s="29"/>
      <c r="G76" s="41">
        <f>G81+G77+G95</f>
        <v>16380.899999999998</v>
      </c>
      <c r="H76" s="41">
        <f t="shared" ref="H76:I76" si="21">H81+H77+H95</f>
        <v>0</v>
      </c>
      <c r="I76" s="41">
        <f t="shared" si="21"/>
        <v>16380.899999999998</v>
      </c>
    </row>
    <row r="77" spans="1:9" ht="56.25">
      <c r="A77" s="32"/>
      <c r="B77" s="7" t="s">
        <v>209</v>
      </c>
      <c r="C77" s="5" t="s">
        <v>8</v>
      </c>
      <c r="D77" s="5" t="s">
        <v>25</v>
      </c>
      <c r="E77" s="5" t="s">
        <v>120</v>
      </c>
      <c r="F77" s="5" t="s">
        <v>195</v>
      </c>
      <c r="G77" s="8">
        <f>G78</f>
        <v>268.8</v>
      </c>
      <c r="H77" s="8">
        <f t="shared" ref="H77:I79" si="22">H78</f>
        <v>0</v>
      </c>
      <c r="I77" s="8">
        <f t="shared" si="22"/>
        <v>268.8</v>
      </c>
    </row>
    <row r="78" spans="1:9" ht="22.5">
      <c r="A78" s="32"/>
      <c r="B78" s="4" t="s">
        <v>228</v>
      </c>
      <c r="C78" s="5" t="s">
        <v>8</v>
      </c>
      <c r="D78" s="5" t="s">
        <v>25</v>
      </c>
      <c r="E78" s="18" t="s">
        <v>231</v>
      </c>
      <c r="F78" s="5" t="s">
        <v>195</v>
      </c>
      <c r="G78" s="8">
        <f>G79</f>
        <v>268.8</v>
      </c>
      <c r="H78" s="8">
        <f t="shared" si="22"/>
        <v>0</v>
      </c>
      <c r="I78" s="8">
        <f t="shared" si="22"/>
        <v>268.8</v>
      </c>
    </row>
    <row r="79" spans="1:9">
      <c r="A79" s="32"/>
      <c r="B79" s="4" t="s">
        <v>229</v>
      </c>
      <c r="C79" s="5" t="s">
        <v>8</v>
      </c>
      <c r="D79" s="5" t="s">
        <v>25</v>
      </c>
      <c r="E79" s="18" t="s">
        <v>232</v>
      </c>
      <c r="F79" s="5" t="s">
        <v>195</v>
      </c>
      <c r="G79" s="8">
        <f>G80</f>
        <v>268.8</v>
      </c>
      <c r="H79" s="8">
        <f t="shared" si="22"/>
        <v>0</v>
      </c>
      <c r="I79" s="8">
        <f t="shared" si="22"/>
        <v>268.8</v>
      </c>
    </row>
    <row r="80" spans="1:9" ht="33.75">
      <c r="A80" s="32"/>
      <c r="B80" s="6" t="s">
        <v>13</v>
      </c>
      <c r="C80" s="5" t="s">
        <v>8</v>
      </c>
      <c r="D80" s="5" t="s">
        <v>25</v>
      </c>
      <c r="E80" s="18" t="s">
        <v>232</v>
      </c>
      <c r="F80" s="5" t="s">
        <v>19</v>
      </c>
      <c r="G80" s="8">
        <v>268.8</v>
      </c>
      <c r="H80" s="8"/>
      <c r="I80" s="8">
        <f>SUM(G80:H80)</f>
        <v>268.8</v>
      </c>
    </row>
    <row r="81" spans="1:9" ht="56.25">
      <c r="A81" s="32"/>
      <c r="B81" s="42" t="s">
        <v>206</v>
      </c>
      <c r="C81" s="5" t="s">
        <v>8</v>
      </c>
      <c r="D81" s="5" t="s">
        <v>25</v>
      </c>
      <c r="E81" s="5" t="s">
        <v>116</v>
      </c>
      <c r="F81" s="15" t="s">
        <v>195</v>
      </c>
      <c r="G81" s="8">
        <f>G82</f>
        <v>12252.099999999999</v>
      </c>
      <c r="H81" s="8">
        <f t="shared" ref="H81:I81" si="23">H82</f>
        <v>0</v>
      </c>
      <c r="I81" s="8">
        <f t="shared" si="23"/>
        <v>12252.099999999999</v>
      </c>
    </row>
    <row r="82" spans="1:9" ht="45">
      <c r="A82" s="32"/>
      <c r="B82" s="6" t="s">
        <v>237</v>
      </c>
      <c r="C82" s="5" t="s">
        <v>8</v>
      </c>
      <c r="D82" s="5" t="s">
        <v>25</v>
      </c>
      <c r="E82" s="5" t="s">
        <v>239</v>
      </c>
      <c r="F82" s="5" t="s">
        <v>195</v>
      </c>
      <c r="G82" s="8">
        <f>G83+G88+G91+G94</f>
        <v>12252.099999999999</v>
      </c>
      <c r="H82" s="8">
        <f>H83+H88+H91+H94</f>
        <v>0</v>
      </c>
      <c r="I82" s="8">
        <f>I83+I88+I91+I94</f>
        <v>12252.099999999999</v>
      </c>
    </row>
    <row r="83" spans="1:9" ht="22.5">
      <c r="A83" s="32"/>
      <c r="B83" s="6" t="s">
        <v>238</v>
      </c>
      <c r="C83" s="5" t="s">
        <v>8</v>
      </c>
      <c r="D83" s="5" t="s">
        <v>25</v>
      </c>
      <c r="E83" s="5" t="s">
        <v>240</v>
      </c>
      <c r="F83" s="5" t="s">
        <v>195</v>
      </c>
      <c r="G83" s="8">
        <f>G84+G86+G87+G85</f>
        <v>11140.499999999998</v>
      </c>
      <c r="H83" s="8">
        <f t="shared" ref="H83:I83" si="24">H84+H86+H87+H85</f>
        <v>154.5</v>
      </c>
      <c r="I83" s="8">
        <f t="shared" si="24"/>
        <v>11294.999999999998</v>
      </c>
    </row>
    <row r="84" spans="1:9" ht="22.5">
      <c r="A84" s="32"/>
      <c r="B84" s="7" t="s">
        <v>85</v>
      </c>
      <c r="C84" s="5" t="s">
        <v>8</v>
      </c>
      <c r="D84" s="5" t="s">
        <v>25</v>
      </c>
      <c r="E84" s="5" t="s">
        <v>240</v>
      </c>
      <c r="F84" s="5" t="s">
        <v>12</v>
      </c>
      <c r="G84" s="8">
        <v>8318.7999999999993</v>
      </c>
      <c r="H84" s="8"/>
      <c r="I84" s="8">
        <f>G84+H84</f>
        <v>8318.7999999999993</v>
      </c>
    </row>
    <row r="85" spans="1:9" ht="33.75">
      <c r="A85" s="32"/>
      <c r="B85" s="9" t="s">
        <v>13</v>
      </c>
      <c r="C85" s="5" t="s">
        <v>8</v>
      </c>
      <c r="D85" s="5" t="s">
        <v>25</v>
      </c>
      <c r="E85" s="5" t="s">
        <v>240</v>
      </c>
      <c r="F85" s="5" t="s">
        <v>19</v>
      </c>
      <c r="G85" s="8"/>
      <c r="H85" s="8">
        <v>154.5</v>
      </c>
      <c r="I85" s="8">
        <f>G85+H85</f>
        <v>154.5</v>
      </c>
    </row>
    <row r="86" spans="1:9" ht="45">
      <c r="A86" s="32"/>
      <c r="B86" s="7" t="s">
        <v>86</v>
      </c>
      <c r="C86" s="5" t="s">
        <v>8</v>
      </c>
      <c r="D86" s="5" t="s">
        <v>25</v>
      </c>
      <c r="E86" s="5" t="s">
        <v>240</v>
      </c>
      <c r="F86" s="5" t="s">
        <v>87</v>
      </c>
      <c r="G86" s="8">
        <v>2512.3000000000002</v>
      </c>
      <c r="H86" s="8"/>
      <c r="I86" s="8">
        <f>G86+H86</f>
        <v>2512.3000000000002</v>
      </c>
    </row>
    <row r="87" spans="1:9" ht="24" customHeight="1">
      <c r="A87" s="32"/>
      <c r="B87" s="6" t="s">
        <v>89</v>
      </c>
      <c r="C87" s="5" t="s">
        <v>8</v>
      </c>
      <c r="D87" s="5" t="s">
        <v>25</v>
      </c>
      <c r="E87" s="5" t="s">
        <v>240</v>
      </c>
      <c r="F87" s="5">
        <v>244</v>
      </c>
      <c r="G87" s="8">
        <v>309.39999999999998</v>
      </c>
      <c r="H87" s="8"/>
      <c r="I87" s="8">
        <f>G87+H87</f>
        <v>309.39999999999998</v>
      </c>
    </row>
    <row r="88" spans="1:9" ht="33.75">
      <c r="A88" s="32"/>
      <c r="B88" s="4" t="s">
        <v>472</v>
      </c>
      <c r="C88" s="5" t="s">
        <v>8</v>
      </c>
      <c r="D88" s="5" t="s">
        <v>25</v>
      </c>
      <c r="E88" s="5" t="s">
        <v>241</v>
      </c>
      <c r="F88" s="5" t="s">
        <v>195</v>
      </c>
      <c r="G88" s="8">
        <f>G89+G90</f>
        <v>748</v>
      </c>
      <c r="H88" s="8">
        <f>H89+H90</f>
        <v>0</v>
      </c>
      <c r="I88" s="8">
        <f>I89+I90</f>
        <v>748</v>
      </c>
    </row>
    <row r="89" spans="1:9" ht="33.75">
      <c r="A89" s="32"/>
      <c r="B89" s="6" t="s">
        <v>13</v>
      </c>
      <c r="C89" s="5" t="s">
        <v>8</v>
      </c>
      <c r="D89" s="5" t="s">
        <v>25</v>
      </c>
      <c r="E89" s="5" t="s">
        <v>241</v>
      </c>
      <c r="F89" s="5" t="s">
        <v>19</v>
      </c>
      <c r="G89" s="8">
        <v>574.5</v>
      </c>
      <c r="H89" s="8"/>
      <c r="I89" s="8">
        <f>SUM(G89:H89)</f>
        <v>574.5</v>
      </c>
    </row>
    <row r="90" spans="1:9" ht="45">
      <c r="A90" s="32"/>
      <c r="B90" s="6" t="s">
        <v>86</v>
      </c>
      <c r="C90" s="5" t="s">
        <v>8</v>
      </c>
      <c r="D90" s="5" t="s">
        <v>25</v>
      </c>
      <c r="E90" s="5" t="s">
        <v>241</v>
      </c>
      <c r="F90" s="5" t="s">
        <v>87</v>
      </c>
      <c r="G90" s="8">
        <v>173.5</v>
      </c>
      <c r="H90" s="8"/>
      <c r="I90" s="8">
        <f>SUM(G90:H90)</f>
        <v>173.5</v>
      </c>
    </row>
    <row r="91" spans="1:9">
      <c r="A91" s="32"/>
      <c r="B91" s="4" t="s">
        <v>473</v>
      </c>
      <c r="C91" s="5" t="s">
        <v>8</v>
      </c>
      <c r="D91" s="5" t="s">
        <v>25</v>
      </c>
      <c r="E91" s="5" t="s">
        <v>242</v>
      </c>
      <c r="F91" s="5" t="s">
        <v>195</v>
      </c>
      <c r="G91" s="8">
        <f>G92</f>
        <v>363</v>
      </c>
      <c r="H91" s="8">
        <f>H92</f>
        <v>-154.5</v>
      </c>
      <c r="I91" s="8">
        <f>I92</f>
        <v>208.5</v>
      </c>
    </row>
    <row r="92" spans="1:9" ht="33.75">
      <c r="A92" s="32"/>
      <c r="B92" s="6" t="s">
        <v>13</v>
      </c>
      <c r="C92" s="5" t="s">
        <v>8</v>
      </c>
      <c r="D92" s="5" t="s">
        <v>25</v>
      </c>
      <c r="E92" s="5" t="s">
        <v>242</v>
      </c>
      <c r="F92" s="5" t="s">
        <v>19</v>
      </c>
      <c r="G92" s="8">
        <f>362.1+0.9</f>
        <v>363</v>
      </c>
      <c r="H92" s="8">
        <v>-154.5</v>
      </c>
      <c r="I92" s="8">
        <f>SUM(G92:H92)</f>
        <v>208.5</v>
      </c>
    </row>
    <row r="93" spans="1:9" ht="78.75">
      <c r="A93" s="32"/>
      <c r="B93" s="4" t="s">
        <v>171</v>
      </c>
      <c r="C93" s="5" t="s">
        <v>8</v>
      </c>
      <c r="D93" s="5" t="s">
        <v>25</v>
      </c>
      <c r="E93" s="5" t="s">
        <v>243</v>
      </c>
      <c r="F93" s="5" t="s">
        <v>195</v>
      </c>
      <c r="G93" s="8">
        <f>G94</f>
        <v>0.6</v>
      </c>
      <c r="H93" s="8">
        <f>H94</f>
        <v>0</v>
      </c>
      <c r="I93" s="8">
        <f>I94</f>
        <v>0.6</v>
      </c>
    </row>
    <row r="94" spans="1:9" ht="22.5" customHeight="1">
      <c r="A94" s="32"/>
      <c r="B94" s="6" t="s">
        <v>89</v>
      </c>
      <c r="C94" s="5" t="s">
        <v>8</v>
      </c>
      <c r="D94" s="5" t="s">
        <v>25</v>
      </c>
      <c r="E94" s="5" t="s">
        <v>243</v>
      </c>
      <c r="F94" s="5" t="s">
        <v>21</v>
      </c>
      <c r="G94" s="8">
        <v>0.6</v>
      </c>
      <c r="H94" s="8"/>
      <c r="I94" s="8">
        <f>SUM(G94:H94)</f>
        <v>0.6</v>
      </c>
    </row>
    <row r="95" spans="1:9" ht="15.75" customHeight="1">
      <c r="A95" s="32"/>
      <c r="B95" s="7" t="s">
        <v>115</v>
      </c>
      <c r="C95" s="5" t="s">
        <v>8</v>
      </c>
      <c r="D95" s="5" t="s">
        <v>25</v>
      </c>
      <c r="E95" s="5" t="s">
        <v>493</v>
      </c>
      <c r="F95" s="5" t="s">
        <v>195</v>
      </c>
      <c r="G95" s="8">
        <f>G96</f>
        <v>3860</v>
      </c>
      <c r="H95" s="8">
        <f t="shared" ref="H95:I95" si="25">H96</f>
        <v>0</v>
      </c>
      <c r="I95" s="8">
        <f t="shared" si="25"/>
        <v>3859.9999999999995</v>
      </c>
    </row>
    <row r="96" spans="1:9">
      <c r="A96" s="32"/>
      <c r="B96" s="7" t="s">
        <v>115</v>
      </c>
      <c r="C96" s="5" t="s">
        <v>8</v>
      </c>
      <c r="D96" s="5" t="s">
        <v>25</v>
      </c>
      <c r="E96" s="5" t="s">
        <v>210</v>
      </c>
      <c r="F96" s="5" t="s">
        <v>195</v>
      </c>
      <c r="G96" s="8">
        <f>G97+G101+G104+G107+G110</f>
        <v>3860</v>
      </c>
      <c r="H96" s="8">
        <f t="shared" ref="H96:I96" si="26">H97+H101+H104+H107+H110</f>
        <v>0</v>
      </c>
      <c r="I96" s="8">
        <f t="shared" si="26"/>
        <v>3859.9999999999995</v>
      </c>
    </row>
    <row r="97" spans="1:9" ht="33.75">
      <c r="A97" s="32"/>
      <c r="B97" s="4" t="s">
        <v>215</v>
      </c>
      <c r="C97" s="5" t="s">
        <v>8</v>
      </c>
      <c r="D97" s="5" t="s">
        <v>25</v>
      </c>
      <c r="E97" s="5" t="s">
        <v>216</v>
      </c>
      <c r="F97" s="5" t="s">
        <v>195</v>
      </c>
      <c r="G97" s="8">
        <f>SUM(G98:G100)</f>
        <v>2262.3000000000002</v>
      </c>
      <c r="H97" s="8">
        <f>SUM(H98:H100)</f>
        <v>-0.7</v>
      </c>
      <c r="I97" s="8">
        <f>SUM(I98:I100)</f>
        <v>2261.6</v>
      </c>
    </row>
    <row r="98" spans="1:9" ht="22.5">
      <c r="A98" s="32"/>
      <c r="B98" s="7" t="s">
        <v>85</v>
      </c>
      <c r="C98" s="5" t="s">
        <v>8</v>
      </c>
      <c r="D98" s="5" t="s">
        <v>25</v>
      </c>
      <c r="E98" s="5" t="s">
        <v>216</v>
      </c>
      <c r="F98" s="5" t="s">
        <v>12</v>
      </c>
      <c r="G98" s="8">
        <v>1456.4</v>
      </c>
      <c r="H98" s="8"/>
      <c r="I98" s="8">
        <f>SUM(G98:H98)</f>
        <v>1456.4</v>
      </c>
    </row>
    <row r="99" spans="1:9" ht="45">
      <c r="A99" s="32"/>
      <c r="B99" s="7" t="s">
        <v>86</v>
      </c>
      <c r="C99" s="5" t="s">
        <v>8</v>
      </c>
      <c r="D99" s="5" t="s">
        <v>25</v>
      </c>
      <c r="E99" s="5" t="s">
        <v>216</v>
      </c>
      <c r="F99" s="5" t="s">
        <v>87</v>
      </c>
      <c r="G99" s="8">
        <v>439.8</v>
      </c>
      <c r="H99" s="8"/>
      <c r="I99" s="8">
        <f>SUM(G99:H99)</f>
        <v>439.8</v>
      </c>
    </row>
    <row r="100" spans="1:9" ht="21" customHeight="1">
      <c r="A100" s="32"/>
      <c r="B100" s="6" t="s">
        <v>89</v>
      </c>
      <c r="C100" s="5" t="s">
        <v>8</v>
      </c>
      <c r="D100" s="5" t="s">
        <v>25</v>
      </c>
      <c r="E100" s="5" t="s">
        <v>216</v>
      </c>
      <c r="F100" s="5" t="s">
        <v>21</v>
      </c>
      <c r="G100" s="8">
        <v>366.1</v>
      </c>
      <c r="H100" s="8">
        <v>-0.7</v>
      </c>
      <c r="I100" s="8">
        <f>SUM(G100:H100)</f>
        <v>365.40000000000003</v>
      </c>
    </row>
    <row r="101" spans="1:9" ht="33.75">
      <c r="A101" s="32"/>
      <c r="B101" s="4" t="s">
        <v>472</v>
      </c>
      <c r="C101" s="5" t="s">
        <v>8</v>
      </c>
      <c r="D101" s="5" t="s">
        <v>25</v>
      </c>
      <c r="E101" s="5" t="s">
        <v>217</v>
      </c>
      <c r="F101" s="5" t="s">
        <v>195</v>
      </c>
      <c r="G101" s="8">
        <f>SUM(G102:G103)</f>
        <v>119.4</v>
      </c>
      <c r="H101" s="8">
        <f>SUM(H102:H103)</f>
        <v>0</v>
      </c>
      <c r="I101" s="8">
        <f>SUM(I102:I103)</f>
        <v>119.4</v>
      </c>
    </row>
    <row r="102" spans="1:9" ht="33.75">
      <c r="A102" s="32"/>
      <c r="B102" s="6" t="s">
        <v>13</v>
      </c>
      <c r="C102" s="5" t="s">
        <v>8</v>
      </c>
      <c r="D102" s="5" t="s">
        <v>25</v>
      </c>
      <c r="E102" s="5" t="s">
        <v>217</v>
      </c>
      <c r="F102" s="5" t="s">
        <v>19</v>
      </c>
      <c r="G102" s="8">
        <f>91.7</f>
        <v>91.7</v>
      </c>
      <c r="H102" s="8"/>
      <c r="I102" s="8">
        <f>SUM(G102:H102)</f>
        <v>91.7</v>
      </c>
    </row>
    <row r="103" spans="1:9" ht="45">
      <c r="A103" s="32"/>
      <c r="B103" s="7" t="s">
        <v>86</v>
      </c>
      <c r="C103" s="5" t="s">
        <v>8</v>
      </c>
      <c r="D103" s="5" t="s">
        <v>25</v>
      </c>
      <c r="E103" s="5" t="s">
        <v>217</v>
      </c>
      <c r="F103" s="5" t="s">
        <v>87</v>
      </c>
      <c r="G103" s="8">
        <f>27.7</f>
        <v>27.7</v>
      </c>
      <c r="H103" s="8"/>
      <c r="I103" s="8">
        <f>SUM(G103:H103)</f>
        <v>27.7</v>
      </c>
    </row>
    <row r="104" spans="1:9">
      <c r="A104" s="32"/>
      <c r="B104" s="7" t="s">
        <v>244</v>
      </c>
      <c r="C104" s="5" t="s">
        <v>8</v>
      </c>
      <c r="D104" s="5" t="s">
        <v>25</v>
      </c>
      <c r="E104" s="5" t="s">
        <v>245</v>
      </c>
      <c r="F104" s="5" t="s">
        <v>195</v>
      </c>
      <c r="G104" s="8">
        <f>SUM(G105:G106)</f>
        <v>1364.6</v>
      </c>
      <c r="H104" s="8">
        <f>SUM(H105:H106)</f>
        <v>0</v>
      </c>
      <c r="I104" s="8">
        <f>SUM(I105:I106)</f>
        <v>1364.6</v>
      </c>
    </row>
    <row r="105" spans="1:9" ht="22.5">
      <c r="A105" s="32"/>
      <c r="B105" s="7" t="s">
        <v>85</v>
      </c>
      <c r="C105" s="5" t="s">
        <v>8</v>
      </c>
      <c r="D105" s="5" t="s">
        <v>25</v>
      </c>
      <c r="E105" s="5" t="s">
        <v>245</v>
      </c>
      <c r="F105" s="5" t="s">
        <v>12</v>
      </c>
      <c r="G105" s="8">
        <v>1048.0999999999999</v>
      </c>
      <c r="H105" s="8"/>
      <c r="I105" s="8">
        <f>SUM(G105:H105)</f>
        <v>1048.0999999999999</v>
      </c>
    </row>
    <row r="106" spans="1:9" ht="45">
      <c r="A106" s="32"/>
      <c r="B106" s="7" t="s">
        <v>86</v>
      </c>
      <c r="C106" s="5" t="s">
        <v>8</v>
      </c>
      <c r="D106" s="5" t="s">
        <v>25</v>
      </c>
      <c r="E106" s="5" t="s">
        <v>245</v>
      </c>
      <c r="F106" s="5" t="s">
        <v>87</v>
      </c>
      <c r="G106" s="8">
        <v>316.5</v>
      </c>
      <c r="H106" s="8"/>
      <c r="I106" s="8">
        <f>SUM(G106:H106)</f>
        <v>316.5</v>
      </c>
    </row>
    <row r="107" spans="1:9" ht="33.75" customHeight="1">
      <c r="A107" s="32"/>
      <c r="B107" s="4" t="s">
        <v>474</v>
      </c>
      <c r="C107" s="5" t="s">
        <v>8</v>
      </c>
      <c r="D107" s="5" t="s">
        <v>25</v>
      </c>
      <c r="E107" s="5" t="s">
        <v>246</v>
      </c>
      <c r="F107" s="5" t="s">
        <v>195</v>
      </c>
      <c r="G107" s="8">
        <f>SUM(G108:G109)</f>
        <v>113.69999999999999</v>
      </c>
      <c r="H107" s="8">
        <f>SUM(H108:H109)</f>
        <v>0</v>
      </c>
      <c r="I107" s="8">
        <f>SUM(I108:I109)</f>
        <v>113.69999999999999</v>
      </c>
    </row>
    <row r="108" spans="1:9" ht="33.75">
      <c r="A108" s="32"/>
      <c r="B108" s="6" t="s">
        <v>13</v>
      </c>
      <c r="C108" s="5" t="s">
        <v>8</v>
      </c>
      <c r="D108" s="5" t="s">
        <v>25</v>
      </c>
      <c r="E108" s="5" t="s">
        <v>246</v>
      </c>
      <c r="F108" s="5" t="s">
        <v>19</v>
      </c>
      <c r="G108" s="8">
        <f>87.3</f>
        <v>87.3</v>
      </c>
      <c r="H108" s="8"/>
      <c r="I108" s="8">
        <f>SUM(G108:H108)</f>
        <v>87.3</v>
      </c>
    </row>
    <row r="109" spans="1:9" ht="45">
      <c r="A109" s="32"/>
      <c r="B109" s="7" t="s">
        <v>86</v>
      </c>
      <c r="C109" s="5" t="s">
        <v>8</v>
      </c>
      <c r="D109" s="5" t="s">
        <v>25</v>
      </c>
      <c r="E109" s="5" t="s">
        <v>246</v>
      </c>
      <c r="F109" s="5" t="s">
        <v>87</v>
      </c>
      <c r="G109" s="8">
        <f>26.4</f>
        <v>26.4</v>
      </c>
      <c r="H109" s="8"/>
      <c r="I109" s="8">
        <f>SUM(G109:H109)</f>
        <v>26.4</v>
      </c>
    </row>
    <row r="110" spans="1:9" ht="78.75">
      <c r="A110" s="32"/>
      <c r="B110" s="9" t="s">
        <v>494</v>
      </c>
      <c r="C110" s="5" t="s">
        <v>8</v>
      </c>
      <c r="D110" s="5" t="s">
        <v>25</v>
      </c>
      <c r="E110" s="5" t="s">
        <v>495</v>
      </c>
      <c r="F110" s="5" t="s">
        <v>195</v>
      </c>
      <c r="G110" s="8">
        <f>G111</f>
        <v>0</v>
      </c>
      <c r="H110" s="8">
        <f t="shared" ref="H110:I110" si="27">H111</f>
        <v>0.7</v>
      </c>
      <c r="I110" s="8">
        <f t="shared" si="27"/>
        <v>0.7</v>
      </c>
    </row>
    <row r="111" spans="1:9" ht="33.75">
      <c r="A111" s="32"/>
      <c r="B111" s="9" t="s">
        <v>89</v>
      </c>
      <c r="C111" s="5" t="s">
        <v>8</v>
      </c>
      <c r="D111" s="5" t="s">
        <v>25</v>
      </c>
      <c r="E111" s="5" t="s">
        <v>495</v>
      </c>
      <c r="F111" s="5" t="s">
        <v>21</v>
      </c>
      <c r="G111" s="8"/>
      <c r="H111" s="8">
        <v>0.7</v>
      </c>
      <c r="I111" s="8">
        <f>SUM(G111:H111)</f>
        <v>0.7</v>
      </c>
    </row>
    <row r="112" spans="1:9">
      <c r="A112" s="32" t="s">
        <v>31</v>
      </c>
      <c r="B112" s="35" t="s">
        <v>28</v>
      </c>
      <c r="C112" s="29" t="s">
        <v>8</v>
      </c>
      <c r="D112" s="29" t="s">
        <v>29</v>
      </c>
      <c r="E112" s="29"/>
      <c r="F112" s="43"/>
      <c r="G112" s="41">
        <f>G113</f>
        <v>2000</v>
      </c>
      <c r="H112" s="41">
        <f t="shared" ref="H112:I112" si="28">H113</f>
        <v>-895.9</v>
      </c>
      <c r="I112" s="41">
        <f t="shared" si="28"/>
        <v>1104.0999999999999</v>
      </c>
    </row>
    <row r="113" spans="1:9">
      <c r="A113" s="32"/>
      <c r="B113" s="7" t="s">
        <v>115</v>
      </c>
      <c r="C113" s="5" t="s">
        <v>8</v>
      </c>
      <c r="D113" s="5" t="s">
        <v>29</v>
      </c>
      <c r="E113" s="5" t="s">
        <v>493</v>
      </c>
      <c r="F113" s="5" t="s">
        <v>195</v>
      </c>
      <c r="G113" s="41">
        <f>G114</f>
        <v>2000</v>
      </c>
      <c r="H113" s="41">
        <f t="shared" ref="H113:I113" si="29">H114</f>
        <v>-895.9</v>
      </c>
      <c r="I113" s="41">
        <f t="shared" si="29"/>
        <v>1104.0999999999999</v>
      </c>
    </row>
    <row r="114" spans="1:9">
      <c r="A114" s="32"/>
      <c r="B114" s="7" t="s">
        <v>115</v>
      </c>
      <c r="C114" s="5" t="s">
        <v>8</v>
      </c>
      <c r="D114" s="5" t="s">
        <v>29</v>
      </c>
      <c r="E114" s="5" t="s">
        <v>210</v>
      </c>
      <c r="F114" s="5" t="s">
        <v>195</v>
      </c>
      <c r="G114" s="8">
        <f t="shared" ref="G114:I115" si="30">G115</f>
        <v>2000</v>
      </c>
      <c r="H114" s="8">
        <f t="shared" si="30"/>
        <v>-895.9</v>
      </c>
      <c r="I114" s="8">
        <f t="shared" si="30"/>
        <v>1104.0999999999999</v>
      </c>
    </row>
    <row r="115" spans="1:9" ht="33.75">
      <c r="A115" s="32"/>
      <c r="B115" s="7" t="s">
        <v>132</v>
      </c>
      <c r="C115" s="5" t="s">
        <v>8</v>
      </c>
      <c r="D115" s="5" t="s">
        <v>29</v>
      </c>
      <c r="E115" s="5" t="s">
        <v>247</v>
      </c>
      <c r="F115" s="5" t="s">
        <v>195</v>
      </c>
      <c r="G115" s="8">
        <f t="shared" si="30"/>
        <v>2000</v>
      </c>
      <c r="H115" s="8">
        <f t="shared" si="30"/>
        <v>-895.9</v>
      </c>
      <c r="I115" s="8">
        <f t="shared" si="30"/>
        <v>1104.0999999999999</v>
      </c>
    </row>
    <row r="116" spans="1:9">
      <c r="A116" s="32"/>
      <c r="B116" s="7" t="s">
        <v>30</v>
      </c>
      <c r="C116" s="5" t="s">
        <v>8</v>
      </c>
      <c r="D116" s="5" t="s">
        <v>29</v>
      </c>
      <c r="E116" s="5" t="s">
        <v>247</v>
      </c>
      <c r="F116" s="5">
        <v>870</v>
      </c>
      <c r="G116" s="8">
        <v>2000</v>
      </c>
      <c r="H116" s="8">
        <v>-895.9</v>
      </c>
      <c r="I116" s="8">
        <f>SUM(G116:H116)</f>
        <v>1104.0999999999999</v>
      </c>
    </row>
    <row r="117" spans="1:9">
      <c r="A117" s="32" t="s">
        <v>113</v>
      </c>
      <c r="B117" s="35" t="s">
        <v>32</v>
      </c>
      <c r="C117" s="29" t="s">
        <v>8</v>
      </c>
      <c r="D117" s="29" t="s">
        <v>33</v>
      </c>
      <c r="E117" s="29"/>
      <c r="F117" s="43"/>
      <c r="G117" s="10">
        <f>G127+G118+G147+G152</f>
        <v>26055.800000000003</v>
      </c>
      <c r="H117" s="10">
        <f>H127+H118+H147+H152</f>
        <v>4300.5</v>
      </c>
      <c r="I117" s="10">
        <f>I127+I118+I147+I152</f>
        <v>30356.299999999996</v>
      </c>
    </row>
    <row r="118" spans="1:9" ht="56.25">
      <c r="A118" s="32"/>
      <c r="B118" s="42" t="s">
        <v>207</v>
      </c>
      <c r="C118" s="5" t="s">
        <v>8</v>
      </c>
      <c r="D118" s="5" t="s">
        <v>33</v>
      </c>
      <c r="E118" s="5" t="s">
        <v>146</v>
      </c>
      <c r="F118" s="5" t="s">
        <v>195</v>
      </c>
      <c r="G118" s="8">
        <f>G119</f>
        <v>2493.6999999999998</v>
      </c>
      <c r="H118" s="8">
        <f t="shared" ref="H118:I118" si="31">H119</f>
        <v>60.7</v>
      </c>
      <c r="I118" s="8">
        <f t="shared" si="31"/>
        <v>2554.3999999999996</v>
      </c>
    </row>
    <row r="119" spans="1:9" ht="22.5">
      <c r="A119" s="32"/>
      <c r="B119" s="4" t="s">
        <v>248</v>
      </c>
      <c r="C119" s="5" t="s">
        <v>8</v>
      </c>
      <c r="D119" s="5" t="s">
        <v>33</v>
      </c>
      <c r="E119" s="5" t="s">
        <v>250</v>
      </c>
      <c r="F119" s="5" t="s">
        <v>195</v>
      </c>
      <c r="G119" s="8">
        <f>G120+G122+G125</f>
        <v>2493.6999999999998</v>
      </c>
      <c r="H119" s="8">
        <f>H120+H122+H125</f>
        <v>60.7</v>
      </c>
      <c r="I119" s="8">
        <f t="shared" ref="I119" si="32">I120+I122+I125</f>
        <v>2554.3999999999996</v>
      </c>
    </row>
    <row r="120" spans="1:9" ht="22.5">
      <c r="A120" s="32"/>
      <c r="B120" s="17" t="s">
        <v>249</v>
      </c>
      <c r="C120" s="5" t="s">
        <v>8</v>
      </c>
      <c r="D120" s="5" t="s">
        <v>33</v>
      </c>
      <c r="E120" s="5" t="s">
        <v>251</v>
      </c>
      <c r="F120" s="5" t="s">
        <v>195</v>
      </c>
      <c r="G120" s="8">
        <f t="shared" ref="G120:I120" si="33">G121</f>
        <v>2127.6999999999998</v>
      </c>
      <c r="H120" s="8">
        <f t="shared" si="33"/>
        <v>57.1</v>
      </c>
      <c r="I120" s="8">
        <f t="shared" si="33"/>
        <v>2184.7999999999997</v>
      </c>
    </row>
    <row r="121" spans="1:9" ht="22.5">
      <c r="A121" s="32"/>
      <c r="B121" s="6" t="s">
        <v>20</v>
      </c>
      <c r="C121" s="5" t="s">
        <v>8</v>
      </c>
      <c r="D121" s="5" t="s">
        <v>33</v>
      </c>
      <c r="E121" s="5" t="s">
        <v>251</v>
      </c>
      <c r="F121" s="5" t="s">
        <v>26</v>
      </c>
      <c r="G121" s="8">
        <v>2127.6999999999998</v>
      </c>
      <c r="H121" s="8">
        <v>57.1</v>
      </c>
      <c r="I121" s="8">
        <f>SUM(G121:H121)</f>
        <v>2184.7999999999997</v>
      </c>
    </row>
    <row r="122" spans="1:9" ht="22.5">
      <c r="A122" s="32"/>
      <c r="B122" s="17" t="s">
        <v>252</v>
      </c>
      <c r="C122" s="5" t="s">
        <v>8</v>
      </c>
      <c r="D122" s="5" t="s">
        <v>33</v>
      </c>
      <c r="E122" s="5" t="s">
        <v>253</v>
      </c>
      <c r="F122" s="5" t="s">
        <v>195</v>
      </c>
      <c r="G122" s="8">
        <f>G123+G124</f>
        <v>266</v>
      </c>
      <c r="H122" s="8">
        <f>H123+H124</f>
        <v>3.6</v>
      </c>
      <c r="I122" s="8">
        <f>I123+I124</f>
        <v>269.60000000000002</v>
      </c>
    </row>
    <row r="123" spans="1:9" ht="22.5">
      <c r="A123" s="32"/>
      <c r="B123" s="6" t="s">
        <v>20</v>
      </c>
      <c r="C123" s="5" t="s">
        <v>8</v>
      </c>
      <c r="D123" s="5" t="s">
        <v>33</v>
      </c>
      <c r="E123" s="5" t="s">
        <v>253</v>
      </c>
      <c r="F123" s="5" t="s">
        <v>26</v>
      </c>
      <c r="G123" s="8">
        <v>32</v>
      </c>
      <c r="H123" s="8">
        <v>3.6</v>
      </c>
      <c r="I123" s="8">
        <f>SUM(G123:H123)</f>
        <v>35.6</v>
      </c>
    </row>
    <row r="124" spans="1:9" ht="23.25" customHeight="1">
      <c r="A124" s="32"/>
      <c r="B124" s="6" t="s">
        <v>89</v>
      </c>
      <c r="C124" s="5" t="s">
        <v>8</v>
      </c>
      <c r="D124" s="5" t="s">
        <v>33</v>
      </c>
      <c r="E124" s="5" t="s">
        <v>253</v>
      </c>
      <c r="F124" s="5" t="s">
        <v>21</v>
      </c>
      <c r="G124" s="8">
        <v>234</v>
      </c>
      <c r="H124" s="8"/>
      <c r="I124" s="8">
        <f>SUM(G124:H124)</f>
        <v>234</v>
      </c>
    </row>
    <row r="125" spans="1:9">
      <c r="A125" s="32"/>
      <c r="B125" s="4" t="s">
        <v>254</v>
      </c>
      <c r="C125" s="5" t="s">
        <v>8</v>
      </c>
      <c r="D125" s="5" t="s">
        <v>33</v>
      </c>
      <c r="E125" s="5" t="s">
        <v>255</v>
      </c>
      <c r="F125" s="5" t="s">
        <v>195</v>
      </c>
      <c r="G125" s="8">
        <f>G126</f>
        <v>100</v>
      </c>
      <c r="H125" s="8">
        <f>H126</f>
        <v>0</v>
      </c>
      <c r="I125" s="8">
        <f>I126</f>
        <v>100</v>
      </c>
    </row>
    <row r="126" spans="1:9" ht="24" customHeight="1">
      <c r="A126" s="32"/>
      <c r="B126" s="7" t="s">
        <v>89</v>
      </c>
      <c r="C126" s="5" t="s">
        <v>8</v>
      </c>
      <c r="D126" s="5" t="s">
        <v>33</v>
      </c>
      <c r="E126" s="5" t="s">
        <v>255</v>
      </c>
      <c r="F126" s="5" t="s">
        <v>21</v>
      </c>
      <c r="G126" s="8">
        <v>100</v>
      </c>
      <c r="H126" s="8"/>
      <c r="I126" s="8">
        <f>SUM(G126:H126)</f>
        <v>100</v>
      </c>
    </row>
    <row r="127" spans="1:9" ht="45">
      <c r="A127" s="32"/>
      <c r="B127" s="7" t="s">
        <v>208</v>
      </c>
      <c r="C127" s="5" t="s">
        <v>8</v>
      </c>
      <c r="D127" s="5" t="s">
        <v>33</v>
      </c>
      <c r="E127" s="5" t="s">
        <v>117</v>
      </c>
      <c r="F127" s="5" t="s">
        <v>195</v>
      </c>
      <c r="G127" s="8">
        <f>G128+G131+G144</f>
        <v>18928.5</v>
      </c>
      <c r="H127" s="8">
        <f>H128+H131+H144</f>
        <v>4439.8</v>
      </c>
      <c r="I127" s="8">
        <f>I128+I131+I144</f>
        <v>23368.3</v>
      </c>
    </row>
    <row r="128" spans="1:9" ht="22.5">
      <c r="A128" s="32"/>
      <c r="B128" s="4" t="s">
        <v>256</v>
      </c>
      <c r="C128" s="5" t="s">
        <v>8</v>
      </c>
      <c r="D128" s="5" t="s">
        <v>33</v>
      </c>
      <c r="E128" s="5" t="s">
        <v>258</v>
      </c>
      <c r="F128" s="5" t="s">
        <v>195</v>
      </c>
      <c r="G128" s="8">
        <f>G129</f>
        <v>55.2</v>
      </c>
      <c r="H128" s="8">
        <f t="shared" ref="H128:I129" si="34">H129</f>
        <v>0</v>
      </c>
      <c r="I128" s="8">
        <f t="shared" si="34"/>
        <v>55.2</v>
      </c>
    </row>
    <row r="129" spans="1:9">
      <c r="A129" s="32"/>
      <c r="B129" s="4" t="s">
        <v>257</v>
      </c>
      <c r="C129" s="5" t="s">
        <v>8</v>
      </c>
      <c r="D129" s="5" t="s">
        <v>33</v>
      </c>
      <c r="E129" s="5" t="s">
        <v>259</v>
      </c>
      <c r="F129" s="5" t="s">
        <v>195</v>
      </c>
      <c r="G129" s="8">
        <f>G130</f>
        <v>55.2</v>
      </c>
      <c r="H129" s="8">
        <f t="shared" si="34"/>
        <v>0</v>
      </c>
      <c r="I129" s="8">
        <f t="shared" si="34"/>
        <v>55.2</v>
      </c>
    </row>
    <row r="130" spans="1:9">
      <c r="A130" s="32"/>
      <c r="B130" s="7" t="s">
        <v>90</v>
      </c>
      <c r="C130" s="5" t="s">
        <v>8</v>
      </c>
      <c r="D130" s="5" t="s">
        <v>33</v>
      </c>
      <c r="E130" s="5" t="s">
        <v>259</v>
      </c>
      <c r="F130" s="5" t="s">
        <v>35</v>
      </c>
      <c r="G130" s="8">
        <v>55.2</v>
      </c>
      <c r="H130" s="8"/>
      <c r="I130" s="8">
        <f>SUM(G130:H130)</f>
        <v>55.2</v>
      </c>
    </row>
    <row r="131" spans="1:9" ht="48.75" customHeight="1">
      <c r="A131" s="32"/>
      <c r="B131" s="4" t="s">
        <v>272</v>
      </c>
      <c r="C131" s="5" t="s">
        <v>8</v>
      </c>
      <c r="D131" s="5" t="s">
        <v>33</v>
      </c>
      <c r="E131" s="5" t="s">
        <v>273</v>
      </c>
      <c r="F131" s="5" t="s">
        <v>195</v>
      </c>
      <c r="G131" s="8">
        <f>G132+G141</f>
        <v>18774</v>
      </c>
      <c r="H131" s="8">
        <f>H132+H141</f>
        <v>4439.8</v>
      </c>
      <c r="I131" s="8">
        <f>I132+I141</f>
        <v>23213.8</v>
      </c>
    </row>
    <row r="132" spans="1:9" ht="45">
      <c r="A132" s="32"/>
      <c r="B132" s="7" t="s">
        <v>260</v>
      </c>
      <c r="C132" s="5" t="s">
        <v>8</v>
      </c>
      <c r="D132" s="5" t="s">
        <v>33</v>
      </c>
      <c r="E132" s="5" t="s">
        <v>261</v>
      </c>
      <c r="F132" s="5" t="s">
        <v>195</v>
      </c>
      <c r="G132" s="8">
        <f>SUM(G133:G140)</f>
        <v>17909.5</v>
      </c>
      <c r="H132" s="8">
        <f>SUM(H133:H140)</f>
        <v>4439.8</v>
      </c>
      <c r="I132" s="8">
        <f>SUM(I133:I140)</f>
        <v>22349.3</v>
      </c>
    </row>
    <row r="133" spans="1:9">
      <c r="A133" s="32"/>
      <c r="B133" s="7" t="s">
        <v>107</v>
      </c>
      <c r="C133" s="5" t="s">
        <v>8</v>
      </c>
      <c r="D133" s="5" t="s">
        <v>33</v>
      </c>
      <c r="E133" s="5" t="s">
        <v>261</v>
      </c>
      <c r="F133" s="5" t="s">
        <v>34</v>
      </c>
      <c r="G133" s="8">
        <v>10606.4</v>
      </c>
      <c r="H133" s="8">
        <v>4000</v>
      </c>
      <c r="I133" s="8">
        <f>SUM(G133:H133)</f>
        <v>14606.4</v>
      </c>
    </row>
    <row r="134" spans="1:9" ht="22.5">
      <c r="A134" s="32"/>
      <c r="B134" s="7" t="s">
        <v>149</v>
      </c>
      <c r="C134" s="5" t="s">
        <v>8</v>
      </c>
      <c r="D134" s="5" t="s">
        <v>33</v>
      </c>
      <c r="E134" s="5" t="s">
        <v>261</v>
      </c>
      <c r="F134" s="5" t="s">
        <v>178</v>
      </c>
      <c r="G134" s="8">
        <v>50.2</v>
      </c>
      <c r="H134" s="8"/>
      <c r="I134" s="8">
        <f t="shared" ref="I134:I140" si="35">SUM(G134:H134)</f>
        <v>50.2</v>
      </c>
    </row>
    <row r="135" spans="1:9" ht="33.75">
      <c r="A135" s="32"/>
      <c r="B135" s="7" t="s">
        <v>108</v>
      </c>
      <c r="C135" s="5" t="s">
        <v>8</v>
      </c>
      <c r="D135" s="5" t="s">
        <v>33</v>
      </c>
      <c r="E135" s="5" t="s">
        <v>261</v>
      </c>
      <c r="F135" s="5" t="s">
        <v>96</v>
      </c>
      <c r="G135" s="8">
        <v>3411.1</v>
      </c>
      <c r="H135" s="8"/>
      <c r="I135" s="8">
        <f t="shared" si="35"/>
        <v>3411.1</v>
      </c>
    </row>
    <row r="136" spans="1:9" ht="22.5">
      <c r="A136" s="32"/>
      <c r="B136" s="6" t="s">
        <v>20</v>
      </c>
      <c r="C136" s="5" t="s">
        <v>8</v>
      </c>
      <c r="D136" s="5" t="s">
        <v>33</v>
      </c>
      <c r="E136" s="5" t="s">
        <v>261</v>
      </c>
      <c r="F136" s="5" t="s">
        <v>26</v>
      </c>
      <c r="G136" s="8">
        <v>386.7</v>
      </c>
      <c r="H136" s="8"/>
      <c r="I136" s="8">
        <f t="shared" si="35"/>
        <v>386.7</v>
      </c>
    </row>
    <row r="137" spans="1:9" ht="27" customHeight="1">
      <c r="A137" s="32"/>
      <c r="B137" s="6" t="s">
        <v>89</v>
      </c>
      <c r="C137" s="5" t="s">
        <v>8</v>
      </c>
      <c r="D137" s="5" t="s">
        <v>33</v>
      </c>
      <c r="E137" s="5" t="s">
        <v>261</v>
      </c>
      <c r="F137" s="5" t="s">
        <v>21</v>
      </c>
      <c r="G137" s="8">
        <v>3205</v>
      </c>
      <c r="H137" s="8">
        <f>268.9+159.4+11.5</f>
        <v>439.79999999999995</v>
      </c>
      <c r="I137" s="8">
        <f t="shared" si="35"/>
        <v>3644.8</v>
      </c>
    </row>
    <row r="138" spans="1:9" ht="22.5">
      <c r="A138" s="32"/>
      <c r="B138" s="7" t="s">
        <v>22</v>
      </c>
      <c r="C138" s="5" t="s">
        <v>8</v>
      </c>
      <c r="D138" s="5" t="s">
        <v>33</v>
      </c>
      <c r="E138" s="5" t="s">
        <v>261</v>
      </c>
      <c r="F138" s="5" t="s">
        <v>91</v>
      </c>
      <c r="G138" s="8">
        <v>234.3</v>
      </c>
      <c r="H138" s="8"/>
      <c r="I138" s="8">
        <f t="shared" si="35"/>
        <v>234.3</v>
      </c>
    </row>
    <row r="139" spans="1:9">
      <c r="A139" s="32"/>
      <c r="B139" s="7" t="s">
        <v>92</v>
      </c>
      <c r="C139" s="5" t="s">
        <v>8</v>
      </c>
      <c r="D139" s="5" t="s">
        <v>33</v>
      </c>
      <c r="E139" s="5" t="s">
        <v>261</v>
      </c>
      <c r="F139" s="5" t="s">
        <v>35</v>
      </c>
      <c r="G139" s="8">
        <v>10.8</v>
      </c>
      <c r="H139" s="8"/>
      <c r="I139" s="8">
        <f t="shared" si="35"/>
        <v>10.8</v>
      </c>
    </row>
    <row r="140" spans="1:9">
      <c r="A140" s="32"/>
      <c r="B140" s="7" t="s">
        <v>94</v>
      </c>
      <c r="C140" s="5" t="s">
        <v>8</v>
      </c>
      <c r="D140" s="5" t="s">
        <v>33</v>
      </c>
      <c r="E140" s="5" t="s">
        <v>261</v>
      </c>
      <c r="F140" s="5" t="s">
        <v>95</v>
      </c>
      <c r="G140" s="8">
        <v>5</v>
      </c>
      <c r="H140" s="8"/>
      <c r="I140" s="8">
        <f t="shared" si="35"/>
        <v>5</v>
      </c>
    </row>
    <row r="141" spans="1:9" ht="33" customHeight="1">
      <c r="A141" s="32"/>
      <c r="B141" s="57" t="s">
        <v>475</v>
      </c>
      <c r="C141" s="5" t="s">
        <v>8</v>
      </c>
      <c r="D141" s="5" t="s">
        <v>33</v>
      </c>
      <c r="E141" s="5" t="s">
        <v>262</v>
      </c>
      <c r="F141" s="5" t="s">
        <v>195</v>
      </c>
      <c r="G141" s="8">
        <f>SUM(G142:G143)</f>
        <v>864.5</v>
      </c>
      <c r="H141" s="8">
        <f>SUM(H142:H143)</f>
        <v>0</v>
      </c>
      <c r="I141" s="8">
        <f>SUM(I142:I143)</f>
        <v>864.5</v>
      </c>
    </row>
    <row r="142" spans="1:9" ht="25.5" customHeight="1">
      <c r="A142" s="32"/>
      <c r="B142" s="7" t="s">
        <v>89</v>
      </c>
      <c r="C142" s="5" t="s">
        <v>8</v>
      </c>
      <c r="D142" s="5" t="s">
        <v>33</v>
      </c>
      <c r="E142" s="5" t="s">
        <v>262</v>
      </c>
      <c r="F142" s="5" t="s">
        <v>21</v>
      </c>
      <c r="G142" s="8">
        <v>33.799999999999997</v>
      </c>
      <c r="H142" s="8"/>
      <c r="I142" s="8">
        <f>SUM(G142:H142)</f>
        <v>33.799999999999997</v>
      </c>
    </row>
    <row r="143" spans="1:9">
      <c r="A143" s="32"/>
      <c r="B143" s="7" t="s">
        <v>140</v>
      </c>
      <c r="C143" s="5" t="s">
        <v>8</v>
      </c>
      <c r="D143" s="5" t="s">
        <v>33</v>
      </c>
      <c r="E143" s="5" t="s">
        <v>262</v>
      </c>
      <c r="F143" s="5" t="s">
        <v>141</v>
      </c>
      <c r="G143" s="8">
        <v>830.7</v>
      </c>
      <c r="H143" s="8"/>
      <c r="I143" s="8">
        <f>SUM(G143:H143)</f>
        <v>830.7</v>
      </c>
    </row>
    <row r="144" spans="1:9" ht="22.5">
      <c r="A144" s="32"/>
      <c r="B144" s="4" t="s">
        <v>263</v>
      </c>
      <c r="C144" s="5" t="s">
        <v>8</v>
      </c>
      <c r="D144" s="5" t="s">
        <v>33</v>
      </c>
      <c r="E144" s="5" t="s">
        <v>265</v>
      </c>
      <c r="F144" s="5" t="s">
        <v>195</v>
      </c>
      <c r="G144" s="8">
        <f t="shared" ref="G144:I145" si="36">G145</f>
        <v>99.3</v>
      </c>
      <c r="H144" s="8">
        <f t="shared" si="36"/>
        <v>0</v>
      </c>
      <c r="I144" s="8">
        <f t="shared" si="36"/>
        <v>99.3</v>
      </c>
    </row>
    <row r="145" spans="1:9" ht="45">
      <c r="A145" s="32"/>
      <c r="B145" s="4" t="s">
        <v>264</v>
      </c>
      <c r="C145" s="5" t="s">
        <v>8</v>
      </c>
      <c r="D145" s="5" t="s">
        <v>33</v>
      </c>
      <c r="E145" s="5" t="s">
        <v>266</v>
      </c>
      <c r="F145" s="5" t="s">
        <v>195</v>
      </c>
      <c r="G145" s="8">
        <f t="shared" si="36"/>
        <v>99.3</v>
      </c>
      <c r="H145" s="8">
        <f t="shared" si="36"/>
        <v>0</v>
      </c>
      <c r="I145" s="8">
        <f t="shared" si="36"/>
        <v>99.3</v>
      </c>
    </row>
    <row r="146" spans="1:9" ht="23.25" customHeight="1">
      <c r="A146" s="32"/>
      <c r="B146" s="7" t="s">
        <v>89</v>
      </c>
      <c r="C146" s="5" t="s">
        <v>8</v>
      </c>
      <c r="D146" s="5" t="s">
        <v>33</v>
      </c>
      <c r="E146" s="5" t="s">
        <v>266</v>
      </c>
      <c r="F146" s="5" t="s">
        <v>21</v>
      </c>
      <c r="G146" s="8">
        <v>99.3</v>
      </c>
      <c r="H146" s="8"/>
      <c r="I146" s="8">
        <f>SUM(G146:H146)</f>
        <v>99.3</v>
      </c>
    </row>
    <row r="147" spans="1:9" ht="56.25">
      <c r="A147" s="32"/>
      <c r="B147" s="7" t="s">
        <v>209</v>
      </c>
      <c r="C147" s="5" t="s">
        <v>8</v>
      </c>
      <c r="D147" s="5" t="s">
        <v>33</v>
      </c>
      <c r="E147" s="5" t="s">
        <v>120</v>
      </c>
      <c r="F147" s="5" t="s">
        <v>195</v>
      </c>
      <c r="G147" s="8">
        <f>G148</f>
        <v>283</v>
      </c>
      <c r="H147" s="8">
        <f t="shared" ref="H147:I147" si="37">H148</f>
        <v>0</v>
      </c>
      <c r="I147" s="8">
        <f t="shared" si="37"/>
        <v>283</v>
      </c>
    </row>
    <row r="148" spans="1:9" ht="45">
      <c r="A148" s="32"/>
      <c r="B148" s="4" t="s">
        <v>230</v>
      </c>
      <c r="C148" s="5" t="s">
        <v>8</v>
      </c>
      <c r="D148" s="5" t="s">
        <v>33</v>
      </c>
      <c r="E148" s="5" t="s">
        <v>233</v>
      </c>
      <c r="F148" s="5" t="s">
        <v>195</v>
      </c>
      <c r="G148" s="8">
        <f>G149</f>
        <v>283</v>
      </c>
      <c r="H148" s="8">
        <f t="shared" ref="H148:I149" si="38">H149</f>
        <v>0</v>
      </c>
      <c r="I148" s="8">
        <f t="shared" si="38"/>
        <v>283</v>
      </c>
    </row>
    <row r="149" spans="1:9" ht="45">
      <c r="A149" s="32"/>
      <c r="B149" s="4" t="s">
        <v>267</v>
      </c>
      <c r="C149" s="5" t="s">
        <v>8</v>
      </c>
      <c r="D149" s="5" t="s">
        <v>33</v>
      </c>
      <c r="E149" s="5" t="s">
        <v>268</v>
      </c>
      <c r="F149" s="5" t="s">
        <v>195</v>
      </c>
      <c r="G149" s="8">
        <f>G150</f>
        <v>283</v>
      </c>
      <c r="H149" s="8">
        <f t="shared" si="38"/>
        <v>0</v>
      </c>
      <c r="I149" s="8">
        <f t="shared" si="38"/>
        <v>283</v>
      </c>
    </row>
    <row r="150" spans="1:9" ht="24.75" customHeight="1">
      <c r="A150" s="32"/>
      <c r="B150" s="6" t="s">
        <v>89</v>
      </c>
      <c r="C150" s="5" t="s">
        <v>8</v>
      </c>
      <c r="D150" s="5" t="s">
        <v>33</v>
      </c>
      <c r="E150" s="5" t="s">
        <v>268</v>
      </c>
      <c r="F150" s="5" t="s">
        <v>21</v>
      </c>
      <c r="G150" s="8">
        <v>283</v>
      </c>
      <c r="H150" s="8"/>
      <c r="I150" s="8">
        <f>SUM(G150:H150)</f>
        <v>283</v>
      </c>
    </row>
    <row r="151" spans="1:9" ht="15" customHeight="1">
      <c r="A151" s="32"/>
      <c r="B151" s="7" t="s">
        <v>115</v>
      </c>
      <c r="C151" s="5" t="s">
        <v>8</v>
      </c>
      <c r="D151" s="5" t="s">
        <v>33</v>
      </c>
      <c r="E151" s="5" t="s">
        <v>493</v>
      </c>
      <c r="F151" s="5" t="s">
        <v>195</v>
      </c>
      <c r="G151" s="8">
        <f>G152</f>
        <v>4350.6000000000004</v>
      </c>
      <c r="H151" s="8">
        <f t="shared" ref="H151:I151" si="39">H152</f>
        <v>-200</v>
      </c>
      <c r="I151" s="8">
        <f t="shared" si="39"/>
        <v>4150.6000000000004</v>
      </c>
    </row>
    <row r="152" spans="1:9">
      <c r="A152" s="32"/>
      <c r="B152" s="7" t="s">
        <v>115</v>
      </c>
      <c r="C152" s="5" t="s">
        <v>8</v>
      </c>
      <c r="D152" s="5" t="s">
        <v>33</v>
      </c>
      <c r="E152" s="5" t="s">
        <v>210</v>
      </c>
      <c r="F152" s="5" t="s">
        <v>195</v>
      </c>
      <c r="G152" s="8">
        <f>G153+G158+G163+G166+G170</f>
        <v>4350.6000000000004</v>
      </c>
      <c r="H152" s="8">
        <f>H153+H158+H163+H166+H170</f>
        <v>-200</v>
      </c>
      <c r="I152" s="8">
        <f>I153+I158+I163+I166+I170</f>
        <v>4150.6000000000004</v>
      </c>
    </row>
    <row r="153" spans="1:9">
      <c r="A153" s="32"/>
      <c r="B153" s="7" t="s">
        <v>93</v>
      </c>
      <c r="C153" s="5" t="s">
        <v>8</v>
      </c>
      <c r="D153" s="5" t="s">
        <v>33</v>
      </c>
      <c r="E153" s="5" t="s">
        <v>269</v>
      </c>
      <c r="F153" s="5" t="s">
        <v>195</v>
      </c>
      <c r="G153" s="8">
        <f>SUM(G154:G157)</f>
        <v>1694.1000000000001</v>
      </c>
      <c r="H153" s="8">
        <f>SUM(H154:H157)</f>
        <v>0</v>
      </c>
      <c r="I153" s="8">
        <f>SUM(I154:I157)</f>
        <v>1694.1000000000001</v>
      </c>
    </row>
    <row r="154" spans="1:9" ht="22.5">
      <c r="A154" s="32"/>
      <c r="B154" s="7" t="s">
        <v>85</v>
      </c>
      <c r="C154" s="5" t="s">
        <v>8</v>
      </c>
      <c r="D154" s="5" t="s">
        <v>33</v>
      </c>
      <c r="E154" s="5" t="s">
        <v>269</v>
      </c>
      <c r="F154" s="5" t="s">
        <v>12</v>
      </c>
      <c r="G154" s="8">
        <v>890.5</v>
      </c>
      <c r="H154" s="8"/>
      <c r="I154" s="8">
        <f>SUM(G154:H154)</f>
        <v>890.5</v>
      </c>
    </row>
    <row r="155" spans="1:9" ht="45">
      <c r="A155" s="32"/>
      <c r="B155" s="7" t="s">
        <v>86</v>
      </c>
      <c r="C155" s="5" t="s">
        <v>8</v>
      </c>
      <c r="D155" s="5" t="s">
        <v>33</v>
      </c>
      <c r="E155" s="5" t="s">
        <v>269</v>
      </c>
      <c r="F155" s="5" t="s">
        <v>87</v>
      </c>
      <c r="G155" s="8">
        <v>268.89999999999998</v>
      </c>
      <c r="H155" s="8"/>
      <c r="I155" s="8">
        <f>SUM(G155:H155)</f>
        <v>268.89999999999998</v>
      </c>
    </row>
    <row r="156" spans="1:9" ht="22.5">
      <c r="A156" s="32"/>
      <c r="B156" s="7" t="s">
        <v>20</v>
      </c>
      <c r="C156" s="5" t="s">
        <v>8</v>
      </c>
      <c r="D156" s="5" t="s">
        <v>33</v>
      </c>
      <c r="E156" s="5" t="s">
        <v>269</v>
      </c>
      <c r="F156" s="5">
        <v>242</v>
      </c>
      <c r="G156" s="8">
        <v>66.5</v>
      </c>
      <c r="H156" s="8"/>
      <c r="I156" s="8">
        <f>SUM(G156:H156)</f>
        <v>66.5</v>
      </c>
    </row>
    <row r="157" spans="1:9" ht="23.25" customHeight="1">
      <c r="A157" s="32"/>
      <c r="B157" s="7" t="s">
        <v>89</v>
      </c>
      <c r="C157" s="5" t="s">
        <v>8</v>
      </c>
      <c r="D157" s="5" t="s">
        <v>33</v>
      </c>
      <c r="E157" s="5" t="s">
        <v>269</v>
      </c>
      <c r="F157" s="5">
        <v>244</v>
      </c>
      <c r="G157" s="8">
        <v>468.2</v>
      </c>
      <c r="H157" s="8"/>
      <c r="I157" s="8">
        <f>SUM(G157:H157)</f>
        <v>468.2</v>
      </c>
    </row>
    <row r="158" spans="1:9" ht="56.25">
      <c r="A158" s="32"/>
      <c r="B158" s="9" t="s">
        <v>126</v>
      </c>
      <c r="C158" s="5" t="s">
        <v>8</v>
      </c>
      <c r="D158" s="5" t="s">
        <v>33</v>
      </c>
      <c r="E158" s="5" t="s">
        <v>270</v>
      </c>
      <c r="F158" s="5" t="s">
        <v>195</v>
      </c>
      <c r="G158" s="8">
        <f>SUM(G159:G162)</f>
        <v>355.6</v>
      </c>
      <c r="H158" s="8">
        <f>SUM(H159:H162)</f>
        <v>0</v>
      </c>
      <c r="I158" s="8">
        <f>SUM(I159:I162)</f>
        <v>355.6</v>
      </c>
    </row>
    <row r="159" spans="1:9" ht="22.5">
      <c r="A159" s="32"/>
      <c r="B159" s="7" t="s">
        <v>85</v>
      </c>
      <c r="C159" s="5" t="s">
        <v>8</v>
      </c>
      <c r="D159" s="5" t="s">
        <v>33</v>
      </c>
      <c r="E159" s="5" t="s">
        <v>270</v>
      </c>
      <c r="F159" s="5" t="s">
        <v>12</v>
      </c>
      <c r="G159" s="8">
        <v>130.19999999999999</v>
      </c>
      <c r="H159" s="8">
        <v>114.9</v>
      </c>
      <c r="I159" s="8">
        <f>SUM(G159:H159)</f>
        <v>245.1</v>
      </c>
    </row>
    <row r="160" spans="1:9" ht="45">
      <c r="A160" s="32"/>
      <c r="B160" s="7" t="s">
        <v>86</v>
      </c>
      <c r="C160" s="5" t="s">
        <v>8</v>
      </c>
      <c r="D160" s="5" t="s">
        <v>33</v>
      </c>
      <c r="E160" s="5" t="s">
        <v>270</v>
      </c>
      <c r="F160" s="5" t="s">
        <v>87</v>
      </c>
      <c r="G160" s="8">
        <v>39.299999999999997</v>
      </c>
      <c r="H160" s="8">
        <v>34.700000000000003</v>
      </c>
      <c r="I160" s="8">
        <f>SUM(G160:H160)</f>
        <v>74</v>
      </c>
    </row>
    <row r="161" spans="1:9" ht="22.5">
      <c r="A161" s="32"/>
      <c r="B161" s="7" t="s">
        <v>20</v>
      </c>
      <c r="C161" s="5" t="s">
        <v>8</v>
      </c>
      <c r="D161" s="5" t="s">
        <v>33</v>
      </c>
      <c r="E161" s="5" t="s">
        <v>270</v>
      </c>
      <c r="F161" s="5" t="s">
        <v>26</v>
      </c>
      <c r="G161" s="8">
        <v>63</v>
      </c>
      <c r="H161" s="8">
        <v>-43.7</v>
      </c>
      <c r="I161" s="8">
        <f>SUM(G161:H161)</f>
        <v>19.299999999999997</v>
      </c>
    </row>
    <row r="162" spans="1:9" ht="25.5" customHeight="1">
      <c r="A162" s="32"/>
      <c r="B162" s="7" t="s">
        <v>89</v>
      </c>
      <c r="C162" s="5" t="s">
        <v>8</v>
      </c>
      <c r="D162" s="5" t="s">
        <v>33</v>
      </c>
      <c r="E162" s="5" t="s">
        <v>270</v>
      </c>
      <c r="F162" s="5">
        <v>244</v>
      </c>
      <c r="G162" s="8">
        <v>123.1</v>
      </c>
      <c r="H162" s="8">
        <v>-105.9</v>
      </c>
      <c r="I162" s="8">
        <f>SUM(G162:H162)</f>
        <v>17.199999999999989</v>
      </c>
    </row>
    <row r="163" spans="1:9" ht="33.75">
      <c r="A163" s="32"/>
      <c r="B163" s="6" t="s">
        <v>150</v>
      </c>
      <c r="C163" s="5" t="s">
        <v>8</v>
      </c>
      <c r="D163" s="5" t="s">
        <v>33</v>
      </c>
      <c r="E163" s="5" t="s">
        <v>271</v>
      </c>
      <c r="F163" s="5" t="s">
        <v>195</v>
      </c>
      <c r="G163" s="8">
        <f>SUM(G164:G165)</f>
        <v>1398.1</v>
      </c>
      <c r="H163" s="8">
        <f>SUM(H164:H165)</f>
        <v>-200</v>
      </c>
      <c r="I163" s="8">
        <f>SUM(I164:I165)</f>
        <v>1198.0999999999999</v>
      </c>
    </row>
    <row r="164" spans="1:9" ht="24.75" customHeight="1">
      <c r="A164" s="32"/>
      <c r="B164" s="6" t="s">
        <v>89</v>
      </c>
      <c r="C164" s="5" t="s">
        <v>8</v>
      </c>
      <c r="D164" s="5" t="s">
        <v>33</v>
      </c>
      <c r="E164" s="5" t="s">
        <v>271</v>
      </c>
      <c r="F164" s="5" t="s">
        <v>21</v>
      </c>
      <c r="G164" s="8">
        <v>378.1</v>
      </c>
      <c r="H164" s="8"/>
      <c r="I164" s="8">
        <f>SUM(G164:H164)</f>
        <v>378.1</v>
      </c>
    </row>
    <row r="165" spans="1:9">
      <c r="A165" s="32"/>
      <c r="B165" s="6" t="s">
        <v>94</v>
      </c>
      <c r="C165" s="5" t="s">
        <v>8</v>
      </c>
      <c r="D165" s="5" t="s">
        <v>33</v>
      </c>
      <c r="E165" s="5" t="s">
        <v>271</v>
      </c>
      <c r="F165" s="5" t="s">
        <v>95</v>
      </c>
      <c r="G165" s="8">
        <v>1020</v>
      </c>
      <c r="H165" s="8">
        <v>-200</v>
      </c>
      <c r="I165" s="8">
        <f>SUM(G165:H165)</f>
        <v>820</v>
      </c>
    </row>
    <row r="166" spans="1:9">
      <c r="A166" s="32"/>
      <c r="B166" s="7" t="s">
        <v>36</v>
      </c>
      <c r="C166" s="5" t="s">
        <v>8</v>
      </c>
      <c r="D166" s="5" t="s">
        <v>33</v>
      </c>
      <c r="E166" s="5" t="s">
        <v>216</v>
      </c>
      <c r="F166" s="5" t="s">
        <v>195</v>
      </c>
      <c r="G166" s="8">
        <f>SUM(G167:G169)</f>
        <v>791.3</v>
      </c>
      <c r="H166" s="8">
        <f>SUM(H167:H169)</f>
        <v>0</v>
      </c>
      <c r="I166" s="8">
        <f>SUM(I167:I169)</f>
        <v>791.3</v>
      </c>
    </row>
    <row r="167" spans="1:9" ht="22.5">
      <c r="A167" s="32"/>
      <c r="B167" s="7" t="s">
        <v>85</v>
      </c>
      <c r="C167" s="5" t="s">
        <v>8</v>
      </c>
      <c r="D167" s="5" t="s">
        <v>33</v>
      </c>
      <c r="E167" s="5" t="s">
        <v>216</v>
      </c>
      <c r="F167" s="5" t="s">
        <v>12</v>
      </c>
      <c r="G167" s="8">
        <v>523.1</v>
      </c>
      <c r="H167" s="8"/>
      <c r="I167" s="8">
        <f>SUM(G167:H167)</f>
        <v>523.1</v>
      </c>
    </row>
    <row r="168" spans="1:9" ht="45">
      <c r="A168" s="32"/>
      <c r="B168" s="7" t="s">
        <v>86</v>
      </c>
      <c r="C168" s="5" t="s">
        <v>8</v>
      </c>
      <c r="D168" s="5" t="s">
        <v>33</v>
      </c>
      <c r="E168" s="5" t="s">
        <v>216</v>
      </c>
      <c r="F168" s="5" t="s">
        <v>87</v>
      </c>
      <c r="G168" s="8">
        <f>183.8-25.9</f>
        <v>157.9</v>
      </c>
      <c r="H168" s="8"/>
      <c r="I168" s="8">
        <f>SUM(G168:H168)</f>
        <v>157.9</v>
      </c>
    </row>
    <row r="169" spans="1:9" ht="21" customHeight="1">
      <c r="A169" s="32"/>
      <c r="B169" s="7" t="s">
        <v>89</v>
      </c>
      <c r="C169" s="5" t="s">
        <v>8</v>
      </c>
      <c r="D169" s="5" t="s">
        <v>33</v>
      </c>
      <c r="E169" s="5" t="s">
        <v>216</v>
      </c>
      <c r="F169" s="5" t="s">
        <v>21</v>
      </c>
      <c r="G169" s="8">
        <v>110.3</v>
      </c>
      <c r="H169" s="8"/>
      <c r="I169" s="8">
        <f>SUM(G169:H169)</f>
        <v>110.3</v>
      </c>
    </row>
    <row r="170" spans="1:9" ht="33.75">
      <c r="A170" s="32"/>
      <c r="B170" s="4" t="s">
        <v>213</v>
      </c>
      <c r="C170" s="5" t="s">
        <v>8</v>
      </c>
      <c r="D170" s="5" t="s">
        <v>33</v>
      </c>
      <c r="E170" s="5" t="s">
        <v>217</v>
      </c>
      <c r="F170" s="5" t="s">
        <v>195</v>
      </c>
      <c r="G170" s="8">
        <f>SUM(G171:G172)</f>
        <v>111.5</v>
      </c>
      <c r="H170" s="8">
        <f>SUM(H171:H172)</f>
        <v>0</v>
      </c>
      <c r="I170" s="8">
        <f>SUM(I171:I172)</f>
        <v>111.5</v>
      </c>
    </row>
    <row r="171" spans="1:9" ht="33.75">
      <c r="A171" s="32"/>
      <c r="B171" s="6" t="s">
        <v>13</v>
      </c>
      <c r="C171" s="5" t="s">
        <v>8</v>
      </c>
      <c r="D171" s="5" t="s">
        <v>33</v>
      </c>
      <c r="E171" s="5" t="s">
        <v>217</v>
      </c>
      <c r="F171" s="5" t="s">
        <v>19</v>
      </c>
      <c r="G171" s="8">
        <v>85.6</v>
      </c>
      <c r="H171" s="8"/>
      <c r="I171" s="8">
        <f>SUM(G171:H171)</f>
        <v>85.6</v>
      </c>
    </row>
    <row r="172" spans="1:9" ht="45">
      <c r="A172" s="32"/>
      <c r="B172" s="7" t="s">
        <v>86</v>
      </c>
      <c r="C172" s="5" t="s">
        <v>8</v>
      </c>
      <c r="D172" s="5" t="s">
        <v>33</v>
      </c>
      <c r="E172" s="5" t="s">
        <v>217</v>
      </c>
      <c r="F172" s="5" t="s">
        <v>87</v>
      </c>
      <c r="G172" s="8">
        <v>25.9</v>
      </c>
      <c r="H172" s="8"/>
      <c r="I172" s="8">
        <f>SUM(G172:H172)</f>
        <v>25.9</v>
      </c>
    </row>
    <row r="173" spans="1:9">
      <c r="A173" s="28">
        <v>2</v>
      </c>
      <c r="B173" s="35" t="s">
        <v>163</v>
      </c>
      <c r="C173" s="40" t="s">
        <v>11</v>
      </c>
      <c r="D173" s="40" t="s">
        <v>52</v>
      </c>
      <c r="E173" s="40"/>
      <c r="F173" s="40"/>
      <c r="G173" s="10">
        <f t="shared" ref="G173:I175" si="40">G174</f>
        <v>286</v>
      </c>
      <c r="H173" s="10">
        <f t="shared" si="40"/>
        <v>0</v>
      </c>
      <c r="I173" s="10">
        <f t="shared" si="40"/>
        <v>286</v>
      </c>
    </row>
    <row r="174" spans="1:9">
      <c r="A174" s="32" t="s">
        <v>170</v>
      </c>
      <c r="B174" s="35" t="s">
        <v>164</v>
      </c>
      <c r="C174" s="40" t="s">
        <v>11</v>
      </c>
      <c r="D174" s="40" t="s">
        <v>18</v>
      </c>
      <c r="E174" s="40"/>
      <c r="F174" s="40"/>
      <c r="G174" s="10">
        <f t="shared" si="40"/>
        <v>286</v>
      </c>
      <c r="H174" s="10">
        <f t="shared" si="40"/>
        <v>0</v>
      </c>
      <c r="I174" s="10">
        <f t="shared" si="40"/>
        <v>286</v>
      </c>
    </row>
    <row r="175" spans="1:9" ht="45">
      <c r="A175" s="32"/>
      <c r="B175" s="42" t="s">
        <v>208</v>
      </c>
      <c r="C175" s="5" t="s">
        <v>11</v>
      </c>
      <c r="D175" s="5" t="s">
        <v>18</v>
      </c>
      <c r="E175" s="5" t="s">
        <v>117</v>
      </c>
      <c r="F175" s="5" t="s">
        <v>195</v>
      </c>
      <c r="G175" s="8">
        <f>G176</f>
        <v>286</v>
      </c>
      <c r="H175" s="8">
        <f t="shared" si="40"/>
        <v>0</v>
      </c>
      <c r="I175" s="8">
        <f t="shared" si="40"/>
        <v>286</v>
      </c>
    </row>
    <row r="176" spans="1:9" ht="22.5">
      <c r="A176" s="32"/>
      <c r="B176" s="4" t="s">
        <v>274</v>
      </c>
      <c r="C176" s="5" t="s">
        <v>11</v>
      </c>
      <c r="D176" s="5" t="s">
        <v>18</v>
      </c>
      <c r="E176" s="5" t="s">
        <v>276</v>
      </c>
      <c r="F176" s="5" t="s">
        <v>195</v>
      </c>
      <c r="G176" s="8">
        <f>G177</f>
        <v>286</v>
      </c>
      <c r="H176" s="8">
        <f>H177</f>
        <v>0</v>
      </c>
      <c r="I176" s="8">
        <f>I177</f>
        <v>286</v>
      </c>
    </row>
    <row r="177" spans="1:9" ht="22.5">
      <c r="A177" s="32"/>
      <c r="B177" s="4" t="s">
        <v>275</v>
      </c>
      <c r="C177" s="5" t="s">
        <v>11</v>
      </c>
      <c r="D177" s="5" t="s">
        <v>18</v>
      </c>
      <c r="E177" s="5" t="s">
        <v>277</v>
      </c>
      <c r="F177" s="5" t="s">
        <v>195</v>
      </c>
      <c r="G177" s="8">
        <f>SUM(G178:G179)</f>
        <v>286</v>
      </c>
      <c r="H177" s="8">
        <f>SUM(H178:H179)</f>
        <v>0</v>
      </c>
      <c r="I177" s="8">
        <f>SUM(I178:I179)</f>
        <v>286</v>
      </c>
    </row>
    <row r="178" spans="1:9" ht="22.5">
      <c r="A178" s="32"/>
      <c r="B178" s="6" t="s">
        <v>20</v>
      </c>
      <c r="C178" s="5" t="s">
        <v>11</v>
      </c>
      <c r="D178" s="5" t="s">
        <v>18</v>
      </c>
      <c r="E178" s="5" t="s">
        <v>277</v>
      </c>
      <c r="F178" s="5" t="s">
        <v>26</v>
      </c>
      <c r="G178" s="8">
        <v>251.5</v>
      </c>
      <c r="H178" s="8">
        <v>6</v>
      </c>
      <c r="I178" s="8">
        <f>SUM(G178:H178)</f>
        <v>257.5</v>
      </c>
    </row>
    <row r="179" spans="1:9" ht="23.25" customHeight="1">
      <c r="A179" s="32"/>
      <c r="B179" s="6" t="s">
        <v>89</v>
      </c>
      <c r="C179" s="5" t="s">
        <v>11</v>
      </c>
      <c r="D179" s="5" t="s">
        <v>18</v>
      </c>
      <c r="E179" s="5" t="s">
        <v>277</v>
      </c>
      <c r="F179" s="5" t="s">
        <v>21</v>
      </c>
      <c r="G179" s="8">
        <v>34.5</v>
      </c>
      <c r="H179" s="8">
        <v>-6</v>
      </c>
      <c r="I179" s="8">
        <f>SUM(G179:H179)</f>
        <v>28.5</v>
      </c>
    </row>
    <row r="180" spans="1:9" ht="21">
      <c r="A180" s="28">
        <v>3</v>
      </c>
      <c r="B180" s="35" t="s">
        <v>37</v>
      </c>
      <c r="C180" s="29" t="s">
        <v>16</v>
      </c>
      <c r="D180" s="29"/>
      <c r="E180" s="29"/>
      <c r="F180" s="45"/>
      <c r="G180" s="10">
        <f>G181+G187</f>
        <v>1738.9</v>
      </c>
      <c r="H180" s="10">
        <f t="shared" ref="H180:I180" si="41">H181+H187</f>
        <v>803.9</v>
      </c>
      <c r="I180" s="10">
        <f t="shared" si="41"/>
        <v>2542.8000000000002</v>
      </c>
    </row>
    <row r="181" spans="1:9" ht="32.25">
      <c r="A181" s="28" t="s">
        <v>199</v>
      </c>
      <c r="B181" s="59" t="s">
        <v>496</v>
      </c>
      <c r="C181" s="40" t="s">
        <v>16</v>
      </c>
      <c r="D181" s="40" t="s">
        <v>69</v>
      </c>
      <c r="E181" s="40"/>
      <c r="F181" s="40" t="s">
        <v>195</v>
      </c>
      <c r="G181" s="10">
        <f>G182</f>
        <v>0</v>
      </c>
      <c r="H181" s="10">
        <f t="shared" ref="H181:I181" si="42">H182</f>
        <v>803.9</v>
      </c>
      <c r="I181" s="10">
        <f t="shared" si="42"/>
        <v>803.9</v>
      </c>
    </row>
    <row r="182" spans="1:9" ht="45">
      <c r="A182" s="28"/>
      <c r="B182" s="6" t="s">
        <v>208</v>
      </c>
      <c r="C182" s="5" t="s">
        <v>16</v>
      </c>
      <c r="D182" s="5" t="s">
        <v>69</v>
      </c>
      <c r="E182" s="5" t="s">
        <v>117</v>
      </c>
      <c r="F182" s="5" t="s">
        <v>195</v>
      </c>
      <c r="G182" s="8">
        <f>G183</f>
        <v>0</v>
      </c>
      <c r="H182" s="8">
        <f t="shared" ref="H182:I182" si="43">H183</f>
        <v>803.9</v>
      </c>
      <c r="I182" s="8">
        <f t="shared" si="43"/>
        <v>803.9</v>
      </c>
    </row>
    <row r="183" spans="1:9" ht="33.75">
      <c r="A183" s="28"/>
      <c r="B183" s="9" t="s">
        <v>285</v>
      </c>
      <c r="C183" s="5" t="s">
        <v>16</v>
      </c>
      <c r="D183" s="5" t="s">
        <v>69</v>
      </c>
      <c r="E183" s="5" t="s">
        <v>297</v>
      </c>
      <c r="F183" s="5" t="s">
        <v>195</v>
      </c>
      <c r="G183" s="8">
        <f>G184</f>
        <v>0</v>
      </c>
      <c r="H183" s="8">
        <f t="shared" ref="H183:I183" si="44">H184</f>
        <v>803.9</v>
      </c>
      <c r="I183" s="8">
        <f t="shared" si="44"/>
        <v>803.9</v>
      </c>
    </row>
    <row r="184" spans="1:9" ht="45">
      <c r="A184" s="28"/>
      <c r="B184" s="60" t="s">
        <v>498</v>
      </c>
      <c r="C184" s="5" t="s">
        <v>16</v>
      </c>
      <c r="D184" s="5" t="s">
        <v>69</v>
      </c>
      <c r="E184" s="5" t="s">
        <v>499</v>
      </c>
      <c r="F184" s="5" t="s">
        <v>195</v>
      </c>
      <c r="G184" s="8">
        <f>G185+G186</f>
        <v>0</v>
      </c>
      <c r="H184" s="8">
        <f t="shared" ref="H184:I184" si="45">H185+H186</f>
        <v>803.9</v>
      </c>
      <c r="I184" s="8">
        <f t="shared" si="45"/>
        <v>803.9</v>
      </c>
    </row>
    <row r="185" spans="1:9" ht="21" customHeight="1">
      <c r="A185" s="28"/>
      <c r="B185" s="11" t="s">
        <v>89</v>
      </c>
      <c r="C185" s="5" t="s">
        <v>16</v>
      </c>
      <c r="D185" s="5" t="s">
        <v>69</v>
      </c>
      <c r="E185" s="5" t="s">
        <v>499</v>
      </c>
      <c r="F185" s="5" t="s">
        <v>21</v>
      </c>
      <c r="G185" s="8"/>
      <c r="H185" s="8">
        <v>370.9</v>
      </c>
      <c r="I185" s="8">
        <f>G185+H185</f>
        <v>370.9</v>
      </c>
    </row>
    <row r="186" spans="1:9">
      <c r="A186" s="28"/>
      <c r="B186" s="9" t="s">
        <v>128</v>
      </c>
      <c r="C186" s="5" t="s">
        <v>16</v>
      </c>
      <c r="D186" s="5" t="s">
        <v>69</v>
      </c>
      <c r="E186" s="5" t="s">
        <v>499</v>
      </c>
      <c r="F186" s="5" t="s">
        <v>129</v>
      </c>
      <c r="G186" s="8"/>
      <c r="H186" s="8">
        <v>433</v>
      </c>
      <c r="I186" s="8">
        <f>G186+H186</f>
        <v>433</v>
      </c>
    </row>
    <row r="187" spans="1:9" ht="21">
      <c r="A187" s="32" t="s">
        <v>497</v>
      </c>
      <c r="B187" s="35" t="s">
        <v>151</v>
      </c>
      <c r="C187" s="40" t="s">
        <v>16</v>
      </c>
      <c r="D187" s="40" t="s">
        <v>38</v>
      </c>
      <c r="E187" s="5"/>
      <c r="F187" s="5"/>
      <c r="G187" s="10">
        <f>G188</f>
        <v>1738.9</v>
      </c>
      <c r="H187" s="10">
        <f t="shared" ref="H187:I187" si="46">H188</f>
        <v>0</v>
      </c>
      <c r="I187" s="10">
        <f t="shared" si="46"/>
        <v>1738.9</v>
      </c>
    </row>
    <row r="188" spans="1:9" ht="45">
      <c r="A188" s="28"/>
      <c r="B188" s="42" t="s">
        <v>208</v>
      </c>
      <c r="C188" s="5" t="s">
        <v>16</v>
      </c>
      <c r="D188" s="5" t="s">
        <v>38</v>
      </c>
      <c r="E188" s="5" t="s">
        <v>117</v>
      </c>
      <c r="F188" s="5" t="s">
        <v>195</v>
      </c>
      <c r="G188" s="8">
        <f>G189+G197+G202+G205+G208+G211+G214</f>
        <v>1738.9</v>
      </c>
      <c r="H188" s="8">
        <f t="shared" ref="H188:I188" si="47">H189+H197+H202+H205+H208+H211+H214</f>
        <v>0</v>
      </c>
      <c r="I188" s="8">
        <f t="shared" si="47"/>
        <v>1738.9</v>
      </c>
    </row>
    <row r="189" spans="1:9" ht="33.75">
      <c r="A189" s="28"/>
      <c r="B189" s="7" t="s">
        <v>282</v>
      </c>
      <c r="C189" s="5" t="s">
        <v>16</v>
      </c>
      <c r="D189" s="5" t="s">
        <v>38</v>
      </c>
      <c r="E189" s="5" t="s">
        <v>98</v>
      </c>
      <c r="F189" s="5" t="s">
        <v>195</v>
      </c>
      <c r="G189" s="8">
        <f>G190+G192+G194</f>
        <v>85.399999999999991</v>
      </c>
      <c r="H189" s="8">
        <f>H190+H192+H194</f>
        <v>0</v>
      </c>
      <c r="I189" s="8">
        <f t="shared" ref="I189" si="48">I190+I192+I194</f>
        <v>85.399999999999991</v>
      </c>
    </row>
    <row r="190" spans="1:9" ht="68.25" customHeight="1">
      <c r="A190" s="28"/>
      <c r="B190" s="19" t="s">
        <v>278</v>
      </c>
      <c r="C190" s="5" t="s">
        <v>16</v>
      </c>
      <c r="D190" s="5" t="s">
        <v>38</v>
      </c>
      <c r="E190" s="5" t="s">
        <v>280</v>
      </c>
      <c r="F190" s="5" t="s">
        <v>195</v>
      </c>
      <c r="G190" s="8">
        <f>G191</f>
        <v>32.6</v>
      </c>
      <c r="H190" s="8">
        <f>H191</f>
        <v>0</v>
      </c>
      <c r="I190" s="8">
        <f>I191</f>
        <v>32.6</v>
      </c>
    </row>
    <row r="191" spans="1:9">
      <c r="A191" s="28"/>
      <c r="B191" s="7" t="s">
        <v>128</v>
      </c>
      <c r="C191" s="5" t="s">
        <v>16</v>
      </c>
      <c r="D191" s="5" t="s">
        <v>38</v>
      </c>
      <c r="E191" s="5" t="s">
        <v>280</v>
      </c>
      <c r="F191" s="5" t="s">
        <v>129</v>
      </c>
      <c r="G191" s="8">
        <f>24.8+7.8</f>
        <v>32.6</v>
      </c>
      <c r="H191" s="8"/>
      <c r="I191" s="8">
        <f>SUM(G191:H191)</f>
        <v>32.6</v>
      </c>
    </row>
    <row r="192" spans="1:9" ht="67.5">
      <c r="A192" s="28"/>
      <c r="B192" s="19" t="s">
        <v>279</v>
      </c>
      <c r="C192" s="5" t="s">
        <v>16</v>
      </c>
      <c r="D192" s="5" t="s">
        <v>38</v>
      </c>
      <c r="E192" s="5" t="s">
        <v>281</v>
      </c>
      <c r="F192" s="5" t="s">
        <v>195</v>
      </c>
      <c r="G192" s="8">
        <f>G193</f>
        <v>41.5</v>
      </c>
      <c r="H192" s="8">
        <f>H193</f>
        <v>0</v>
      </c>
      <c r="I192" s="8">
        <f>I193</f>
        <v>41.5</v>
      </c>
    </row>
    <row r="193" spans="1:9">
      <c r="A193" s="28"/>
      <c r="B193" s="7" t="s">
        <v>128</v>
      </c>
      <c r="C193" s="5" t="s">
        <v>16</v>
      </c>
      <c r="D193" s="5" t="s">
        <v>38</v>
      </c>
      <c r="E193" s="5" t="s">
        <v>281</v>
      </c>
      <c r="F193" s="5" t="s">
        <v>129</v>
      </c>
      <c r="G193" s="8">
        <f>40.2+1.3</f>
        <v>41.5</v>
      </c>
      <c r="H193" s="8"/>
      <c r="I193" s="8">
        <f>SUM(G193:H193)</f>
        <v>41.5</v>
      </c>
    </row>
    <row r="194" spans="1:9" ht="45">
      <c r="A194" s="28"/>
      <c r="B194" s="4" t="s">
        <v>283</v>
      </c>
      <c r="C194" s="5" t="s">
        <v>16</v>
      </c>
      <c r="D194" s="5" t="s">
        <v>38</v>
      </c>
      <c r="E194" s="5" t="s">
        <v>284</v>
      </c>
      <c r="F194" s="5" t="s">
        <v>195</v>
      </c>
      <c r="G194" s="8">
        <f>G195+G196</f>
        <v>11.299999999999999</v>
      </c>
      <c r="H194" s="8">
        <f>H195+H196</f>
        <v>0</v>
      </c>
      <c r="I194" s="8">
        <f>I195+I196</f>
        <v>11.299999999999999</v>
      </c>
    </row>
    <row r="195" spans="1:9">
      <c r="A195" s="28"/>
      <c r="B195" s="6" t="s">
        <v>179</v>
      </c>
      <c r="C195" s="5" t="s">
        <v>16</v>
      </c>
      <c r="D195" s="5" t="s">
        <v>38</v>
      </c>
      <c r="E195" s="5" t="s">
        <v>284</v>
      </c>
      <c r="F195" s="5" t="s">
        <v>181</v>
      </c>
      <c r="G195" s="8">
        <v>0.6</v>
      </c>
      <c r="H195" s="8"/>
      <c r="I195" s="8">
        <f>SUM(G195:H195)</f>
        <v>0.6</v>
      </c>
    </row>
    <row r="196" spans="1:9">
      <c r="A196" s="28"/>
      <c r="B196" s="6" t="s">
        <v>180</v>
      </c>
      <c r="C196" s="5" t="s">
        <v>16</v>
      </c>
      <c r="D196" s="5" t="s">
        <v>38</v>
      </c>
      <c r="E196" s="5" t="s">
        <v>284</v>
      </c>
      <c r="F196" s="5" t="s">
        <v>181</v>
      </c>
      <c r="G196" s="8">
        <v>10.7</v>
      </c>
      <c r="H196" s="8"/>
      <c r="I196" s="8">
        <f>SUM(G196:H196)</f>
        <v>10.7</v>
      </c>
    </row>
    <row r="197" spans="1:9" ht="33.75">
      <c r="A197" s="28"/>
      <c r="B197" s="4" t="s">
        <v>285</v>
      </c>
      <c r="C197" s="5" t="s">
        <v>16</v>
      </c>
      <c r="D197" s="5" t="s">
        <v>38</v>
      </c>
      <c r="E197" s="5" t="s">
        <v>297</v>
      </c>
      <c r="F197" s="5" t="s">
        <v>195</v>
      </c>
      <c r="G197" s="8">
        <f>G198+G200</f>
        <v>1017.4000000000001</v>
      </c>
      <c r="H197" s="8">
        <f>H198+H200</f>
        <v>0</v>
      </c>
      <c r="I197" s="8">
        <f>I198+I200</f>
        <v>1017.4000000000001</v>
      </c>
    </row>
    <row r="198" spans="1:9" ht="33.75">
      <c r="A198" s="28"/>
      <c r="B198" s="4" t="s">
        <v>286</v>
      </c>
      <c r="C198" s="5" t="s">
        <v>16</v>
      </c>
      <c r="D198" s="5" t="s">
        <v>38</v>
      </c>
      <c r="E198" s="5" t="s">
        <v>298</v>
      </c>
      <c r="F198" s="5" t="s">
        <v>195</v>
      </c>
      <c r="G198" s="8">
        <f>G199</f>
        <v>860.90000000000009</v>
      </c>
      <c r="H198" s="8">
        <f>H199</f>
        <v>0</v>
      </c>
      <c r="I198" s="8">
        <f>I199</f>
        <v>860.90000000000009</v>
      </c>
    </row>
    <row r="199" spans="1:9" ht="24" customHeight="1">
      <c r="A199" s="28"/>
      <c r="B199" s="6" t="s">
        <v>89</v>
      </c>
      <c r="C199" s="5" t="s">
        <v>16</v>
      </c>
      <c r="D199" s="5" t="s">
        <v>38</v>
      </c>
      <c r="E199" s="5" t="s">
        <v>298</v>
      </c>
      <c r="F199" s="5" t="s">
        <v>21</v>
      </c>
      <c r="G199" s="8">
        <f>16.7+844.2</f>
        <v>860.90000000000009</v>
      </c>
      <c r="H199" s="8"/>
      <c r="I199" s="8">
        <f>SUM(G199:H199)</f>
        <v>860.90000000000009</v>
      </c>
    </row>
    <row r="200" spans="1:9" ht="22.5" customHeight="1">
      <c r="A200" s="28"/>
      <c r="B200" s="4" t="s">
        <v>287</v>
      </c>
      <c r="C200" s="5" t="s">
        <v>16</v>
      </c>
      <c r="D200" s="5" t="s">
        <v>38</v>
      </c>
      <c r="E200" s="5" t="s">
        <v>299</v>
      </c>
      <c r="F200" s="5" t="s">
        <v>195</v>
      </c>
      <c r="G200" s="8">
        <f>G201</f>
        <v>156.5</v>
      </c>
      <c r="H200" s="8">
        <f>H201</f>
        <v>0</v>
      </c>
      <c r="I200" s="8">
        <f>I201</f>
        <v>156.5</v>
      </c>
    </row>
    <row r="201" spans="1:9" ht="23.25" customHeight="1">
      <c r="A201" s="28"/>
      <c r="B201" s="6" t="s">
        <v>89</v>
      </c>
      <c r="C201" s="5" t="s">
        <v>16</v>
      </c>
      <c r="D201" s="5" t="s">
        <v>38</v>
      </c>
      <c r="E201" s="5" t="s">
        <v>299</v>
      </c>
      <c r="F201" s="5" t="s">
        <v>21</v>
      </c>
      <c r="G201" s="8">
        <f>140+16.5</f>
        <v>156.5</v>
      </c>
      <c r="H201" s="8"/>
      <c r="I201" s="8">
        <f>SUM(G201:H201)</f>
        <v>156.5</v>
      </c>
    </row>
    <row r="202" spans="1:9" ht="22.5">
      <c r="A202" s="28"/>
      <c r="B202" s="4" t="s">
        <v>288</v>
      </c>
      <c r="C202" s="5" t="s">
        <v>16</v>
      </c>
      <c r="D202" s="5" t="s">
        <v>38</v>
      </c>
      <c r="E202" s="5" t="s">
        <v>300</v>
      </c>
      <c r="F202" s="5" t="s">
        <v>195</v>
      </c>
      <c r="G202" s="8">
        <f t="shared" ref="G202:I203" si="49">G203</f>
        <v>352</v>
      </c>
      <c r="H202" s="8">
        <f t="shared" si="49"/>
        <v>0</v>
      </c>
      <c r="I202" s="8">
        <f t="shared" si="49"/>
        <v>352</v>
      </c>
    </row>
    <row r="203" spans="1:9">
      <c r="A203" s="28"/>
      <c r="B203" s="4" t="s">
        <v>289</v>
      </c>
      <c r="C203" s="5" t="s">
        <v>16</v>
      </c>
      <c r="D203" s="5" t="s">
        <v>38</v>
      </c>
      <c r="E203" s="5" t="s">
        <v>301</v>
      </c>
      <c r="F203" s="5" t="s">
        <v>195</v>
      </c>
      <c r="G203" s="8">
        <f t="shared" si="49"/>
        <v>352</v>
      </c>
      <c r="H203" s="8">
        <f t="shared" si="49"/>
        <v>0</v>
      </c>
      <c r="I203" s="8">
        <f t="shared" si="49"/>
        <v>352</v>
      </c>
    </row>
    <row r="204" spans="1:9" ht="24" customHeight="1">
      <c r="A204" s="28"/>
      <c r="B204" s="6" t="s">
        <v>89</v>
      </c>
      <c r="C204" s="5" t="s">
        <v>16</v>
      </c>
      <c r="D204" s="5" t="s">
        <v>38</v>
      </c>
      <c r="E204" s="5" t="s">
        <v>301</v>
      </c>
      <c r="F204" s="5" t="s">
        <v>21</v>
      </c>
      <c r="G204" s="8">
        <v>352</v>
      </c>
      <c r="H204" s="8"/>
      <c r="I204" s="8">
        <f>SUM(G204:H204)</f>
        <v>352</v>
      </c>
    </row>
    <row r="205" spans="1:9" ht="22.5">
      <c r="A205" s="28"/>
      <c r="B205" s="4" t="s">
        <v>290</v>
      </c>
      <c r="C205" s="5" t="s">
        <v>16</v>
      </c>
      <c r="D205" s="5" t="s">
        <v>38</v>
      </c>
      <c r="E205" s="5" t="s">
        <v>302</v>
      </c>
      <c r="F205" s="5" t="s">
        <v>195</v>
      </c>
      <c r="G205" s="8">
        <f t="shared" ref="G205:I206" si="50">G206</f>
        <v>50</v>
      </c>
      <c r="H205" s="8">
        <f t="shared" si="50"/>
        <v>0</v>
      </c>
      <c r="I205" s="8">
        <f t="shared" si="50"/>
        <v>50</v>
      </c>
    </row>
    <row r="206" spans="1:9" ht="33.75">
      <c r="A206" s="28"/>
      <c r="B206" s="6" t="s">
        <v>291</v>
      </c>
      <c r="C206" s="5" t="s">
        <v>16</v>
      </c>
      <c r="D206" s="5" t="s">
        <v>38</v>
      </c>
      <c r="E206" s="5" t="s">
        <v>303</v>
      </c>
      <c r="F206" s="5" t="s">
        <v>195</v>
      </c>
      <c r="G206" s="8">
        <f t="shared" si="50"/>
        <v>50</v>
      </c>
      <c r="H206" s="8">
        <f t="shared" si="50"/>
        <v>0</v>
      </c>
      <c r="I206" s="8">
        <f t="shared" si="50"/>
        <v>50</v>
      </c>
    </row>
    <row r="207" spans="1:9" ht="22.5" customHeight="1">
      <c r="A207" s="28"/>
      <c r="B207" s="6" t="s">
        <v>89</v>
      </c>
      <c r="C207" s="5" t="s">
        <v>16</v>
      </c>
      <c r="D207" s="5" t="s">
        <v>38</v>
      </c>
      <c r="E207" s="5" t="s">
        <v>303</v>
      </c>
      <c r="F207" s="5" t="s">
        <v>21</v>
      </c>
      <c r="G207" s="8">
        <v>50</v>
      </c>
      <c r="H207" s="8"/>
      <c r="I207" s="8">
        <f>SUM(G207:H207)</f>
        <v>50</v>
      </c>
    </row>
    <row r="208" spans="1:9" ht="22.5">
      <c r="A208" s="28"/>
      <c r="B208" s="4" t="s">
        <v>263</v>
      </c>
      <c r="C208" s="5" t="s">
        <v>16</v>
      </c>
      <c r="D208" s="5" t="s">
        <v>38</v>
      </c>
      <c r="E208" s="5" t="s">
        <v>265</v>
      </c>
      <c r="F208" s="5" t="s">
        <v>195</v>
      </c>
      <c r="G208" s="8">
        <f t="shared" ref="G208:I209" si="51">G209</f>
        <v>50</v>
      </c>
      <c r="H208" s="8">
        <f t="shared" si="51"/>
        <v>0</v>
      </c>
      <c r="I208" s="8">
        <f t="shared" si="51"/>
        <v>50</v>
      </c>
    </row>
    <row r="209" spans="1:9" ht="26.25" customHeight="1">
      <c r="A209" s="28"/>
      <c r="B209" s="4" t="s">
        <v>292</v>
      </c>
      <c r="C209" s="5" t="s">
        <v>16</v>
      </c>
      <c r="D209" s="5" t="s">
        <v>38</v>
      </c>
      <c r="E209" s="5" t="s">
        <v>304</v>
      </c>
      <c r="F209" s="5" t="s">
        <v>195</v>
      </c>
      <c r="G209" s="8">
        <f t="shared" si="51"/>
        <v>50</v>
      </c>
      <c r="H209" s="8">
        <f t="shared" si="51"/>
        <v>0</v>
      </c>
      <c r="I209" s="8">
        <f t="shared" si="51"/>
        <v>50</v>
      </c>
    </row>
    <row r="210" spans="1:9" ht="23.25" customHeight="1">
      <c r="A210" s="28"/>
      <c r="B210" s="6" t="s">
        <v>89</v>
      </c>
      <c r="C210" s="5" t="s">
        <v>16</v>
      </c>
      <c r="D210" s="5" t="s">
        <v>38</v>
      </c>
      <c r="E210" s="5" t="s">
        <v>304</v>
      </c>
      <c r="F210" s="5" t="s">
        <v>21</v>
      </c>
      <c r="G210" s="8">
        <v>50</v>
      </c>
      <c r="H210" s="8"/>
      <c r="I210" s="8">
        <f>SUM(G210:H210)</f>
        <v>50</v>
      </c>
    </row>
    <row r="211" spans="1:9" ht="42" customHeight="1">
      <c r="A211" s="28"/>
      <c r="B211" s="4" t="s">
        <v>293</v>
      </c>
      <c r="C211" s="5" t="s">
        <v>16</v>
      </c>
      <c r="D211" s="5" t="s">
        <v>38</v>
      </c>
      <c r="E211" s="5" t="s">
        <v>305</v>
      </c>
      <c r="F211" s="5" t="s">
        <v>195</v>
      </c>
      <c r="G211" s="8">
        <f>G213</f>
        <v>50</v>
      </c>
      <c r="H211" s="8">
        <f>H213</f>
        <v>0</v>
      </c>
      <c r="I211" s="8">
        <f>I213</f>
        <v>50</v>
      </c>
    </row>
    <row r="212" spans="1:9" ht="33.75">
      <c r="A212" s="28"/>
      <c r="B212" s="4" t="s">
        <v>294</v>
      </c>
      <c r="C212" s="5" t="s">
        <v>16</v>
      </c>
      <c r="D212" s="5" t="s">
        <v>38</v>
      </c>
      <c r="E212" s="5" t="s">
        <v>306</v>
      </c>
      <c r="F212" s="5" t="s">
        <v>195</v>
      </c>
      <c r="G212" s="8">
        <f>G213</f>
        <v>50</v>
      </c>
      <c r="H212" s="8">
        <f>H213</f>
        <v>0</v>
      </c>
      <c r="I212" s="8">
        <f>I213</f>
        <v>50</v>
      </c>
    </row>
    <row r="213" spans="1:9" ht="26.25" customHeight="1">
      <c r="A213" s="28"/>
      <c r="B213" s="6" t="s">
        <v>89</v>
      </c>
      <c r="C213" s="5" t="s">
        <v>16</v>
      </c>
      <c r="D213" s="5" t="s">
        <v>38</v>
      </c>
      <c r="E213" s="5" t="s">
        <v>306</v>
      </c>
      <c r="F213" s="5" t="s">
        <v>21</v>
      </c>
      <c r="G213" s="8">
        <v>50</v>
      </c>
      <c r="H213" s="8"/>
      <c r="I213" s="8">
        <f>SUM(G213:H213)</f>
        <v>50</v>
      </c>
    </row>
    <row r="214" spans="1:9" ht="33.75">
      <c r="A214" s="28"/>
      <c r="B214" s="4" t="s">
        <v>295</v>
      </c>
      <c r="C214" s="5" t="s">
        <v>16</v>
      </c>
      <c r="D214" s="5" t="s">
        <v>38</v>
      </c>
      <c r="E214" s="5" t="s">
        <v>307</v>
      </c>
      <c r="F214" s="5" t="s">
        <v>195</v>
      </c>
      <c r="G214" s="8">
        <f t="shared" ref="G214:I215" si="52">G215</f>
        <v>134.1</v>
      </c>
      <c r="H214" s="8">
        <f t="shared" si="52"/>
        <v>0</v>
      </c>
      <c r="I214" s="8">
        <f t="shared" si="52"/>
        <v>134.1</v>
      </c>
    </row>
    <row r="215" spans="1:9" ht="33.75">
      <c r="A215" s="28"/>
      <c r="B215" s="4" t="s">
        <v>296</v>
      </c>
      <c r="C215" s="5" t="s">
        <v>16</v>
      </c>
      <c r="D215" s="5" t="s">
        <v>38</v>
      </c>
      <c r="E215" s="5" t="s">
        <v>308</v>
      </c>
      <c r="F215" s="5" t="s">
        <v>195</v>
      </c>
      <c r="G215" s="8">
        <f t="shared" si="52"/>
        <v>134.1</v>
      </c>
      <c r="H215" s="8">
        <f t="shared" si="52"/>
        <v>0</v>
      </c>
      <c r="I215" s="8">
        <f t="shared" si="52"/>
        <v>134.1</v>
      </c>
    </row>
    <row r="216" spans="1:9" ht="25.5" customHeight="1">
      <c r="A216" s="28"/>
      <c r="B216" s="6" t="s">
        <v>89</v>
      </c>
      <c r="C216" s="5" t="s">
        <v>16</v>
      </c>
      <c r="D216" s="5" t="s">
        <v>38</v>
      </c>
      <c r="E216" s="5" t="s">
        <v>308</v>
      </c>
      <c r="F216" s="5" t="s">
        <v>21</v>
      </c>
      <c r="G216" s="8">
        <v>134.1</v>
      </c>
      <c r="H216" s="8"/>
      <c r="I216" s="8">
        <f>SUM(G216:H216)</f>
        <v>134.1</v>
      </c>
    </row>
    <row r="217" spans="1:9">
      <c r="A217" s="28">
        <v>4</v>
      </c>
      <c r="B217" s="35" t="s">
        <v>39</v>
      </c>
      <c r="C217" s="29" t="s">
        <v>18</v>
      </c>
      <c r="D217" s="29"/>
      <c r="E217" s="29"/>
      <c r="F217" s="43"/>
      <c r="G217" s="41">
        <f>G218+G232+G238</f>
        <v>10892.5</v>
      </c>
      <c r="H217" s="41">
        <f>H218+H232+H238</f>
        <v>1104.7</v>
      </c>
      <c r="I217" s="41">
        <f>I218+I232+I238</f>
        <v>11997.2</v>
      </c>
    </row>
    <row r="218" spans="1:9">
      <c r="A218" s="32" t="s">
        <v>40</v>
      </c>
      <c r="B218" s="35" t="s">
        <v>109</v>
      </c>
      <c r="C218" s="29" t="s">
        <v>18</v>
      </c>
      <c r="D218" s="29" t="s">
        <v>45</v>
      </c>
      <c r="E218" s="29"/>
      <c r="F218" s="29"/>
      <c r="G218" s="10">
        <f>G223+G219</f>
        <v>489</v>
      </c>
      <c r="H218" s="10">
        <f t="shared" ref="H218:I218" si="53">H223+H219</f>
        <v>52.5</v>
      </c>
      <c r="I218" s="10">
        <f t="shared" si="53"/>
        <v>541.5</v>
      </c>
    </row>
    <row r="219" spans="1:9" ht="56.25">
      <c r="A219" s="32"/>
      <c r="B219" s="6" t="s">
        <v>207</v>
      </c>
      <c r="C219" s="5" t="s">
        <v>18</v>
      </c>
      <c r="D219" s="5" t="s">
        <v>45</v>
      </c>
      <c r="E219" s="5" t="s">
        <v>146</v>
      </c>
      <c r="F219" s="5" t="s">
        <v>195</v>
      </c>
      <c r="G219" s="10">
        <f>G220</f>
        <v>0</v>
      </c>
      <c r="H219" s="10">
        <f t="shared" ref="H219:I219" si="54">H220</f>
        <v>52.5</v>
      </c>
      <c r="I219" s="10">
        <f t="shared" si="54"/>
        <v>52.5</v>
      </c>
    </row>
    <row r="220" spans="1:9" ht="22.5">
      <c r="A220" s="32"/>
      <c r="B220" s="7" t="s">
        <v>521</v>
      </c>
      <c r="C220" s="5" t="s">
        <v>18</v>
      </c>
      <c r="D220" s="5" t="s">
        <v>45</v>
      </c>
      <c r="E220" s="5" t="s">
        <v>523</v>
      </c>
      <c r="F220" s="5" t="s">
        <v>195</v>
      </c>
      <c r="G220" s="10"/>
      <c r="H220" s="10">
        <f>H221</f>
        <v>52.5</v>
      </c>
      <c r="I220" s="10">
        <f>I221</f>
        <v>52.5</v>
      </c>
    </row>
    <row r="221" spans="1:9" ht="33.75">
      <c r="A221" s="32"/>
      <c r="B221" s="7" t="s">
        <v>522</v>
      </c>
      <c r="C221" s="5" t="s">
        <v>18</v>
      </c>
      <c r="D221" s="5" t="s">
        <v>45</v>
      </c>
      <c r="E221" s="5" t="s">
        <v>524</v>
      </c>
      <c r="F221" s="5" t="s">
        <v>195</v>
      </c>
      <c r="G221" s="10"/>
      <c r="H221" s="10">
        <f>H222</f>
        <v>52.5</v>
      </c>
      <c r="I221" s="10">
        <f>I222</f>
        <v>52.5</v>
      </c>
    </row>
    <row r="222" spans="1:9">
      <c r="A222" s="32"/>
      <c r="B222" s="11" t="s">
        <v>179</v>
      </c>
      <c r="C222" s="5" t="s">
        <v>18</v>
      </c>
      <c r="D222" s="5" t="s">
        <v>45</v>
      </c>
      <c r="E222" s="5" t="s">
        <v>524</v>
      </c>
      <c r="F222" s="5" t="s">
        <v>181</v>
      </c>
      <c r="G222" s="10"/>
      <c r="H222" s="10">
        <v>52.5</v>
      </c>
      <c r="I222" s="10">
        <f>H222</f>
        <v>52.5</v>
      </c>
    </row>
    <row r="223" spans="1:9" ht="45">
      <c r="A223" s="32"/>
      <c r="B223" s="42" t="s">
        <v>208</v>
      </c>
      <c r="C223" s="5" t="s">
        <v>18</v>
      </c>
      <c r="D223" s="5" t="s">
        <v>45</v>
      </c>
      <c r="E223" s="5" t="s">
        <v>117</v>
      </c>
      <c r="F223" s="15" t="s">
        <v>195</v>
      </c>
      <c r="G223" s="8">
        <f>G224+G229</f>
        <v>489</v>
      </c>
      <c r="H223" s="8">
        <f t="shared" ref="H223:I223" si="55">H224+H229</f>
        <v>0</v>
      </c>
      <c r="I223" s="8">
        <f t="shared" si="55"/>
        <v>489</v>
      </c>
    </row>
    <row r="224" spans="1:9" ht="33.75">
      <c r="A224" s="32"/>
      <c r="B224" s="4" t="s">
        <v>309</v>
      </c>
      <c r="C224" s="5" t="s">
        <v>18</v>
      </c>
      <c r="D224" s="5" t="s">
        <v>45</v>
      </c>
      <c r="E224" s="5" t="s">
        <v>311</v>
      </c>
      <c r="F224" s="5" t="s">
        <v>195</v>
      </c>
      <c r="G224" s="8">
        <f>G225+G227</f>
        <v>180.3</v>
      </c>
      <c r="H224" s="8">
        <f>H225+H227</f>
        <v>0</v>
      </c>
      <c r="I224" s="8">
        <f>I225+I227</f>
        <v>180.3</v>
      </c>
    </row>
    <row r="225" spans="1:9" ht="22.5">
      <c r="A225" s="32"/>
      <c r="B225" s="4" t="s">
        <v>310</v>
      </c>
      <c r="C225" s="5" t="s">
        <v>18</v>
      </c>
      <c r="D225" s="5" t="s">
        <v>45</v>
      </c>
      <c r="E225" s="5" t="s">
        <v>312</v>
      </c>
      <c r="F225" s="5" t="s">
        <v>195</v>
      </c>
      <c r="G225" s="8">
        <f>G226</f>
        <v>76</v>
      </c>
      <c r="H225" s="8">
        <f>H226</f>
        <v>0</v>
      </c>
      <c r="I225" s="8">
        <f>I226</f>
        <v>76</v>
      </c>
    </row>
    <row r="226" spans="1:9" ht="24.75" customHeight="1">
      <c r="A226" s="32"/>
      <c r="B226" s="6" t="s">
        <v>89</v>
      </c>
      <c r="C226" s="5" t="s">
        <v>18</v>
      </c>
      <c r="D226" s="5" t="s">
        <v>45</v>
      </c>
      <c r="E226" s="5" t="s">
        <v>312</v>
      </c>
      <c r="F226" s="5" t="s">
        <v>21</v>
      </c>
      <c r="G226" s="8">
        <v>76</v>
      </c>
      <c r="H226" s="8"/>
      <c r="I226" s="8">
        <f>SUM(G226:H226)</f>
        <v>76</v>
      </c>
    </row>
    <row r="227" spans="1:9" ht="90">
      <c r="A227" s="32"/>
      <c r="B227" s="4" t="s">
        <v>313</v>
      </c>
      <c r="C227" s="5" t="s">
        <v>18</v>
      </c>
      <c r="D227" s="5" t="s">
        <v>45</v>
      </c>
      <c r="E227" s="5" t="s">
        <v>314</v>
      </c>
      <c r="F227" s="5" t="s">
        <v>195</v>
      </c>
      <c r="G227" s="8">
        <f>SUM(G228)</f>
        <v>104.3</v>
      </c>
      <c r="H227" s="8">
        <f>SUM(H228)</f>
        <v>0</v>
      </c>
      <c r="I227" s="8">
        <f>SUM(I228)</f>
        <v>104.3</v>
      </c>
    </row>
    <row r="228" spans="1:9" ht="25.5" customHeight="1">
      <c r="A228" s="32"/>
      <c r="B228" s="6" t="s">
        <v>89</v>
      </c>
      <c r="C228" s="5" t="s">
        <v>18</v>
      </c>
      <c r="D228" s="5" t="s">
        <v>45</v>
      </c>
      <c r="E228" s="5" t="s">
        <v>314</v>
      </c>
      <c r="F228" s="5" t="s">
        <v>21</v>
      </c>
      <c r="G228" s="8">
        <v>104.3</v>
      </c>
      <c r="H228" s="8"/>
      <c r="I228" s="8">
        <f>SUM(G228:H228)</f>
        <v>104.3</v>
      </c>
    </row>
    <row r="229" spans="1:9" ht="33.75">
      <c r="A229" s="32"/>
      <c r="B229" s="4" t="s">
        <v>315</v>
      </c>
      <c r="C229" s="5" t="s">
        <v>18</v>
      </c>
      <c r="D229" s="5" t="s">
        <v>45</v>
      </c>
      <c r="E229" s="5" t="s">
        <v>316</v>
      </c>
      <c r="F229" s="5" t="s">
        <v>195</v>
      </c>
      <c r="G229" s="8">
        <f t="shared" ref="G229:I230" si="56">G230</f>
        <v>308.7</v>
      </c>
      <c r="H229" s="8">
        <f t="shared" si="56"/>
        <v>0</v>
      </c>
      <c r="I229" s="8">
        <f t="shared" si="56"/>
        <v>308.7</v>
      </c>
    </row>
    <row r="230" spans="1:9" ht="45">
      <c r="A230" s="32"/>
      <c r="B230" s="9" t="s">
        <v>177</v>
      </c>
      <c r="C230" s="5" t="s">
        <v>18</v>
      </c>
      <c r="D230" s="5" t="s">
        <v>45</v>
      </c>
      <c r="E230" s="5" t="s">
        <v>317</v>
      </c>
      <c r="F230" s="5" t="s">
        <v>195</v>
      </c>
      <c r="G230" s="8">
        <f t="shared" si="56"/>
        <v>308.7</v>
      </c>
      <c r="H230" s="8">
        <f t="shared" si="56"/>
        <v>0</v>
      </c>
      <c r="I230" s="8">
        <f t="shared" si="56"/>
        <v>308.7</v>
      </c>
    </row>
    <row r="231" spans="1:9" ht="24.75" customHeight="1">
      <c r="A231" s="32"/>
      <c r="B231" s="7" t="s">
        <v>89</v>
      </c>
      <c r="C231" s="5" t="s">
        <v>18</v>
      </c>
      <c r="D231" s="5" t="s">
        <v>45</v>
      </c>
      <c r="E231" s="5" t="s">
        <v>317</v>
      </c>
      <c r="F231" s="5" t="s">
        <v>21</v>
      </c>
      <c r="G231" s="8">
        <v>308.7</v>
      </c>
      <c r="H231" s="8"/>
      <c r="I231" s="8">
        <f>G231+H231</f>
        <v>308.7</v>
      </c>
    </row>
    <row r="232" spans="1:9">
      <c r="A232" s="32" t="s">
        <v>42</v>
      </c>
      <c r="B232" s="35" t="s">
        <v>97</v>
      </c>
      <c r="C232" s="29" t="s">
        <v>18</v>
      </c>
      <c r="D232" s="29" t="s">
        <v>41</v>
      </c>
      <c r="E232" s="29"/>
      <c r="F232" s="29"/>
      <c r="G232" s="41">
        <f>G233</f>
        <v>8585.2000000000007</v>
      </c>
      <c r="H232" s="41">
        <f t="shared" ref="H232:I233" si="57">H233</f>
        <v>964</v>
      </c>
      <c r="I232" s="41">
        <f t="shared" si="57"/>
        <v>9549.2000000000007</v>
      </c>
    </row>
    <row r="233" spans="1:9" ht="45">
      <c r="A233" s="32"/>
      <c r="B233" s="42" t="s">
        <v>208</v>
      </c>
      <c r="C233" s="5" t="s">
        <v>18</v>
      </c>
      <c r="D233" s="5" t="s">
        <v>41</v>
      </c>
      <c r="E233" s="5" t="s">
        <v>117</v>
      </c>
      <c r="F233" s="5" t="s">
        <v>195</v>
      </c>
      <c r="G233" s="8">
        <f>G234</f>
        <v>8585.2000000000007</v>
      </c>
      <c r="H233" s="8">
        <f t="shared" si="57"/>
        <v>964</v>
      </c>
      <c r="I233" s="8">
        <f t="shared" si="57"/>
        <v>9549.2000000000007</v>
      </c>
    </row>
    <row r="234" spans="1:9" ht="22.5">
      <c r="A234" s="32"/>
      <c r="B234" s="4" t="s">
        <v>318</v>
      </c>
      <c r="C234" s="5" t="s">
        <v>18</v>
      </c>
      <c r="D234" s="5" t="s">
        <v>41</v>
      </c>
      <c r="E234" s="5" t="s">
        <v>320</v>
      </c>
      <c r="F234" s="5" t="s">
        <v>195</v>
      </c>
      <c r="G234" s="8">
        <f t="shared" ref="G234:I234" si="58">G235</f>
        <v>8585.2000000000007</v>
      </c>
      <c r="H234" s="8">
        <f t="shared" si="58"/>
        <v>964</v>
      </c>
      <c r="I234" s="8">
        <f t="shared" si="58"/>
        <v>9549.2000000000007</v>
      </c>
    </row>
    <row r="235" spans="1:9">
      <c r="A235" s="32"/>
      <c r="B235" s="11" t="s">
        <v>319</v>
      </c>
      <c r="C235" s="5" t="s">
        <v>18</v>
      </c>
      <c r="D235" s="5" t="s">
        <v>41</v>
      </c>
      <c r="E235" s="5" t="s">
        <v>321</v>
      </c>
      <c r="F235" s="5" t="s">
        <v>195</v>
      </c>
      <c r="G235" s="8">
        <f>SUM(G236:G237)</f>
        <v>8585.2000000000007</v>
      </c>
      <c r="H235" s="8">
        <f t="shared" ref="H235:I235" si="59">SUM(H236:H237)</f>
        <v>964</v>
      </c>
      <c r="I235" s="8">
        <f t="shared" si="59"/>
        <v>9549.2000000000007</v>
      </c>
    </row>
    <row r="236" spans="1:9" ht="27.75" customHeight="1">
      <c r="A236" s="32"/>
      <c r="B236" s="42" t="s">
        <v>89</v>
      </c>
      <c r="C236" s="5" t="s">
        <v>18</v>
      </c>
      <c r="D236" s="5" t="s">
        <v>41</v>
      </c>
      <c r="E236" s="5" t="s">
        <v>321</v>
      </c>
      <c r="F236" s="5" t="s">
        <v>21</v>
      </c>
      <c r="G236" s="8">
        <v>230.7</v>
      </c>
      <c r="H236" s="8">
        <v>964</v>
      </c>
      <c r="I236" s="8">
        <f>SUM(G236:H236)</f>
        <v>1194.7</v>
      </c>
    </row>
    <row r="237" spans="1:9">
      <c r="A237" s="32"/>
      <c r="B237" s="6" t="s">
        <v>128</v>
      </c>
      <c r="C237" s="5" t="s">
        <v>18</v>
      </c>
      <c r="D237" s="5" t="s">
        <v>41</v>
      </c>
      <c r="E237" s="5" t="s">
        <v>321</v>
      </c>
      <c r="F237" s="5" t="s">
        <v>129</v>
      </c>
      <c r="G237" s="8">
        <v>8354.5</v>
      </c>
      <c r="H237" s="8"/>
      <c r="I237" s="8">
        <f>SUM(G237:H237)</f>
        <v>8354.5</v>
      </c>
    </row>
    <row r="238" spans="1:9" ht="17.25" customHeight="1">
      <c r="A238" s="32" t="s">
        <v>168</v>
      </c>
      <c r="B238" s="35" t="s">
        <v>152</v>
      </c>
      <c r="C238" s="40" t="s">
        <v>18</v>
      </c>
      <c r="D238" s="40" t="s">
        <v>43</v>
      </c>
      <c r="E238" s="40"/>
      <c r="F238" s="40"/>
      <c r="G238" s="10">
        <f>G239+G243</f>
        <v>1818.3</v>
      </c>
      <c r="H238" s="10">
        <f>H239+H243</f>
        <v>88.199999999999989</v>
      </c>
      <c r="I238" s="10">
        <f>I239+I243</f>
        <v>1906.5</v>
      </c>
    </row>
    <row r="239" spans="1:9" ht="56.25">
      <c r="A239" s="32"/>
      <c r="B239" s="42" t="s">
        <v>207</v>
      </c>
      <c r="C239" s="5" t="s">
        <v>18</v>
      </c>
      <c r="D239" s="5" t="s">
        <v>43</v>
      </c>
      <c r="E239" s="5" t="s">
        <v>146</v>
      </c>
      <c r="F239" s="5" t="s">
        <v>195</v>
      </c>
      <c r="G239" s="8">
        <f>G240</f>
        <v>330</v>
      </c>
      <c r="H239" s="8">
        <f t="shared" ref="H239:I239" si="60">H240</f>
        <v>-52.5</v>
      </c>
      <c r="I239" s="8">
        <f t="shared" si="60"/>
        <v>277.5</v>
      </c>
    </row>
    <row r="240" spans="1:9" ht="22.5">
      <c r="A240" s="32"/>
      <c r="B240" s="4" t="s">
        <v>322</v>
      </c>
      <c r="C240" s="5" t="s">
        <v>18</v>
      </c>
      <c r="D240" s="5" t="s">
        <v>43</v>
      </c>
      <c r="E240" s="5" t="s">
        <v>324</v>
      </c>
      <c r="F240" s="5" t="s">
        <v>195</v>
      </c>
      <c r="G240" s="8">
        <f>SUM(G241)</f>
        <v>330</v>
      </c>
      <c r="H240" s="8">
        <f>SUM(H241)</f>
        <v>-52.5</v>
      </c>
      <c r="I240" s="8">
        <f>SUM(I241)</f>
        <v>277.5</v>
      </c>
    </row>
    <row r="241" spans="1:9" ht="57.75" customHeight="1">
      <c r="A241" s="32"/>
      <c r="B241" s="4" t="s">
        <v>323</v>
      </c>
      <c r="C241" s="5" t="s">
        <v>18</v>
      </c>
      <c r="D241" s="5" t="s">
        <v>43</v>
      </c>
      <c r="E241" s="5" t="s">
        <v>325</v>
      </c>
      <c r="F241" s="5" t="s">
        <v>195</v>
      </c>
      <c r="G241" s="8">
        <f>G242</f>
        <v>330</v>
      </c>
      <c r="H241" s="8">
        <f>H242</f>
        <v>-52.5</v>
      </c>
      <c r="I241" s="8">
        <f>I242</f>
        <v>277.5</v>
      </c>
    </row>
    <row r="242" spans="1:9" ht="45">
      <c r="A242" s="32"/>
      <c r="B242" s="6" t="s">
        <v>122</v>
      </c>
      <c r="C242" s="5" t="s">
        <v>18</v>
      </c>
      <c r="D242" s="5" t="s">
        <v>43</v>
      </c>
      <c r="E242" s="5" t="s">
        <v>325</v>
      </c>
      <c r="F242" s="5" t="s">
        <v>124</v>
      </c>
      <c r="G242" s="8">
        <v>330</v>
      </c>
      <c r="H242" s="8">
        <v>-52.5</v>
      </c>
      <c r="I242" s="8">
        <f>SUM(G242:H242)</f>
        <v>277.5</v>
      </c>
    </row>
    <row r="243" spans="1:9" ht="56.25">
      <c r="A243" s="32"/>
      <c r="B243" s="44" t="s">
        <v>206</v>
      </c>
      <c r="C243" s="5" t="s">
        <v>18</v>
      </c>
      <c r="D243" s="5" t="s">
        <v>43</v>
      </c>
      <c r="E243" s="5" t="s">
        <v>116</v>
      </c>
      <c r="F243" s="5" t="s">
        <v>195</v>
      </c>
      <c r="G243" s="8">
        <f>G244</f>
        <v>1488.3</v>
      </c>
      <c r="H243" s="8">
        <f t="shared" ref="H243:I243" si="61">H244</f>
        <v>140.69999999999999</v>
      </c>
      <c r="I243" s="8">
        <f t="shared" si="61"/>
        <v>1629</v>
      </c>
    </row>
    <row r="244" spans="1:9" ht="33.75">
      <c r="A244" s="32"/>
      <c r="B244" s="4" t="s">
        <v>328</v>
      </c>
      <c r="C244" s="5" t="s">
        <v>18</v>
      </c>
      <c r="D244" s="5" t="s">
        <v>43</v>
      </c>
      <c r="E244" s="18" t="s">
        <v>331</v>
      </c>
      <c r="F244" s="5" t="s">
        <v>195</v>
      </c>
      <c r="G244" s="8">
        <f>G245</f>
        <v>1488.3</v>
      </c>
      <c r="H244" s="8">
        <f>H245</f>
        <v>140.69999999999999</v>
      </c>
      <c r="I244" s="8">
        <f>I245</f>
        <v>1629</v>
      </c>
    </row>
    <row r="245" spans="1:9" ht="23.25" customHeight="1">
      <c r="A245" s="32"/>
      <c r="B245" s="4" t="s">
        <v>327</v>
      </c>
      <c r="C245" s="5" t="s">
        <v>18</v>
      </c>
      <c r="D245" s="5" t="s">
        <v>43</v>
      </c>
      <c r="E245" s="18" t="s">
        <v>332</v>
      </c>
      <c r="F245" s="5" t="s">
        <v>195</v>
      </c>
      <c r="G245" s="8">
        <f>SUM(G246:G247)</f>
        <v>1488.3</v>
      </c>
      <c r="H245" s="8">
        <f>SUM(H246:H247)</f>
        <v>140.69999999999999</v>
      </c>
      <c r="I245" s="8">
        <f>SUM(I246:I247)</f>
        <v>1629</v>
      </c>
    </row>
    <row r="246" spans="1:9" ht="22.5">
      <c r="A246" s="32"/>
      <c r="B246" s="6" t="s">
        <v>20</v>
      </c>
      <c r="C246" s="5" t="s">
        <v>18</v>
      </c>
      <c r="D246" s="5" t="s">
        <v>43</v>
      </c>
      <c r="E246" s="18" t="s">
        <v>332</v>
      </c>
      <c r="F246" s="5" t="s">
        <v>26</v>
      </c>
      <c r="G246" s="8">
        <v>264</v>
      </c>
      <c r="H246" s="8"/>
      <c r="I246" s="8">
        <f>SUM(G246:H246)</f>
        <v>264</v>
      </c>
    </row>
    <row r="247" spans="1:9" ht="24" customHeight="1">
      <c r="A247" s="32"/>
      <c r="B247" s="6" t="s">
        <v>89</v>
      </c>
      <c r="C247" s="5" t="s">
        <v>18</v>
      </c>
      <c r="D247" s="5" t="s">
        <v>43</v>
      </c>
      <c r="E247" s="18" t="s">
        <v>332</v>
      </c>
      <c r="F247" s="5" t="s">
        <v>21</v>
      </c>
      <c r="G247" s="8">
        <v>1224.3</v>
      </c>
      <c r="H247" s="8">
        <f>-73.3+174+20+20</f>
        <v>140.69999999999999</v>
      </c>
      <c r="I247" s="8">
        <f>SUM(G247:H247)</f>
        <v>1365</v>
      </c>
    </row>
    <row r="248" spans="1:9">
      <c r="A248" s="28">
        <v>5</v>
      </c>
      <c r="B248" s="35" t="s">
        <v>44</v>
      </c>
      <c r="C248" s="29" t="s">
        <v>45</v>
      </c>
      <c r="D248" s="29"/>
      <c r="E248" s="29"/>
      <c r="F248" s="43"/>
      <c r="G248" s="46">
        <f>G249+G258+G294+G302</f>
        <v>78286.899999999994</v>
      </c>
      <c r="H248" s="46">
        <f>H249+H258+H294+H302</f>
        <v>62526.5</v>
      </c>
      <c r="I248" s="46">
        <f>I249+I258+I294+I302</f>
        <v>140813.4</v>
      </c>
    </row>
    <row r="249" spans="1:9">
      <c r="A249" s="32" t="s">
        <v>46</v>
      </c>
      <c r="B249" s="35" t="s">
        <v>153</v>
      </c>
      <c r="C249" s="40" t="s">
        <v>45</v>
      </c>
      <c r="D249" s="40" t="s">
        <v>8</v>
      </c>
      <c r="E249" s="40"/>
      <c r="F249" s="40"/>
      <c r="G249" s="10">
        <f>G254+G250</f>
        <v>57.1</v>
      </c>
      <c r="H249" s="10">
        <f t="shared" ref="H249:I249" si="62">H254+H250</f>
        <v>0</v>
      </c>
      <c r="I249" s="10">
        <f t="shared" si="62"/>
        <v>57.1</v>
      </c>
    </row>
    <row r="250" spans="1:9" ht="45">
      <c r="A250" s="32"/>
      <c r="B250" s="6" t="s">
        <v>333</v>
      </c>
      <c r="C250" s="5" t="s">
        <v>45</v>
      </c>
      <c r="D250" s="5" t="s">
        <v>8</v>
      </c>
      <c r="E250" s="5" t="s">
        <v>117</v>
      </c>
      <c r="F250" s="5" t="s">
        <v>195</v>
      </c>
      <c r="G250" s="8">
        <f>G251</f>
        <v>10.1</v>
      </c>
      <c r="H250" s="8">
        <f t="shared" ref="H250:I250" si="63">H251</f>
        <v>0</v>
      </c>
      <c r="I250" s="8">
        <f t="shared" si="63"/>
        <v>10.1</v>
      </c>
    </row>
    <row r="251" spans="1:9" ht="33.75">
      <c r="A251" s="32"/>
      <c r="B251" s="4" t="s">
        <v>334</v>
      </c>
      <c r="C251" s="5" t="s">
        <v>45</v>
      </c>
      <c r="D251" s="5" t="s">
        <v>8</v>
      </c>
      <c r="E251" s="5" t="s">
        <v>336</v>
      </c>
      <c r="F251" s="5" t="s">
        <v>195</v>
      </c>
      <c r="G251" s="8">
        <f t="shared" ref="G251:I252" si="64">G252</f>
        <v>10.1</v>
      </c>
      <c r="H251" s="8">
        <f t="shared" si="64"/>
        <v>0</v>
      </c>
      <c r="I251" s="8">
        <f t="shared" si="64"/>
        <v>10.1</v>
      </c>
    </row>
    <row r="252" spans="1:9" ht="22.5">
      <c r="A252" s="32"/>
      <c r="B252" s="4" t="s">
        <v>335</v>
      </c>
      <c r="C252" s="5" t="s">
        <v>45</v>
      </c>
      <c r="D252" s="5" t="s">
        <v>8</v>
      </c>
      <c r="E252" s="5" t="s">
        <v>337</v>
      </c>
      <c r="F252" s="5" t="s">
        <v>195</v>
      </c>
      <c r="G252" s="8">
        <f t="shared" si="64"/>
        <v>10.1</v>
      </c>
      <c r="H252" s="8">
        <f t="shared" si="64"/>
        <v>0</v>
      </c>
      <c r="I252" s="8">
        <f t="shared" si="64"/>
        <v>10.1</v>
      </c>
    </row>
    <row r="253" spans="1:9" ht="25.5" customHeight="1">
      <c r="A253" s="32"/>
      <c r="B253" s="6" t="s">
        <v>89</v>
      </c>
      <c r="C253" s="5" t="s">
        <v>45</v>
      </c>
      <c r="D253" s="5" t="s">
        <v>8</v>
      </c>
      <c r="E253" s="5" t="s">
        <v>337</v>
      </c>
      <c r="F253" s="5" t="s">
        <v>21</v>
      </c>
      <c r="G253" s="8">
        <v>10.1</v>
      </c>
      <c r="H253" s="8"/>
      <c r="I253" s="8">
        <f>SUM(G253:H253)</f>
        <v>10.1</v>
      </c>
    </row>
    <row r="254" spans="1:9" ht="56.25">
      <c r="A254" s="28"/>
      <c r="B254" s="44" t="s">
        <v>206</v>
      </c>
      <c r="C254" s="5" t="s">
        <v>45</v>
      </c>
      <c r="D254" s="5" t="s">
        <v>8</v>
      </c>
      <c r="E254" s="5" t="s">
        <v>116</v>
      </c>
      <c r="F254" s="5" t="s">
        <v>195</v>
      </c>
      <c r="G254" s="8">
        <f>G255</f>
        <v>47</v>
      </c>
      <c r="H254" s="8">
        <f t="shared" ref="H254:I254" si="65">H255</f>
        <v>0</v>
      </c>
      <c r="I254" s="8">
        <f t="shared" si="65"/>
        <v>47</v>
      </c>
    </row>
    <row r="255" spans="1:9" ht="33.75">
      <c r="A255" s="28"/>
      <c r="B255" s="4" t="s">
        <v>326</v>
      </c>
      <c r="C255" s="5" t="s">
        <v>45</v>
      </c>
      <c r="D255" s="5" t="s">
        <v>8</v>
      </c>
      <c r="E255" s="18" t="s">
        <v>329</v>
      </c>
      <c r="F255" s="5" t="s">
        <v>195</v>
      </c>
      <c r="G255" s="8">
        <f>G256</f>
        <v>47</v>
      </c>
      <c r="H255" s="8">
        <f>H256</f>
        <v>0</v>
      </c>
      <c r="I255" s="8">
        <f>I256</f>
        <v>47</v>
      </c>
    </row>
    <row r="256" spans="1:9" ht="22.5">
      <c r="A256" s="28"/>
      <c r="B256" s="4" t="s">
        <v>338</v>
      </c>
      <c r="C256" s="5" t="s">
        <v>45</v>
      </c>
      <c r="D256" s="5" t="s">
        <v>8</v>
      </c>
      <c r="E256" s="18" t="s">
        <v>330</v>
      </c>
      <c r="F256" s="5" t="s">
        <v>195</v>
      </c>
      <c r="G256" s="8">
        <f>SUM(G257:G257)</f>
        <v>47</v>
      </c>
      <c r="H256" s="8">
        <f>SUM(H257:H257)</f>
        <v>0</v>
      </c>
      <c r="I256" s="8">
        <f>SUM(I257:I257)</f>
        <v>47</v>
      </c>
    </row>
    <row r="257" spans="1:9">
      <c r="A257" s="28"/>
      <c r="B257" s="6" t="s">
        <v>140</v>
      </c>
      <c r="C257" s="5" t="s">
        <v>45</v>
      </c>
      <c r="D257" s="5" t="s">
        <v>8</v>
      </c>
      <c r="E257" s="18" t="s">
        <v>330</v>
      </c>
      <c r="F257" s="5" t="s">
        <v>141</v>
      </c>
      <c r="G257" s="8">
        <v>47</v>
      </c>
      <c r="H257" s="8"/>
      <c r="I257" s="8">
        <f>SUM(G257:H257)</f>
        <v>47</v>
      </c>
    </row>
    <row r="258" spans="1:9">
      <c r="A258" s="32" t="s">
        <v>49</v>
      </c>
      <c r="B258" s="35" t="s">
        <v>47</v>
      </c>
      <c r="C258" s="40" t="s">
        <v>45</v>
      </c>
      <c r="D258" s="40" t="s">
        <v>11</v>
      </c>
      <c r="E258" s="40"/>
      <c r="F258" s="40"/>
      <c r="G258" s="10">
        <f>G259+G287</f>
        <v>57004.200000000004</v>
      </c>
      <c r="H258" s="10">
        <f>H259+H287</f>
        <v>59234.3</v>
      </c>
      <c r="I258" s="10">
        <f>I259+I287</f>
        <v>116238.5</v>
      </c>
    </row>
    <row r="259" spans="1:9" ht="45">
      <c r="A259" s="32"/>
      <c r="B259" s="17" t="s">
        <v>208</v>
      </c>
      <c r="C259" s="5" t="s">
        <v>45</v>
      </c>
      <c r="D259" s="5" t="s">
        <v>11</v>
      </c>
      <c r="E259" s="5" t="s">
        <v>117</v>
      </c>
      <c r="F259" s="5" t="s">
        <v>195</v>
      </c>
      <c r="G259" s="8">
        <f>G260+G274+G278+G291+G268</f>
        <v>55797.000000000007</v>
      </c>
      <c r="H259" s="8">
        <f t="shared" ref="H259:I259" si="66">H260+H274+H278+H291+H268</f>
        <v>59234.3</v>
      </c>
      <c r="I259" s="8">
        <f t="shared" si="66"/>
        <v>115031.3</v>
      </c>
    </row>
    <row r="260" spans="1:9" ht="22.5">
      <c r="A260" s="32"/>
      <c r="B260" s="4" t="s">
        <v>339</v>
      </c>
      <c r="C260" s="5" t="s">
        <v>45</v>
      </c>
      <c r="D260" s="5" t="s">
        <v>11</v>
      </c>
      <c r="E260" s="5" t="s">
        <v>340</v>
      </c>
      <c r="F260" s="5" t="s">
        <v>195</v>
      </c>
      <c r="G260" s="8">
        <f>G261+G264+G266</f>
        <v>44577.100000000006</v>
      </c>
      <c r="H260" s="8">
        <f t="shared" ref="H260:I260" si="67">H261+H264+H266</f>
        <v>9235.5</v>
      </c>
      <c r="I260" s="8">
        <f t="shared" si="67"/>
        <v>53812.600000000006</v>
      </c>
    </row>
    <row r="261" spans="1:9" ht="45.75" customHeight="1">
      <c r="A261" s="32"/>
      <c r="B261" s="9" t="s">
        <v>204</v>
      </c>
      <c r="C261" s="5" t="s">
        <v>45</v>
      </c>
      <c r="D261" s="5" t="s">
        <v>11</v>
      </c>
      <c r="E261" s="5" t="s">
        <v>341</v>
      </c>
      <c r="F261" s="5" t="s">
        <v>195</v>
      </c>
      <c r="G261" s="8">
        <f>G262+G263</f>
        <v>44577.100000000006</v>
      </c>
      <c r="H261" s="8">
        <f t="shared" ref="H261:I261" si="68">H262+H263</f>
        <v>0</v>
      </c>
      <c r="I261" s="8">
        <f t="shared" si="68"/>
        <v>44577.100000000006</v>
      </c>
    </row>
    <row r="262" spans="1:9" ht="33.75">
      <c r="A262" s="32"/>
      <c r="B262" s="6" t="s">
        <v>203</v>
      </c>
      <c r="C262" s="5" t="s">
        <v>45</v>
      </c>
      <c r="D262" s="5" t="s">
        <v>11</v>
      </c>
      <c r="E262" s="5" t="s">
        <v>341</v>
      </c>
      <c r="F262" s="5" t="s">
        <v>48</v>
      </c>
      <c r="G262" s="8">
        <f>327.2+118.6</f>
        <v>445.79999999999995</v>
      </c>
      <c r="H262" s="8"/>
      <c r="I262" s="8">
        <f>G262+H262</f>
        <v>445.79999999999995</v>
      </c>
    </row>
    <row r="263" spans="1:9" ht="33.75">
      <c r="A263" s="32"/>
      <c r="B263" s="6" t="s">
        <v>183</v>
      </c>
      <c r="C263" s="5" t="s">
        <v>45</v>
      </c>
      <c r="D263" s="5" t="s">
        <v>11</v>
      </c>
      <c r="E263" s="5" t="s">
        <v>341</v>
      </c>
      <c r="F263" s="5" t="s">
        <v>48</v>
      </c>
      <c r="G263" s="8">
        <f>32389.3+11742</f>
        <v>44131.3</v>
      </c>
      <c r="H263" s="8"/>
      <c r="I263" s="8">
        <f>G263+H263</f>
        <v>44131.3</v>
      </c>
    </row>
    <row r="264" spans="1:9" ht="56.25">
      <c r="A264" s="32"/>
      <c r="B264" s="11" t="s">
        <v>500</v>
      </c>
      <c r="C264" s="5" t="s">
        <v>45</v>
      </c>
      <c r="D264" s="5" t="s">
        <v>11</v>
      </c>
      <c r="E264" s="5" t="s">
        <v>503</v>
      </c>
      <c r="F264" s="5" t="s">
        <v>195</v>
      </c>
      <c r="G264" s="8">
        <f>G265</f>
        <v>0</v>
      </c>
      <c r="H264" s="8">
        <f t="shared" ref="H264:I264" si="69">H265</f>
        <v>8922.7999999999993</v>
      </c>
      <c r="I264" s="8">
        <f t="shared" si="69"/>
        <v>8922.7999999999993</v>
      </c>
    </row>
    <row r="265" spans="1:9" ht="33.75">
      <c r="A265" s="32"/>
      <c r="B265" s="11" t="s">
        <v>501</v>
      </c>
      <c r="C265" s="5" t="s">
        <v>45</v>
      </c>
      <c r="D265" s="5" t="s">
        <v>11</v>
      </c>
      <c r="E265" s="5" t="s">
        <v>503</v>
      </c>
      <c r="F265" s="5" t="s">
        <v>48</v>
      </c>
      <c r="G265" s="8"/>
      <c r="H265" s="8">
        <v>8922.7999999999993</v>
      </c>
      <c r="I265" s="8">
        <f>G265+H265</f>
        <v>8922.7999999999993</v>
      </c>
    </row>
    <row r="266" spans="1:9" ht="56.25">
      <c r="A266" s="32"/>
      <c r="B266" s="11" t="s">
        <v>502</v>
      </c>
      <c r="C266" s="5" t="s">
        <v>45</v>
      </c>
      <c r="D266" s="5" t="s">
        <v>11</v>
      </c>
      <c r="E266" s="5" t="s">
        <v>504</v>
      </c>
      <c r="F266" s="5" t="s">
        <v>195</v>
      </c>
      <c r="G266" s="8">
        <f>G267</f>
        <v>0</v>
      </c>
      <c r="H266" s="8">
        <f t="shared" ref="H266:I266" si="70">H267</f>
        <v>312.7</v>
      </c>
      <c r="I266" s="8">
        <f t="shared" si="70"/>
        <v>312.7</v>
      </c>
    </row>
    <row r="267" spans="1:9" ht="33.75">
      <c r="A267" s="32"/>
      <c r="B267" s="11" t="s">
        <v>501</v>
      </c>
      <c r="C267" s="5" t="s">
        <v>45</v>
      </c>
      <c r="D267" s="5" t="s">
        <v>11</v>
      </c>
      <c r="E267" s="5" t="s">
        <v>504</v>
      </c>
      <c r="F267" s="5" t="s">
        <v>48</v>
      </c>
      <c r="G267" s="8"/>
      <c r="H267" s="8">
        <v>312.7</v>
      </c>
      <c r="I267" s="8">
        <f>G267+H267</f>
        <v>312.7</v>
      </c>
    </row>
    <row r="268" spans="1:9" ht="22.5">
      <c r="A268" s="32"/>
      <c r="B268" s="11" t="s">
        <v>525</v>
      </c>
      <c r="C268" s="5" t="s">
        <v>45</v>
      </c>
      <c r="D268" s="5" t="s">
        <v>11</v>
      </c>
      <c r="E268" s="5" t="s">
        <v>98</v>
      </c>
      <c r="F268" s="5" t="s">
        <v>195</v>
      </c>
      <c r="G268" s="8">
        <f>G269+G272</f>
        <v>0</v>
      </c>
      <c r="H268" s="8">
        <f t="shared" ref="H268:I268" si="71">H269+H272</f>
        <v>25291.7</v>
      </c>
      <c r="I268" s="8">
        <f t="shared" si="71"/>
        <v>25291.7</v>
      </c>
    </row>
    <row r="269" spans="1:9" ht="67.5">
      <c r="A269" s="32"/>
      <c r="B269" s="11" t="s">
        <v>526</v>
      </c>
      <c r="C269" s="5" t="s">
        <v>45</v>
      </c>
      <c r="D269" s="5" t="s">
        <v>11</v>
      </c>
      <c r="E269" s="5" t="s">
        <v>528</v>
      </c>
      <c r="F269" s="5" t="s">
        <v>195</v>
      </c>
      <c r="G269" s="8">
        <f>G270+G271</f>
        <v>0</v>
      </c>
      <c r="H269" s="8">
        <f t="shared" ref="H269:I269" si="72">H270+H271</f>
        <v>23677</v>
      </c>
      <c r="I269" s="8">
        <f t="shared" si="72"/>
        <v>23677</v>
      </c>
    </row>
    <row r="270" spans="1:9" ht="33.75">
      <c r="A270" s="32"/>
      <c r="B270" s="11" t="s">
        <v>203</v>
      </c>
      <c r="C270" s="5" t="s">
        <v>45</v>
      </c>
      <c r="D270" s="5" t="s">
        <v>11</v>
      </c>
      <c r="E270" s="5" t="s">
        <v>528</v>
      </c>
      <c r="F270" s="5" t="s">
        <v>48</v>
      </c>
      <c r="G270" s="8"/>
      <c r="H270" s="8">
        <v>403.3</v>
      </c>
      <c r="I270" s="8">
        <f>G270+H270</f>
        <v>403.3</v>
      </c>
    </row>
    <row r="271" spans="1:9" ht="33.75">
      <c r="A271" s="32"/>
      <c r="B271" s="11" t="s">
        <v>183</v>
      </c>
      <c r="C271" s="5" t="s">
        <v>45</v>
      </c>
      <c r="D271" s="5" t="s">
        <v>11</v>
      </c>
      <c r="E271" s="5" t="s">
        <v>528</v>
      </c>
      <c r="F271" s="5" t="s">
        <v>48</v>
      </c>
      <c r="G271" s="8"/>
      <c r="H271" s="8">
        <v>23273.7</v>
      </c>
      <c r="I271" s="8">
        <f>G271+H271</f>
        <v>23273.7</v>
      </c>
    </row>
    <row r="272" spans="1:9" ht="67.5">
      <c r="A272" s="32"/>
      <c r="B272" s="11" t="s">
        <v>527</v>
      </c>
      <c r="C272" s="5" t="s">
        <v>45</v>
      </c>
      <c r="D272" s="5" t="s">
        <v>11</v>
      </c>
      <c r="E272" s="5" t="s">
        <v>529</v>
      </c>
      <c r="F272" s="5" t="s">
        <v>195</v>
      </c>
      <c r="G272" s="8">
        <f>G273</f>
        <v>0</v>
      </c>
      <c r="H272" s="8">
        <f t="shared" ref="H272:I272" si="73">H273</f>
        <v>1614.7</v>
      </c>
      <c r="I272" s="8">
        <f t="shared" si="73"/>
        <v>1614.7</v>
      </c>
    </row>
    <row r="273" spans="1:9" ht="33.75">
      <c r="A273" s="32"/>
      <c r="B273" s="11" t="s">
        <v>501</v>
      </c>
      <c r="C273" s="5" t="s">
        <v>45</v>
      </c>
      <c r="D273" s="5" t="s">
        <v>11</v>
      </c>
      <c r="E273" s="5" t="s">
        <v>529</v>
      </c>
      <c r="F273" s="5" t="s">
        <v>48</v>
      </c>
      <c r="G273" s="8"/>
      <c r="H273" s="8">
        <v>1614.7</v>
      </c>
      <c r="I273" s="8">
        <f>G273+H273</f>
        <v>1614.7</v>
      </c>
    </row>
    <row r="274" spans="1:9" ht="33.75">
      <c r="A274" s="32"/>
      <c r="B274" s="4" t="s">
        <v>309</v>
      </c>
      <c r="C274" s="5" t="s">
        <v>45</v>
      </c>
      <c r="D274" s="5" t="s">
        <v>11</v>
      </c>
      <c r="E274" s="5" t="s">
        <v>311</v>
      </c>
      <c r="F274" s="5" t="s">
        <v>195</v>
      </c>
      <c r="G274" s="8">
        <f>G275</f>
        <v>1584</v>
      </c>
      <c r="H274" s="8">
        <f>H275</f>
        <v>-250</v>
      </c>
      <c r="I274" s="8">
        <f>I275</f>
        <v>1334</v>
      </c>
    </row>
    <row r="275" spans="1:9" ht="22.5">
      <c r="A275" s="32"/>
      <c r="B275" s="4" t="s">
        <v>310</v>
      </c>
      <c r="C275" s="5" t="s">
        <v>45</v>
      </c>
      <c r="D275" s="5" t="s">
        <v>11</v>
      </c>
      <c r="E275" s="5" t="s">
        <v>312</v>
      </c>
      <c r="F275" s="5" t="s">
        <v>195</v>
      </c>
      <c r="G275" s="8">
        <f>SUM(G276:G277)</f>
        <v>1584</v>
      </c>
      <c r="H275" s="8">
        <f>SUM(H276:H277)</f>
        <v>-250</v>
      </c>
      <c r="I275" s="8">
        <f>SUM(I276:I277)</f>
        <v>1334</v>
      </c>
    </row>
    <row r="276" spans="1:9" ht="22.5">
      <c r="A276" s="32"/>
      <c r="B276" s="6" t="s">
        <v>20</v>
      </c>
      <c r="C276" s="5" t="s">
        <v>45</v>
      </c>
      <c r="D276" s="5" t="s">
        <v>11</v>
      </c>
      <c r="E276" s="5" t="s">
        <v>312</v>
      </c>
      <c r="F276" s="5" t="s">
        <v>26</v>
      </c>
      <c r="G276" s="8">
        <v>84</v>
      </c>
      <c r="H276" s="8"/>
      <c r="I276" s="8">
        <f>SUM(G276:H276)</f>
        <v>84</v>
      </c>
    </row>
    <row r="277" spans="1:9" ht="23.25" customHeight="1">
      <c r="A277" s="32"/>
      <c r="B277" s="6" t="s">
        <v>89</v>
      </c>
      <c r="C277" s="5" t="s">
        <v>45</v>
      </c>
      <c r="D277" s="5" t="s">
        <v>11</v>
      </c>
      <c r="E277" s="5" t="s">
        <v>312</v>
      </c>
      <c r="F277" s="5" t="s">
        <v>21</v>
      </c>
      <c r="G277" s="8">
        <v>1500</v>
      </c>
      <c r="H277" s="8">
        <v>-250</v>
      </c>
      <c r="I277" s="8">
        <f>SUM(G277:H277)</f>
        <v>1250</v>
      </c>
    </row>
    <row r="278" spans="1:9" ht="22.5">
      <c r="A278" s="32"/>
      <c r="B278" s="4" t="s">
        <v>256</v>
      </c>
      <c r="C278" s="5" t="s">
        <v>45</v>
      </c>
      <c r="D278" s="5" t="s">
        <v>11</v>
      </c>
      <c r="E278" s="5" t="s">
        <v>258</v>
      </c>
      <c r="F278" s="5" t="s">
        <v>195</v>
      </c>
      <c r="G278" s="8">
        <f>G279+G285</f>
        <v>9635.9</v>
      </c>
      <c r="H278" s="8">
        <f>H279+H285</f>
        <v>14904.199999999999</v>
      </c>
      <c r="I278" s="8">
        <f t="shared" ref="I278" si="74">I279+I285</f>
        <v>24540.1</v>
      </c>
    </row>
    <row r="279" spans="1:9">
      <c r="A279" s="32"/>
      <c r="B279" s="4" t="s">
        <v>257</v>
      </c>
      <c r="C279" s="5" t="s">
        <v>45</v>
      </c>
      <c r="D279" s="5" t="s">
        <v>11</v>
      </c>
      <c r="E279" s="5" t="s">
        <v>259</v>
      </c>
      <c r="F279" s="5" t="s">
        <v>195</v>
      </c>
      <c r="G279" s="8">
        <f>SUM(G280:G284)</f>
        <v>5029.7</v>
      </c>
      <c r="H279" s="8">
        <f>SUM(H280:H284)</f>
        <v>14904.199999999999</v>
      </c>
      <c r="I279" s="8">
        <f t="shared" ref="I279" si="75">SUM(I280:I284)</f>
        <v>19933.899999999998</v>
      </c>
    </row>
    <row r="280" spans="1:9">
      <c r="A280" s="32"/>
      <c r="B280" s="6" t="s">
        <v>140</v>
      </c>
      <c r="C280" s="5" t="s">
        <v>45</v>
      </c>
      <c r="D280" s="5" t="s">
        <v>11</v>
      </c>
      <c r="E280" s="5" t="s">
        <v>259</v>
      </c>
      <c r="F280" s="5" t="s">
        <v>141</v>
      </c>
      <c r="G280" s="8">
        <v>1757.6</v>
      </c>
      <c r="H280" s="8"/>
      <c r="I280" s="8">
        <f>SUM(G280:H280)</f>
        <v>1757.6</v>
      </c>
    </row>
    <row r="281" spans="1:9" ht="21" customHeight="1">
      <c r="A281" s="32"/>
      <c r="B281" s="6" t="s">
        <v>89</v>
      </c>
      <c r="C281" s="5" t="s">
        <v>45</v>
      </c>
      <c r="D281" s="5" t="s">
        <v>11</v>
      </c>
      <c r="E281" s="5" t="s">
        <v>259</v>
      </c>
      <c r="F281" s="5" t="s">
        <v>21</v>
      </c>
      <c r="G281" s="8">
        <v>1900.9</v>
      </c>
      <c r="H281" s="8">
        <v>250</v>
      </c>
      <c r="I281" s="8">
        <f>SUM(G281:H281)</f>
        <v>2150.9</v>
      </c>
    </row>
    <row r="282" spans="1:9" ht="21" customHeight="1">
      <c r="A282" s="32"/>
      <c r="B282" s="11" t="s">
        <v>203</v>
      </c>
      <c r="C282" s="5" t="s">
        <v>45</v>
      </c>
      <c r="D282" s="5" t="s">
        <v>11</v>
      </c>
      <c r="E282" s="5" t="s">
        <v>259</v>
      </c>
      <c r="F282" s="5" t="s">
        <v>48</v>
      </c>
      <c r="G282" s="8"/>
      <c r="H282" s="8">
        <v>12444.3</v>
      </c>
      <c r="I282" s="8">
        <f>G282+H282</f>
        <v>12444.3</v>
      </c>
    </row>
    <row r="283" spans="1:9">
      <c r="A283" s="32"/>
      <c r="B283" s="6" t="s">
        <v>128</v>
      </c>
      <c r="C283" s="5" t="s">
        <v>45</v>
      </c>
      <c r="D283" s="5" t="s">
        <v>11</v>
      </c>
      <c r="E283" s="5" t="s">
        <v>259</v>
      </c>
      <c r="F283" s="5" t="s">
        <v>129</v>
      </c>
      <c r="G283" s="8">
        <v>1356.2</v>
      </c>
      <c r="H283" s="8">
        <v>2136.6</v>
      </c>
      <c r="I283" s="8">
        <f>SUM(G283:H283)</f>
        <v>3492.8</v>
      </c>
    </row>
    <row r="284" spans="1:9">
      <c r="A284" s="32"/>
      <c r="B284" s="7" t="s">
        <v>92</v>
      </c>
      <c r="C284" s="5" t="s">
        <v>45</v>
      </c>
      <c r="D284" s="5" t="s">
        <v>11</v>
      </c>
      <c r="E284" s="5" t="s">
        <v>259</v>
      </c>
      <c r="F284" s="15" t="s">
        <v>35</v>
      </c>
      <c r="G284" s="8">
        <v>15</v>
      </c>
      <c r="H284" s="8">
        <v>73.3</v>
      </c>
      <c r="I284" s="8">
        <f>SUM(G284:H284)</f>
        <v>88.3</v>
      </c>
    </row>
    <row r="285" spans="1:9" ht="90">
      <c r="A285" s="32"/>
      <c r="B285" s="9" t="s">
        <v>172</v>
      </c>
      <c r="C285" s="5" t="s">
        <v>45</v>
      </c>
      <c r="D285" s="5" t="s">
        <v>11</v>
      </c>
      <c r="E285" s="5" t="s">
        <v>342</v>
      </c>
      <c r="F285" s="5" t="s">
        <v>195</v>
      </c>
      <c r="G285" s="8">
        <f>SUM(G286:G286)</f>
        <v>4606.2</v>
      </c>
      <c r="H285" s="8">
        <f>SUM(H286:H286)</f>
        <v>0</v>
      </c>
      <c r="I285" s="8">
        <f>SUM(I286:I286)</f>
        <v>4606.2</v>
      </c>
    </row>
    <row r="286" spans="1:9" ht="45">
      <c r="A286" s="32"/>
      <c r="B286" s="9" t="s">
        <v>122</v>
      </c>
      <c r="C286" s="5" t="s">
        <v>45</v>
      </c>
      <c r="D286" s="5" t="s">
        <v>11</v>
      </c>
      <c r="E286" s="5" t="s">
        <v>342</v>
      </c>
      <c r="F286" s="5" t="s">
        <v>124</v>
      </c>
      <c r="G286" s="8">
        <v>4606.2</v>
      </c>
      <c r="H286" s="8"/>
      <c r="I286" s="8">
        <f>G286+H286</f>
        <v>4606.2</v>
      </c>
    </row>
    <row r="287" spans="1:9" ht="56.25">
      <c r="A287" s="32"/>
      <c r="B287" s="44" t="s">
        <v>206</v>
      </c>
      <c r="C287" s="5" t="s">
        <v>45</v>
      </c>
      <c r="D287" s="5" t="s">
        <v>11</v>
      </c>
      <c r="E287" s="5" t="s">
        <v>116</v>
      </c>
      <c r="F287" s="5" t="s">
        <v>195</v>
      </c>
      <c r="G287" s="8">
        <f>G288</f>
        <v>1207.2</v>
      </c>
      <c r="H287" s="8">
        <f t="shared" ref="H287:I287" si="76">H288</f>
        <v>0</v>
      </c>
      <c r="I287" s="8">
        <f t="shared" si="76"/>
        <v>1207.2</v>
      </c>
    </row>
    <row r="288" spans="1:9" ht="33.75">
      <c r="A288" s="32"/>
      <c r="B288" s="4" t="s">
        <v>326</v>
      </c>
      <c r="C288" s="5" t="s">
        <v>45</v>
      </c>
      <c r="D288" s="5" t="s">
        <v>11</v>
      </c>
      <c r="E288" s="18" t="s">
        <v>329</v>
      </c>
      <c r="F288" s="5" t="s">
        <v>195</v>
      </c>
      <c r="G288" s="8">
        <f>G289</f>
        <v>1207.2</v>
      </c>
      <c r="H288" s="8">
        <f>H289</f>
        <v>0</v>
      </c>
      <c r="I288" s="8">
        <f>I289</f>
        <v>1207.2</v>
      </c>
    </row>
    <row r="289" spans="1:9" ht="24" customHeight="1">
      <c r="A289" s="32"/>
      <c r="B289" s="4" t="s">
        <v>327</v>
      </c>
      <c r="C289" s="5" t="s">
        <v>45</v>
      </c>
      <c r="D289" s="5" t="s">
        <v>11</v>
      </c>
      <c r="E289" s="18" t="s">
        <v>330</v>
      </c>
      <c r="F289" s="5" t="s">
        <v>195</v>
      </c>
      <c r="G289" s="8">
        <f>SUM(G290:G290)</f>
        <v>1207.2</v>
      </c>
      <c r="H289" s="8">
        <f>SUM(H290:H290)</f>
        <v>0</v>
      </c>
      <c r="I289" s="8">
        <f>SUM(I290:I290)</f>
        <v>1207.2</v>
      </c>
    </row>
    <row r="290" spans="1:9" ht="45">
      <c r="A290" s="32"/>
      <c r="B290" s="9" t="s">
        <v>122</v>
      </c>
      <c r="C290" s="5" t="s">
        <v>45</v>
      </c>
      <c r="D290" s="5" t="s">
        <v>11</v>
      </c>
      <c r="E290" s="18" t="s">
        <v>330</v>
      </c>
      <c r="F290" s="5" t="s">
        <v>124</v>
      </c>
      <c r="G290" s="8">
        <v>1207.2</v>
      </c>
      <c r="H290" s="8"/>
      <c r="I290" s="8">
        <f>SUM(G290:H290)</f>
        <v>1207.2</v>
      </c>
    </row>
    <row r="291" spans="1:9" ht="33.75">
      <c r="A291" s="32"/>
      <c r="B291" s="9" t="s">
        <v>505</v>
      </c>
      <c r="C291" s="5" t="s">
        <v>45</v>
      </c>
      <c r="D291" s="5" t="s">
        <v>11</v>
      </c>
      <c r="E291" s="5" t="s">
        <v>507</v>
      </c>
      <c r="F291" s="5" t="s">
        <v>195</v>
      </c>
      <c r="G291" s="8">
        <f>G292</f>
        <v>0</v>
      </c>
      <c r="H291" s="8">
        <f t="shared" ref="H291:I291" si="77">H292</f>
        <v>10052.9</v>
      </c>
      <c r="I291" s="8">
        <f t="shared" si="77"/>
        <v>10052.9</v>
      </c>
    </row>
    <row r="292" spans="1:9" ht="22.5">
      <c r="A292" s="32"/>
      <c r="B292" s="9" t="s">
        <v>506</v>
      </c>
      <c r="C292" s="5" t="s">
        <v>45</v>
      </c>
      <c r="D292" s="5" t="s">
        <v>11</v>
      </c>
      <c r="E292" s="5" t="s">
        <v>508</v>
      </c>
      <c r="F292" s="5" t="s">
        <v>195</v>
      </c>
      <c r="G292" s="8">
        <f>G293</f>
        <v>0</v>
      </c>
      <c r="H292" s="8">
        <f t="shared" ref="H292:I292" si="78">H293</f>
        <v>10052.9</v>
      </c>
      <c r="I292" s="8">
        <f t="shared" si="78"/>
        <v>10052.9</v>
      </c>
    </row>
    <row r="293" spans="1:9" ht="33.75">
      <c r="A293" s="32"/>
      <c r="B293" s="11" t="s">
        <v>203</v>
      </c>
      <c r="C293" s="5" t="s">
        <v>45</v>
      </c>
      <c r="D293" s="5" t="s">
        <v>11</v>
      </c>
      <c r="E293" s="5" t="s">
        <v>508</v>
      </c>
      <c r="F293" s="5" t="s">
        <v>48</v>
      </c>
      <c r="G293" s="8"/>
      <c r="H293" s="8">
        <v>10052.9</v>
      </c>
      <c r="I293" s="8">
        <f>G293+H293</f>
        <v>10052.9</v>
      </c>
    </row>
    <row r="294" spans="1:9">
      <c r="A294" s="32" t="s">
        <v>165</v>
      </c>
      <c r="B294" s="35" t="s">
        <v>154</v>
      </c>
      <c r="C294" s="40" t="s">
        <v>45</v>
      </c>
      <c r="D294" s="40" t="s">
        <v>16</v>
      </c>
      <c r="E294" s="40"/>
      <c r="F294" s="40"/>
      <c r="G294" s="10">
        <f>G295</f>
        <v>303</v>
      </c>
      <c r="H294" s="10">
        <f t="shared" ref="H294:I294" si="79">H295</f>
        <v>2</v>
      </c>
      <c r="I294" s="10">
        <f t="shared" si="79"/>
        <v>305</v>
      </c>
    </row>
    <row r="295" spans="1:9" ht="45">
      <c r="A295" s="32"/>
      <c r="B295" s="42" t="s">
        <v>208</v>
      </c>
      <c r="C295" s="5" t="s">
        <v>45</v>
      </c>
      <c r="D295" s="5" t="s">
        <v>16</v>
      </c>
      <c r="E295" s="5" t="s">
        <v>117</v>
      </c>
      <c r="F295" s="15" t="s">
        <v>195</v>
      </c>
      <c r="G295" s="8">
        <f>G296+G299</f>
        <v>303</v>
      </c>
      <c r="H295" s="8">
        <f>H296+H299</f>
        <v>2</v>
      </c>
      <c r="I295" s="8">
        <f t="shared" ref="I295" si="80">I296+I299</f>
        <v>305</v>
      </c>
    </row>
    <row r="296" spans="1:9" ht="22.5">
      <c r="A296" s="32"/>
      <c r="B296" s="4" t="s">
        <v>343</v>
      </c>
      <c r="C296" s="5" t="s">
        <v>45</v>
      </c>
      <c r="D296" s="5" t="s">
        <v>16</v>
      </c>
      <c r="E296" s="5" t="s">
        <v>345</v>
      </c>
      <c r="F296" s="5" t="s">
        <v>195</v>
      </c>
      <c r="G296" s="8">
        <f t="shared" ref="G296:I297" si="81">G297</f>
        <v>3</v>
      </c>
      <c r="H296" s="8">
        <f t="shared" si="81"/>
        <v>2</v>
      </c>
      <c r="I296" s="8">
        <f t="shared" si="81"/>
        <v>5</v>
      </c>
    </row>
    <row r="297" spans="1:9" ht="22.5">
      <c r="A297" s="32"/>
      <c r="B297" s="4" t="s">
        <v>344</v>
      </c>
      <c r="C297" s="5" t="s">
        <v>45</v>
      </c>
      <c r="D297" s="5" t="s">
        <v>16</v>
      </c>
      <c r="E297" s="5" t="s">
        <v>346</v>
      </c>
      <c r="F297" s="5" t="s">
        <v>195</v>
      </c>
      <c r="G297" s="8">
        <f t="shared" si="81"/>
        <v>3</v>
      </c>
      <c r="H297" s="8">
        <f t="shared" si="81"/>
        <v>2</v>
      </c>
      <c r="I297" s="8">
        <f t="shared" si="81"/>
        <v>5</v>
      </c>
    </row>
    <row r="298" spans="1:9" ht="22.5" customHeight="1">
      <c r="A298" s="32"/>
      <c r="B298" s="6" t="s">
        <v>89</v>
      </c>
      <c r="C298" s="5" t="s">
        <v>45</v>
      </c>
      <c r="D298" s="5" t="s">
        <v>16</v>
      </c>
      <c r="E298" s="5" t="s">
        <v>346</v>
      </c>
      <c r="F298" s="5" t="s">
        <v>21</v>
      </c>
      <c r="G298" s="8">
        <v>3</v>
      </c>
      <c r="H298" s="8">
        <v>2</v>
      </c>
      <c r="I298" s="8">
        <f>G298+H298</f>
        <v>5</v>
      </c>
    </row>
    <row r="299" spans="1:9" ht="33.75">
      <c r="A299" s="32"/>
      <c r="B299" s="4" t="s">
        <v>309</v>
      </c>
      <c r="C299" s="5" t="s">
        <v>45</v>
      </c>
      <c r="D299" s="5" t="s">
        <v>16</v>
      </c>
      <c r="E299" s="5" t="s">
        <v>311</v>
      </c>
      <c r="F299" s="5" t="s">
        <v>195</v>
      </c>
      <c r="G299" s="8">
        <f t="shared" ref="G299:I300" si="82">G300</f>
        <v>300</v>
      </c>
      <c r="H299" s="8">
        <f t="shared" si="82"/>
        <v>0</v>
      </c>
      <c r="I299" s="8">
        <f t="shared" si="82"/>
        <v>300</v>
      </c>
    </row>
    <row r="300" spans="1:9" ht="22.5">
      <c r="A300" s="32"/>
      <c r="B300" s="4" t="s">
        <v>310</v>
      </c>
      <c r="C300" s="5" t="s">
        <v>45</v>
      </c>
      <c r="D300" s="5" t="s">
        <v>16</v>
      </c>
      <c r="E300" s="5" t="s">
        <v>312</v>
      </c>
      <c r="F300" s="5" t="s">
        <v>195</v>
      </c>
      <c r="G300" s="8">
        <f t="shared" si="82"/>
        <v>300</v>
      </c>
      <c r="H300" s="8">
        <f t="shared" si="82"/>
        <v>0</v>
      </c>
      <c r="I300" s="8">
        <f t="shared" si="82"/>
        <v>300</v>
      </c>
    </row>
    <row r="301" spans="1:9" ht="24" customHeight="1">
      <c r="A301" s="32"/>
      <c r="B301" s="6" t="s">
        <v>89</v>
      </c>
      <c r="C301" s="5" t="s">
        <v>45</v>
      </c>
      <c r="D301" s="5" t="s">
        <v>16</v>
      </c>
      <c r="E301" s="5" t="s">
        <v>312</v>
      </c>
      <c r="F301" s="5" t="s">
        <v>21</v>
      </c>
      <c r="G301" s="8">
        <v>300</v>
      </c>
      <c r="H301" s="8"/>
      <c r="I301" s="8">
        <f>G301+H301</f>
        <v>300</v>
      </c>
    </row>
    <row r="302" spans="1:9" ht="21.75">
      <c r="A302" s="32" t="s">
        <v>166</v>
      </c>
      <c r="B302" s="48" t="s">
        <v>123</v>
      </c>
      <c r="C302" s="40" t="s">
        <v>45</v>
      </c>
      <c r="D302" s="40" t="s">
        <v>45</v>
      </c>
      <c r="E302" s="40"/>
      <c r="F302" s="40"/>
      <c r="G302" s="10">
        <f>G303</f>
        <v>20922.599999999999</v>
      </c>
      <c r="H302" s="10">
        <f t="shared" ref="H302:I303" si="83">H303</f>
        <v>3290.2</v>
      </c>
      <c r="I302" s="10">
        <f t="shared" si="83"/>
        <v>24212.799999999999</v>
      </c>
    </row>
    <row r="303" spans="1:9" ht="45">
      <c r="A303" s="32"/>
      <c r="B303" s="42" t="s">
        <v>208</v>
      </c>
      <c r="C303" s="5" t="s">
        <v>45</v>
      </c>
      <c r="D303" s="5" t="s">
        <v>45</v>
      </c>
      <c r="E303" s="5" t="s">
        <v>117</v>
      </c>
      <c r="F303" s="15" t="s">
        <v>195</v>
      </c>
      <c r="G303" s="8">
        <f>G304</f>
        <v>20922.599999999999</v>
      </c>
      <c r="H303" s="8">
        <f t="shared" si="83"/>
        <v>3290.2</v>
      </c>
      <c r="I303" s="8">
        <f t="shared" si="83"/>
        <v>24212.799999999999</v>
      </c>
    </row>
    <row r="304" spans="1:9" ht="33.75">
      <c r="A304" s="32"/>
      <c r="B304" s="4" t="s">
        <v>347</v>
      </c>
      <c r="C304" s="5" t="s">
        <v>45</v>
      </c>
      <c r="D304" s="5" t="s">
        <v>45</v>
      </c>
      <c r="E304" s="5" t="s">
        <v>348</v>
      </c>
      <c r="F304" s="5" t="s">
        <v>195</v>
      </c>
      <c r="G304" s="8">
        <f>G305</f>
        <v>20922.599999999999</v>
      </c>
      <c r="H304" s="8">
        <f>H305</f>
        <v>3290.2</v>
      </c>
      <c r="I304" s="8">
        <f>I305</f>
        <v>24212.799999999999</v>
      </c>
    </row>
    <row r="305" spans="1:9" ht="33.75">
      <c r="A305" s="32"/>
      <c r="B305" s="9" t="s">
        <v>476</v>
      </c>
      <c r="C305" s="5" t="s">
        <v>45</v>
      </c>
      <c r="D305" s="5" t="s">
        <v>45</v>
      </c>
      <c r="E305" s="5" t="s">
        <v>349</v>
      </c>
      <c r="F305" s="5" t="s">
        <v>195</v>
      </c>
      <c r="G305" s="8">
        <f>SUM(G306:G311)</f>
        <v>20922.599999999999</v>
      </c>
      <c r="H305" s="8">
        <f>SUM(H306:H311)</f>
        <v>3290.2</v>
      </c>
      <c r="I305" s="8">
        <f>SUM(I306:I311)</f>
        <v>24212.799999999999</v>
      </c>
    </row>
    <row r="306" spans="1:9">
      <c r="A306" s="32"/>
      <c r="B306" s="7" t="s">
        <v>107</v>
      </c>
      <c r="C306" s="5" t="s">
        <v>45</v>
      </c>
      <c r="D306" s="5" t="s">
        <v>45</v>
      </c>
      <c r="E306" s="5" t="s">
        <v>349</v>
      </c>
      <c r="F306" s="5" t="s">
        <v>34</v>
      </c>
      <c r="G306" s="8">
        <v>10528.6</v>
      </c>
      <c r="H306" s="8">
        <v>3000</v>
      </c>
      <c r="I306" s="8">
        <f t="shared" ref="I306:I311" si="84">SUM(G306:H306)</f>
        <v>13528.6</v>
      </c>
    </row>
    <row r="307" spans="1:9" ht="33.75">
      <c r="A307" s="32"/>
      <c r="B307" s="7" t="s">
        <v>108</v>
      </c>
      <c r="C307" s="5" t="s">
        <v>45</v>
      </c>
      <c r="D307" s="5" t="s">
        <v>45</v>
      </c>
      <c r="E307" s="5" t="s">
        <v>349</v>
      </c>
      <c r="F307" s="5" t="s">
        <v>96</v>
      </c>
      <c r="G307" s="8">
        <v>3685.7</v>
      </c>
      <c r="H307" s="8">
        <v>290.2</v>
      </c>
      <c r="I307" s="8">
        <f t="shared" si="84"/>
        <v>3975.8999999999996</v>
      </c>
    </row>
    <row r="308" spans="1:9" ht="22.5">
      <c r="A308" s="32"/>
      <c r="B308" s="6" t="s">
        <v>20</v>
      </c>
      <c r="C308" s="5" t="s">
        <v>45</v>
      </c>
      <c r="D308" s="5" t="s">
        <v>45</v>
      </c>
      <c r="E308" s="5" t="s">
        <v>349</v>
      </c>
      <c r="F308" s="5" t="s">
        <v>26</v>
      </c>
      <c r="G308" s="8">
        <v>687.5</v>
      </c>
      <c r="H308" s="8"/>
      <c r="I308" s="8">
        <f t="shared" si="84"/>
        <v>687.5</v>
      </c>
    </row>
    <row r="309" spans="1:9" ht="24.75" customHeight="1">
      <c r="A309" s="32"/>
      <c r="B309" s="6" t="s">
        <v>89</v>
      </c>
      <c r="C309" s="5" t="s">
        <v>45</v>
      </c>
      <c r="D309" s="5" t="s">
        <v>45</v>
      </c>
      <c r="E309" s="5" t="s">
        <v>349</v>
      </c>
      <c r="F309" s="5" t="s">
        <v>21</v>
      </c>
      <c r="G309" s="8">
        <v>3603.1</v>
      </c>
      <c r="H309" s="8"/>
      <c r="I309" s="8">
        <f t="shared" si="84"/>
        <v>3603.1</v>
      </c>
    </row>
    <row r="310" spans="1:9" ht="22.5">
      <c r="A310" s="32"/>
      <c r="B310" s="7" t="s">
        <v>22</v>
      </c>
      <c r="C310" s="5" t="s">
        <v>45</v>
      </c>
      <c r="D310" s="5" t="s">
        <v>45</v>
      </c>
      <c r="E310" s="5" t="s">
        <v>349</v>
      </c>
      <c r="F310" s="5" t="s">
        <v>91</v>
      </c>
      <c r="G310" s="8">
        <v>2406.9</v>
      </c>
      <c r="H310" s="8"/>
      <c r="I310" s="8">
        <f t="shared" si="84"/>
        <v>2406.9</v>
      </c>
    </row>
    <row r="311" spans="1:9">
      <c r="A311" s="32"/>
      <c r="B311" s="6" t="s">
        <v>92</v>
      </c>
      <c r="C311" s="5" t="s">
        <v>45</v>
      </c>
      <c r="D311" s="5" t="s">
        <v>45</v>
      </c>
      <c r="E311" s="5" t="s">
        <v>349</v>
      </c>
      <c r="F311" s="5" t="s">
        <v>35</v>
      </c>
      <c r="G311" s="8">
        <v>10.8</v>
      </c>
      <c r="H311" s="8"/>
      <c r="I311" s="8">
        <f t="shared" si="84"/>
        <v>10.8</v>
      </c>
    </row>
    <row r="312" spans="1:9">
      <c r="A312" s="28">
        <v>6</v>
      </c>
      <c r="B312" s="35" t="s">
        <v>50</v>
      </c>
      <c r="C312" s="29" t="s">
        <v>51</v>
      </c>
      <c r="D312" s="29" t="s">
        <v>52</v>
      </c>
      <c r="E312" s="29"/>
      <c r="F312" s="29"/>
      <c r="G312" s="41">
        <f>G313+G342+G387+G415+G422</f>
        <v>603929.49999999988</v>
      </c>
      <c r="H312" s="41">
        <f>H313+H342+H387+H415+H422</f>
        <v>9716</v>
      </c>
      <c r="I312" s="41">
        <f>I313+I342+I387+I415+I422</f>
        <v>613645.5</v>
      </c>
    </row>
    <row r="313" spans="1:9">
      <c r="A313" s="32" t="s">
        <v>53</v>
      </c>
      <c r="B313" s="35" t="s">
        <v>54</v>
      </c>
      <c r="C313" s="40" t="s">
        <v>51</v>
      </c>
      <c r="D313" s="40" t="s">
        <v>8</v>
      </c>
      <c r="E313" s="40"/>
      <c r="F313" s="40"/>
      <c r="G313" s="10">
        <f>G319+G314</f>
        <v>148272.5</v>
      </c>
      <c r="H313" s="10">
        <f>H319+H314</f>
        <v>20.5</v>
      </c>
      <c r="I313" s="10">
        <f>I319+I314</f>
        <v>148293</v>
      </c>
    </row>
    <row r="314" spans="1:9" ht="45">
      <c r="A314" s="32"/>
      <c r="B314" s="6" t="s">
        <v>208</v>
      </c>
      <c r="C314" s="33" t="s">
        <v>51</v>
      </c>
      <c r="D314" s="33" t="s">
        <v>8</v>
      </c>
      <c r="E314" s="5" t="s">
        <v>117</v>
      </c>
      <c r="F314" s="6" t="s">
        <v>195</v>
      </c>
      <c r="G314" s="8">
        <f>G315</f>
        <v>10769.2</v>
      </c>
      <c r="H314" s="8">
        <f t="shared" ref="H314:I314" si="85">H315</f>
        <v>20.5</v>
      </c>
      <c r="I314" s="8">
        <f t="shared" si="85"/>
        <v>10789.7</v>
      </c>
    </row>
    <row r="315" spans="1:9" ht="22.5">
      <c r="A315" s="32"/>
      <c r="B315" s="4" t="s">
        <v>368</v>
      </c>
      <c r="C315" s="5" t="s">
        <v>51</v>
      </c>
      <c r="D315" s="5" t="s">
        <v>8</v>
      </c>
      <c r="E315" s="5" t="s">
        <v>370</v>
      </c>
      <c r="F315" s="5" t="s">
        <v>195</v>
      </c>
      <c r="G315" s="8">
        <f t="shared" ref="G315:I315" si="86">G316</f>
        <v>10769.2</v>
      </c>
      <c r="H315" s="8">
        <f t="shared" si="86"/>
        <v>20.5</v>
      </c>
      <c r="I315" s="8">
        <f t="shared" si="86"/>
        <v>10789.7</v>
      </c>
    </row>
    <row r="316" spans="1:9">
      <c r="A316" s="32"/>
      <c r="B316" s="4" t="s">
        <v>369</v>
      </c>
      <c r="C316" s="5" t="s">
        <v>51</v>
      </c>
      <c r="D316" s="5" t="s">
        <v>8</v>
      </c>
      <c r="E316" s="5" t="s">
        <v>371</v>
      </c>
      <c r="F316" s="5" t="s">
        <v>195</v>
      </c>
      <c r="G316" s="8">
        <f>G317+G318</f>
        <v>10769.2</v>
      </c>
      <c r="H316" s="8">
        <f t="shared" ref="H316:I316" si="87">H317+H318</f>
        <v>20.5</v>
      </c>
      <c r="I316" s="8">
        <f t="shared" si="87"/>
        <v>10789.7</v>
      </c>
    </row>
    <row r="317" spans="1:9" ht="33.75">
      <c r="A317" s="32"/>
      <c r="B317" s="9" t="s">
        <v>89</v>
      </c>
      <c r="C317" s="5" t="s">
        <v>51</v>
      </c>
      <c r="D317" s="5" t="s">
        <v>8</v>
      </c>
      <c r="E317" s="5" t="s">
        <v>371</v>
      </c>
      <c r="F317" s="5" t="s">
        <v>21</v>
      </c>
      <c r="G317" s="8"/>
      <c r="H317" s="8">
        <v>20.5</v>
      </c>
      <c r="I317" s="8">
        <f>G317+H317</f>
        <v>20.5</v>
      </c>
    </row>
    <row r="318" spans="1:9" ht="33.75">
      <c r="A318" s="32"/>
      <c r="B318" s="6" t="s">
        <v>182</v>
      </c>
      <c r="C318" s="5" t="s">
        <v>51</v>
      </c>
      <c r="D318" s="5" t="s">
        <v>8</v>
      </c>
      <c r="E318" s="5" t="s">
        <v>371</v>
      </c>
      <c r="F318" s="5" t="s">
        <v>48</v>
      </c>
      <c r="G318" s="8">
        <v>10769.2</v>
      </c>
      <c r="H318" s="8"/>
      <c r="I318" s="8">
        <f>SUM(G318:H318)</f>
        <v>10769.2</v>
      </c>
    </row>
    <row r="319" spans="1:9" ht="56.25">
      <c r="A319" s="32"/>
      <c r="B319" s="42" t="s">
        <v>209</v>
      </c>
      <c r="C319" s="5" t="s">
        <v>51</v>
      </c>
      <c r="D319" s="5" t="s">
        <v>8</v>
      </c>
      <c r="E319" s="5" t="s">
        <v>120</v>
      </c>
      <c r="F319" s="5" t="s">
        <v>195</v>
      </c>
      <c r="G319" s="8">
        <f>G320</f>
        <v>137503.29999999999</v>
      </c>
      <c r="H319" s="8">
        <f t="shared" ref="H319:I319" si="88">H320</f>
        <v>0</v>
      </c>
      <c r="I319" s="8">
        <f t="shared" si="88"/>
        <v>137503.29999999999</v>
      </c>
    </row>
    <row r="320" spans="1:9" ht="22.5">
      <c r="A320" s="32"/>
      <c r="B320" s="7" t="s">
        <v>350</v>
      </c>
      <c r="C320" s="5" t="s">
        <v>51</v>
      </c>
      <c r="D320" s="5" t="s">
        <v>8</v>
      </c>
      <c r="E320" s="5" t="s">
        <v>357</v>
      </c>
      <c r="F320" s="5" t="s">
        <v>195</v>
      </c>
      <c r="G320" s="8">
        <f>G321+G323+G329+G325+G327+G331+G333+G335+G337+G339</f>
        <v>137503.29999999999</v>
      </c>
      <c r="H320" s="8">
        <f>H321+H323+H329+H325+H327+H331+H333+H335+H337+H339</f>
        <v>0</v>
      </c>
      <c r="I320" s="8">
        <f>I321+I323+I329+I325+I327+I331+I333+I335+I337+I339</f>
        <v>137503.29999999999</v>
      </c>
    </row>
    <row r="321" spans="1:9" ht="22.5">
      <c r="A321" s="32"/>
      <c r="B321" s="7" t="s">
        <v>351</v>
      </c>
      <c r="C321" s="5" t="s">
        <v>51</v>
      </c>
      <c r="D321" s="5" t="s">
        <v>8</v>
      </c>
      <c r="E321" s="5" t="s">
        <v>358</v>
      </c>
      <c r="F321" s="5" t="s">
        <v>195</v>
      </c>
      <c r="G321" s="8">
        <f>G322</f>
        <v>10962.1</v>
      </c>
      <c r="H321" s="8">
        <f>H322</f>
        <v>0</v>
      </c>
      <c r="I321" s="8">
        <f>I322</f>
        <v>10962.1</v>
      </c>
    </row>
    <row r="322" spans="1:9" ht="45">
      <c r="A322" s="32"/>
      <c r="B322" s="7" t="s">
        <v>56</v>
      </c>
      <c r="C322" s="5" t="s">
        <v>51</v>
      </c>
      <c r="D322" s="5" t="s">
        <v>8</v>
      </c>
      <c r="E322" s="5" t="s">
        <v>358</v>
      </c>
      <c r="F322" s="5" t="s">
        <v>66</v>
      </c>
      <c r="G322" s="8">
        <v>10962.1</v>
      </c>
      <c r="H322" s="8"/>
      <c r="I322" s="8">
        <f>G322+H322</f>
        <v>10962.1</v>
      </c>
    </row>
    <row r="323" spans="1:9" ht="33.75">
      <c r="A323" s="32"/>
      <c r="B323" s="7" t="s">
        <v>352</v>
      </c>
      <c r="C323" s="5" t="s">
        <v>51</v>
      </c>
      <c r="D323" s="5" t="s">
        <v>8</v>
      </c>
      <c r="E323" s="5" t="s">
        <v>359</v>
      </c>
      <c r="F323" s="5" t="s">
        <v>195</v>
      </c>
      <c r="G323" s="8">
        <f>G324</f>
        <v>7936.8</v>
      </c>
      <c r="H323" s="8">
        <f>H324</f>
        <v>0</v>
      </c>
      <c r="I323" s="8">
        <f>I324</f>
        <v>7936.8</v>
      </c>
    </row>
    <row r="324" spans="1:9" ht="45">
      <c r="A324" s="32"/>
      <c r="B324" s="7" t="s">
        <v>56</v>
      </c>
      <c r="C324" s="5" t="s">
        <v>51</v>
      </c>
      <c r="D324" s="5" t="s">
        <v>8</v>
      </c>
      <c r="E324" s="5" t="s">
        <v>359</v>
      </c>
      <c r="F324" s="5" t="s">
        <v>66</v>
      </c>
      <c r="G324" s="8">
        <v>7936.8</v>
      </c>
      <c r="H324" s="8"/>
      <c r="I324" s="8">
        <f>G324+H324</f>
        <v>7936.8</v>
      </c>
    </row>
    <row r="325" spans="1:9" ht="33.75">
      <c r="A325" s="32"/>
      <c r="B325" s="7" t="s">
        <v>353</v>
      </c>
      <c r="C325" s="5" t="s">
        <v>51</v>
      </c>
      <c r="D325" s="5" t="s">
        <v>8</v>
      </c>
      <c r="E325" s="5" t="s">
        <v>360</v>
      </c>
      <c r="F325" s="5" t="s">
        <v>195</v>
      </c>
      <c r="G325" s="8">
        <f>G326</f>
        <v>5320.8</v>
      </c>
      <c r="H325" s="8">
        <f>H326</f>
        <v>0</v>
      </c>
      <c r="I325" s="8">
        <f>I326</f>
        <v>5320.8</v>
      </c>
    </row>
    <row r="326" spans="1:9" ht="45">
      <c r="A326" s="32"/>
      <c r="B326" s="7" t="s">
        <v>56</v>
      </c>
      <c r="C326" s="5" t="s">
        <v>51</v>
      </c>
      <c r="D326" s="5" t="s">
        <v>8</v>
      </c>
      <c r="E326" s="5" t="s">
        <v>360</v>
      </c>
      <c r="F326" s="5" t="s">
        <v>66</v>
      </c>
      <c r="G326" s="8">
        <v>5320.8</v>
      </c>
      <c r="H326" s="8"/>
      <c r="I326" s="8">
        <f>G326+H326</f>
        <v>5320.8</v>
      </c>
    </row>
    <row r="327" spans="1:9" ht="45">
      <c r="A327" s="32"/>
      <c r="B327" s="6" t="s">
        <v>354</v>
      </c>
      <c r="C327" s="5" t="s">
        <v>51</v>
      </c>
      <c r="D327" s="5" t="s">
        <v>8</v>
      </c>
      <c r="E327" s="5" t="s">
        <v>361</v>
      </c>
      <c r="F327" s="5" t="s">
        <v>195</v>
      </c>
      <c r="G327" s="8">
        <f>G328</f>
        <v>2631.6</v>
      </c>
      <c r="H327" s="8">
        <f>H328</f>
        <v>0</v>
      </c>
      <c r="I327" s="8">
        <f>I328</f>
        <v>2631.6</v>
      </c>
    </row>
    <row r="328" spans="1:9" ht="45">
      <c r="A328" s="32"/>
      <c r="B328" s="6" t="s">
        <v>56</v>
      </c>
      <c r="C328" s="5" t="s">
        <v>51</v>
      </c>
      <c r="D328" s="5" t="s">
        <v>8</v>
      </c>
      <c r="E328" s="5" t="s">
        <v>361</v>
      </c>
      <c r="F328" s="5" t="s">
        <v>66</v>
      </c>
      <c r="G328" s="8">
        <v>2631.6</v>
      </c>
      <c r="H328" s="8"/>
      <c r="I328" s="8">
        <f>G328+H328</f>
        <v>2631.6</v>
      </c>
    </row>
    <row r="329" spans="1:9" ht="33.75">
      <c r="A329" s="32"/>
      <c r="B329" s="7" t="s">
        <v>355</v>
      </c>
      <c r="C329" s="5" t="s">
        <v>51</v>
      </c>
      <c r="D329" s="5" t="s">
        <v>8</v>
      </c>
      <c r="E329" s="5" t="s">
        <v>362</v>
      </c>
      <c r="F329" s="5" t="s">
        <v>195</v>
      </c>
      <c r="G329" s="8">
        <f>G330</f>
        <v>4891.5</v>
      </c>
      <c r="H329" s="8">
        <f>H330</f>
        <v>0</v>
      </c>
      <c r="I329" s="8">
        <f>I330</f>
        <v>4891.5</v>
      </c>
    </row>
    <row r="330" spans="1:9" ht="45">
      <c r="A330" s="32"/>
      <c r="B330" s="7" t="s">
        <v>56</v>
      </c>
      <c r="C330" s="5" t="s">
        <v>51</v>
      </c>
      <c r="D330" s="5" t="s">
        <v>8</v>
      </c>
      <c r="E330" s="5" t="s">
        <v>362</v>
      </c>
      <c r="F330" s="5" t="s">
        <v>66</v>
      </c>
      <c r="G330" s="8">
        <v>4891.5</v>
      </c>
      <c r="H330" s="8"/>
      <c r="I330" s="8">
        <f>G330+H330</f>
        <v>4891.5</v>
      </c>
    </row>
    <row r="331" spans="1:9" ht="45">
      <c r="A331" s="32"/>
      <c r="B331" s="7" t="s">
        <v>356</v>
      </c>
      <c r="C331" s="5" t="s">
        <v>51</v>
      </c>
      <c r="D331" s="5" t="s">
        <v>8</v>
      </c>
      <c r="E331" s="5" t="s">
        <v>363</v>
      </c>
      <c r="F331" s="5" t="s">
        <v>195</v>
      </c>
      <c r="G331" s="8">
        <f>G332</f>
        <v>37104.300000000003</v>
      </c>
      <c r="H331" s="8">
        <f>H332</f>
        <v>0</v>
      </c>
      <c r="I331" s="8">
        <f>I332</f>
        <v>37104.300000000003</v>
      </c>
    </row>
    <row r="332" spans="1:9" ht="45">
      <c r="A332" s="32"/>
      <c r="B332" s="7" t="s">
        <v>56</v>
      </c>
      <c r="C332" s="5" t="s">
        <v>51</v>
      </c>
      <c r="D332" s="5" t="s">
        <v>8</v>
      </c>
      <c r="E332" s="5" t="s">
        <v>363</v>
      </c>
      <c r="F332" s="5" t="s">
        <v>66</v>
      </c>
      <c r="G332" s="8">
        <v>37104.300000000003</v>
      </c>
      <c r="H332" s="8"/>
      <c r="I332" s="8">
        <f>G332+H332</f>
        <v>37104.300000000003</v>
      </c>
    </row>
    <row r="333" spans="1:9" ht="127.5" customHeight="1">
      <c r="A333" s="32"/>
      <c r="B333" s="9" t="s">
        <v>184</v>
      </c>
      <c r="C333" s="5" t="s">
        <v>51</v>
      </c>
      <c r="D333" s="5" t="s">
        <v>8</v>
      </c>
      <c r="E333" s="5" t="s">
        <v>364</v>
      </c>
      <c r="F333" s="5" t="s">
        <v>195</v>
      </c>
      <c r="G333" s="8">
        <f t="shared" ref="G333:I337" si="89">G334</f>
        <v>42064.9</v>
      </c>
      <c r="H333" s="8">
        <f t="shared" si="89"/>
        <v>0</v>
      </c>
      <c r="I333" s="8">
        <f t="shared" si="89"/>
        <v>42064.9</v>
      </c>
    </row>
    <row r="334" spans="1:9" ht="45">
      <c r="A334" s="32"/>
      <c r="B334" s="7" t="s">
        <v>133</v>
      </c>
      <c r="C334" s="5" t="s">
        <v>51</v>
      </c>
      <c r="D334" s="5" t="s">
        <v>8</v>
      </c>
      <c r="E334" s="5" t="s">
        <v>364</v>
      </c>
      <c r="F334" s="5" t="s">
        <v>66</v>
      </c>
      <c r="G334" s="8">
        <v>42064.9</v>
      </c>
      <c r="H334" s="8"/>
      <c r="I334" s="8">
        <f>G334+H334</f>
        <v>42064.9</v>
      </c>
    </row>
    <row r="335" spans="1:9" ht="123.75">
      <c r="A335" s="32"/>
      <c r="B335" s="9" t="s">
        <v>200</v>
      </c>
      <c r="C335" s="5" t="s">
        <v>51</v>
      </c>
      <c r="D335" s="5" t="s">
        <v>8</v>
      </c>
      <c r="E335" s="5" t="s">
        <v>365</v>
      </c>
      <c r="F335" s="5" t="s">
        <v>195</v>
      </c>
      <c r="G335" s="8">
        <f t="shared" si="89"/>
        <v>977.39999999999986</v>
      </c>
      <c r="H335" s="8">
        <f t="shared" si="89"/>
        <v>0</v>
      </c>
      <c r="I335" s="8">
        <f t="shared" si="89"/>
        <v>977.39999999999986</v>
      </c>
    </row>
    <row r="336" spans="1:9" ht="45">
      <c r="A336" s="32"/>
      <c r="B336" s="7" t="s">
        <v>133</v>
      </c>
      <c r="C336" s="5" t="s">
        <v>51</v>
      </c>
      <c r="D336" s="5" t="s">
        <v>8</v>
      </c>
      <c r="E336" s="5" t="s">
        <v>365</v>
      </c>
      <c r="F336" s="5" t="s">
        <v>66</v>
      </c>
      <c r="G336" s="8">
        <f>1136.1-158.7</f>
        <v>977.39999999999986</v>
      </c>
      <c r="H336" s="8"/>
      <c r="I336" s="8">
        <f>G336+H336</f>
        <v>977.39999999999986</v>
      </c>
    </row>
    <row r="337" spans="1:9" ht="123.75">
      <c r="A337" s="32"/>
      <c r="B337" s="9" t="s">
        <v>201</v>
      </c>
      <c r="C337" s="5" t="s">
        <v>51</v>
      </c>
      <c r="D337" s="5" t="s">
        <v>8</v>
      </c>
      <c r="E337" s="5" t="s">
        <v>366</v>
      </c>
      <c r="F337" s="5" t="s">
        <v>195</v>
      </c>
      <c r="G337" s="8">
        <f t="shared" si="89"/>
        <v>25437.5</v>
      </c>
      <c r="H337" s="8">
        <f t="shared" si="89"/>
        <v>0</v>
      </c>
      <c r="I337" s="8">
        <f t="shared" si="89"/>
        <v>25437.5</v>
      </c>
    </row>
    <row r="338" spans="1:9" ht="45">
      <c r="A338" s="32"/>
      <c r="B338" s="7" t="s">
        <v>133</v>
      </c>
      <c r="C338" s="5" t="s">
        <v>51</v>
      </c>
      <c r="D338" s="5" t="s">
        <v>8</v>
      </c>
      <c r="E338" s="5" t="s">
        <v>366</v>
      </c>
      <c r="F338" s="5" t="s">
        <v>66</v>
      </c>
      <c r="G338" s="8">
        <f>24309.1+1128.4</f>
        <v>25437.5</v>
      </c>
      <c r="H338" s="8"/>
      <c r="I338" s="8">
        <f>G338+H338</f>
        <v>25437.5</v>
      </c>
    </row>
    <row r="339" spans="1:9" ht="37.5" customHeight="1">
      <c r="A339" s="32"/>
      <c r="B339" s="7" t="s">
        <v>173</v>
      </c>
      <c r="C339" s="5" t="s">
        <v>51</v>
      </c>
      <c r="D339" s="5" t="s">
        <v>8</v>
      </c>
      <c r="E339" s="5" t="s">
        <v>367</v>
      </c>
      <c r="F339" s="5" t="s">
        <v>195</v>
      </c>
      <c r="G339" s="8">
        <f>G340+G341</f>
        <v>176.4</v>
      </c>
      <c r="H339" s="8">
        <f>H340+H341</f>
        <v>0</v>
      </c>
      <c r="I339" s="8">
        <f>I340+I341</f>
        <v>176.4</v>
      </c>
    </row>
    <row r="340" spans="1:9" ht="45">
      <c r="A340" s="32"/>
      <c r="B340" s="7" t="s">
        <v>134</v>
      </c>
      <c r="C340" s="5" t="s">
        <v>51</v>
      </c>
      <c r="D340" s="5" t="s">
        <v>8</v>
      </c>
      <c r="E340" s="5" t="s">
        <v>367</v>
      </c>
      <c r="F340" s="5" t="s">
        <v>66</v>
      </c>
      <c r="G340" s="8">
        <v>8.8000000000000007</v>
      </c>
      <c r="H340" s="8"/>
      <c r="I340" s="8">
        <f>G340+H340</f>
        <v>8.8000000000000007</v>
      </c>
    </row>
    <row r="341" spans="1:9" ht="45">
      <c r="A341" s="32"/>
      <c r="B341" s="7" t="s">
        <v>135</v>
      </c>
      <c r="C341" s="5" t="s">
        <v>51</v>
      </c>
      <c r="D341" s="5" t="s">
        <v>8</v>
      </c>
      <c r="E341" s="5" t="s">
        <v>367</v>
      </c>
      <c r="F341" s="5" t="s">
        <v>66</v>
      </c>
      <c r="G341" s="8">
        <v>167.6</v>
      </c>
      <c r="H341" s="8"/>
      <c r="I341" s="8">
        <f>G341+H341</f>
        <v>167.6</v>
      </c>
    </row>
    <row r="342" spans="1:9">
      <c r="A342" s="32" t="s">
        <v>57</v>
      </c>
      <c r="B342" s="35" t="s">
        <v>58</v>
      </c>
      <c r="C342" s="29" t="s">
        <v>51</v>
      </c>
      <c r="D342" s="29" t="s">
        <v>11</v>
      </c>
      <c r="E342" s="29"/>
      <c r="F342" s="40"/>
      <c r="G342" s="10">
        <f>G347+G343</f>
        <v>380448.50000000006</v>
      </c>
      <c r="H342" s="10">
        <f t="shared" ref="H342:I342" si="90">H347+H343</f>
        <v>6444.2999999999993</v>
      </c>
      <c r="I342" s="10">
        <f t="shared" si="90"/>
        <v>386892.8000000001</v>
      </c>
    </row>
    <row r="343" spans="1:9" ht="45">
      <c r="A343" s="32"/>
      <c r="B343" s="6" t="s">
        <v>208</v>
      </c>
      <c r="C343" s="5" t="s">
        <v>51</v>
      </c>
      <c r="D343" s="5" t="s">
        <v>11</v>
      </c>
      <c r="E343" s="5" t="s">
        <v>117</v>
      </c>
      <c r="F343" s="5" t="s">
        <v>195</v>
      </c>
      <c r="G343" s="10">
        <f>G344</f>
        <v>0</v>
      </c>
      <c r="H343" s="10">
        <f t="shared" ref="H343:I343" si="91">H344</f>
        <v>149.9</v>
      </c>
      <c r="I343" s="10">
        <f t="shared" si="91"/>
        <v>149.9</v>
      </c>
    </row>
    <row r="344" spans="1:9" ht="22.5">
      <c r="A344" s="32"/>
      <c r="B344" s="9" t="s">
        <v>368</v>
      </c>
      <c r="C344" s="5" t="s">
        <v>51</v>
      </c>
      <c r="D344" s="5" t="s">
        <v>11</v>
      </c>
      <c r="E344" s="5" t="s">
        <v>370</v>
      </c>
      <c r="F344" s="5" t="s">
        <v>195</v>
      </c>
      <c r="G344" s="8">
        <f>G345</f>
        <v>0</v>
      </c>
      <c r="H344" s="8">
        <f t="shared" ref="H344:I344" si="92">H345</f>
        <v>149.9</v>
      </c>
      <c r="I344" s="8">
        <f t="shared" si="92"/>
        <v>149.9</v>
      </c>
    </row>
    <row r="345" spans="1:9">
      <c r="A345" s="32"/>
      <c r="B345" s="9" t="s">
        <v>369</v>
      </c>
      <c r="C345" s="5" t="s">
        <v>51</v>
      </c>
      <c r="D345" s="5" t="s">
        <v>11</v>
      </c>
      <c r="E345" s="5" t="s">
        <v>371</v>
      </c>
      <c r="F345" s="5" t="s">
        <v>195</v>
      </c>
      <c r="G345" s="8">
        <f>G346</f>
        <v>0</v>
      </c>
      <c r="H345" s="8">
        <f t="shared" ref="H345:I345" si="93">H346</f>
        <v>149.9</v>
      </c>
      <c r="I345" s="8">
        <f t="shared" si="93"/>
        <v>149.9</v>
      </c>
    </row>
    <row r="346" spans="1:9" ht="33.75">
      <c r="A346" s="32"/>
      <c r="B346" s="11" t="s">
        <v>89</v>
      </c>
      <c r="C346" s="5" t="s">
        <v>51</v>
      </c>
      <c r="D346" s="5" t="s">
        <v>11</v>
      </c>
      <c r="E346" s="5" t="s">
        <v>371</v>
      </c>
      <c r="F346" s="5" t="s">
        <v>21</v>
      </c>
      <c r="G346" s="8"/>
      <c r="H346" s="8">
        <v>149.9</v>
      </c>
      <c r="I346" s="8">
        <f>G346+H346</f>
        <v>149.9</v>
      </c>
    </row>
    <row r="347" spans="1:9" ht="56.25">
      <c r="A347" s="32"/>
      <c r="B347" s="42" t="s">
        <v>209</v>
      </c>
      <c r="C347" s="5" t="s">
        <v>51</v>
      </c>
      <c r="D347" s="5" t="s">
        <v>11</v>
      </c>
      <c r="E347" s="5" t="s">
        <v>120</v>
      </c>
      <c r="F347" s="5" t="s">
        <v>195</v>
      </c>
      <c r="G347" s="8">
        <f>G348+G355</f>
        <v>380448.50000000006</v>
      </c>
      <c r="H347" s="8">
        <f>H348+H355</f>
        <v>6294.4</v>
      </c>
      <c r="I347" s="8">
        <f>I348+I355</f>
        <v>386742.90000000008</v>
      </c>
    </row>
    <row r="348" spans="1:9" ht="22.5">
      <c r="A348" s="32"/>
      <c r="B348" s="42" t="s">
        <v>119</v>
      </c>
      <c r="C348" s="5" t="s">
        <v>51</v>
      </c>
      <c r="D348" s="5" t="s">
        <v>11</v>
      </c>
      <c r="E348" s="5" t="s">
        <v>121</v>
      </c>
      <c r="F348" s="5" t="s">
        <v>195</v>
      </c>
      <c r="G348" s="8">
        <f>G351+G349+G353</f>
        <v>29284.500000000004</v>
      </c>
      <c r="H348" s="8">
        <f t="shared" ref="H348:I348" si="94">H351+H349+H353</f>
        <v>0</v>
      </c>
      <c r="I348" s="8">
        <f t="shared" si="94"/>
        <v>29284.500000000004</v>
      </c>
    </row>
    <row r="349" spans="1:9" ht="70.5" customHeight="1">
      <c r="A349" s="32"/>
      <c r="B349" s="49" t="s">
        <v>191</v>
      </c>
      <c r="C349" s="5" t="s">
        <v>51</v>
      </c>
      <c r="D349" s="5" t="s">
        <v>11</v>
      </c>
      <c r="E349" s="5" t="s">
        <v>192</v>
      </c>
      <c r="F349" s="15" t="s">
        <v>195</v>
      </c>
      <c r="G349" s="8">
        <f t="shared" ref="G349:I349" si="95">G350</f>
        <v>771.30000000000007</v>
      </c>
      <c r="H349" s="8">
        <f t="shared" si="95"/>
        <v>0</v>
      </c>
      <c r="I349" s="8">
        <f t="shared" si="95"/>
        <v>771.30000000000007</v>
      </c>
    </row>
    <row r="350" spans="1:9" ht="14.25" customHeight="1">
      <c r="A350" s="32"/>
      <c r="B350" s="7" t="s">
        <v>137</v>
      </c>
      <c r="C350" s="5" t="s">
        <v>51</v>
      </c>
      <c r="D350" s="5" t="s">
        <v>11</v>
      </c>
      <c r="E350" s="5" t="s">
        <v>192</v>
      </c>
      <c r="F350" s="15" t="s">
        <v>67</v>
      </c>
      <c r="G350" s="8">
        <v>771.30000000000007</v>
      </c>
      <c r="H350" s="8"/>
      <c r="I350" s="8">
        <f>SUM(G350:H350)</f>
        <v>771.30000000000007</v>
      </c>
    </row>
    <row r="351" spans="1:9" ht="69" customHeight="1">
      <c r="A351" s="32"/>
      <c r="B351" s="49" t="s">
        <v>176</v>
      </c>
      <c r="C351" s="5" t="s">
        <v>51</v>
      </c>
      <c r="D351" s="5" t="s">
        <v>11</v>
      </c>
      <c r="E351" s="5" t="s">
        <v>188</v>
      </c>
      <c r="F351" s="15" t="s">
        <v>195</v>
      </c>
      <c r="G351" s="8">
        <f t="shared" ref="G351:I351" si="96">G352</f>
        <v>1289.8999999999999</v>
      </c>
      <c r="H351" s="8">
        <f t="shared" si="96"/>
        <v>0</v>
      </c>
      <c r="I351" s="8">
        <f t="shared" si="96"/>
        <v>1289.8999999999999</v>
      </c>
    </row>
    <row r="352" spans="1:9" ht="17.25" customHeight="1">
      <c r="A352" s="32"/>
      <c r="B352" s="7" t="s">
        <v>137</v>
      </c>
      <c r="C352" s="5" t="s">
        <v>51</v>
      </c>
      <c r="D352" s="5" t="s">
        <v>11</v>
      </c>
      <c r="E352" s="5" t="s">
        <v>188</v>
      </c>
      <c r="F352" s="15" t="s">
        <v>67</v>
      </c>
      <c r="G352" s="8">
        <v>1289.8999999999999</v>
      </c>
      <c r="H352" s="8"/>
      <c r="I352" s="8">
        <f>SUM(G352:H352)</f>
        <v>1289.8999999999999</v>
      </c>
    </row>
    <row r="353" spans="1:9" ht="90">
      <c r="A353" s="32"/>
      <c r="B353" s="9" t="s">
        <v>193</v>
      </c>
      <c r="C353" s="5" t="s">
        <v>51</v>
      </c>
      <c r="D353" s="5" t="s">
        <v>11</v>
      </c>
      <c r="E353" s="5" t="s">
        <v>194</v>
      </c>
      <c r="F353" s="15" t="s">
        <v>195</v>
      </c>
      <c r="G353" s="8">
        <f t="shared" ref="G353:I353" si="97">G354</f>
        <v>27223.300000000003</v>
      </c>
      <c r="H353" s="8">
        <f t="shared" si="97"/>
        <v>0</v>
      </c>
      <c r="I353" s="8">
        <f t="shared" si="97"/>
        <v>27223.300000000003</v>
      </c>
    </row>
    <row r="354" spans="1:9" ht="15.75" customHeight="1">
      <c r="A354" s="32"/>
      <c r="B354" s="7" t="s">
        <v>137</v>
      </c>
      <c r="C354" s="5" t="s">
        <v>51</v>
      </c>
      <c r="D354" s="5" t="s">
        <v>11</v>
      </c>
      <c r="E354" s="5" t="s">
        <v>194</v>
      </c>
      <c r="F354" s="15" t="s">
        <v>67</v>
      </c>
      <c r="G354" s="8">
        <v>27223.300000000003</v>
      </c>
      <c r="H354" s="8"/>
      <c r="I354" s="8">
        <f>SUM(G354:H354)</f>
        <v>27223.300000000003</v>
      </c>
    </row>
    <row r="355" spans="1:9" ht="22.5">
      <c r="A355" s="32"/>
      <c r="B355" s="7" t="s">
        <v>350</v>
      </c>
      <c r="C355" s="5" t="s">
        <v>51</v>
      </c>
      <c r="D355" s="5" t="s">
        <v>11</v>
      </c>
      <c r="E355" s="5" t="s">
        <v>357</v>
      </c>
      <c r="F355" s="5" t="s">
        <v>195</v>
      </c>
      <c r="G355" s="8">
        <f>G356+G359+G365+G361+G363+G367+G369+G371+G373+G375+G378+G381+G384</f>
        <v>351164.00000000006</v>
      </c>
      <c r="H355" s="8">
        <f>H356+H359+H365+H361+H363+H367+H369+H371+H373+H375+H378+H381+H384</f>
        <v>6294.4</v>
      </c>
      <c r="I355" s="8">
        <f>I356+I359+I365+I361+I363+I367+I369+I371+I373+I375+I378+I381+I384</f>
        <v>357458.40000000008</v>
      </c>
    </row>
    <row r="356" spans="1:9" ht="22.5">
      <c r="A356" s="32"/>
      <c r="B356" s="7" t="s">
        <v>351</v>
      </c>
      <c r="C356" s="5" t="s">
        <v>51</v>
      </c>
      <c r="D356" s="5" t="s">
        <v>11</v>
      </c>
      <c r="E356" s="5" t="s">
        <v>358</v>
      </c>
      <c r="F356" s="5" t="s">
        <v>195</v>
      </c>
      <c r="G356" s="8">
        <f>SUM(G357:G358)</f>
        <v>31988.400000000001</v>
      </c>
      <c r="H356" s="8">
        <f t="shared" ref="H356:I356" si="98">SUM(H357:H358)</f>
        <v>20</v>
      </c>
      <c r="I356" s="8">
        <f t="shared" si="98"/>
        <v>32008.400000000001</v>
      </c>
    </row>
    <row r="357" spans="1:9" ht="45">
      <c r="A357" s="32"/>
      <c r="B357" s="7" t="s">
        <v>56</v>
      </c>
      <c r="C357" s="5" t="s">
        <v>51</v>
      </c>
      <c r="D357" s="5" t="s">
        <v>11</v>
      </c>
      <c r="E357" s="5" t="s">
        <v>358</v>
      </c>
      <c r="F357" s="5" t="s">
        <v>66</v>
      </c>
      <c r="G357" s="8">
        <v>31988.400000000001</v>
      </c>
      <c r="H357" s="8"/>
      <c r="I357" s="8">
        <f>G357+H357</f>
        <v>31988.400000000001</v>
      </c>
    </row>
    <row r="358" spans="1:9">
      <c r="A358" s="32"/>
      <c r="B358" s="7" t="s">
        <v>155</v>
      </c>
      <c r="C358" s="5" t="s">
        <v>51</v>
      </c>
      <c r="D358" s="5" t="s">
        <v>11</v>
      </c>
      <c r="E358" s="5" t="s">
        <v>358</v>
      </c>
      <c r="F358" s="5" t="s">
        <v>67</v>
      </c>
      <c r="G358" s="8"/>
      <c r="H358" s="8">
        <v>20</v>
      </c>
      <c r="I358" s="8">
        <f>G358+H358</f>
        <v>20</v>
      </c>
    </row>
    <row r="359" spans="1:9" ht="33.75">
      <c r="A359" s="32"/>
      <c r="B359" s="7" t="s">
        <v>352</v>
      </c>
      <c r="C359" s="5" t="s">
        <v>51</v>
      </c>
      <c r="D359" s="5" t="s">
        <v>11</v>
      </c>
      <c r="E359" s="5" t="s">
        <v>359</v>
      </c>
      <c r="F359" s="5" t="s">
        <v>195</v>
      </c>
      <c r="G359" s="8">
        <f>G360</f>
        <v>11535.6</v>
      </c>
      <c r="H359" s="8">
        <f>H360</f>
        <v>0</v>
      </c>
      <c r="I359" s="8">
        <f>I360</f>
        <v>11535.6</v>
      </c>
    </row>
    <row r="360" spans="1:9" ht="45">
      <c r="A360" s="32"/>
      <c r="B360" s="7" t="s">
        <v>56</v>
      </c>
      <c r="C360" s="5" t="s">
        <v>51</v>
      </c>
      <c r="D360" s="5" t="s">
        <v>11</v>
      </c>
      <c r="E360" s="5" t="s">
        <v>359</v>
      </c>
      <c r="F360" s="5" t="s">
        <v>66</v>
      </c>
      <c r="G360" s="8">
        <v>11535.6</v>
      </c>
      <c r="H360" s="8"/>
      <c r="I360" s="8">
        <f>G360+H360</f>
        <v>11535.6</v>
      </c>
    </row>
    <row r="361" spans="1:9" ht="33.75">
      <c r="A361" s="32"/>
      <c r="B361" s="7" t="s">
        <v>353</v>
      </c>
      <c r="C361" s="5" t="s">
        <v>51</v>
      </c>
      <c r="D361" s="5" t="s">
        <v>11</v>
      </c>
      <c r="E361" s="5" t="s">
        <v>360</v>
      </c>
      <c r="F361" s="5" t="s">
        <v>195</v>
      </c>
      <c r="G361" s="8">
        <f>G362</f>
        <v>1805.2</v>
      </c>
      <c r="H361" s="8">
        <f>H362</f>
        <v>0</v>
      </c>
      <c r="I361" s="8">
        <f>I362</f>
        <v>1805.2</v>
      </c>
    </row>
    <row r="362" spans="1:9" ht="45">
      <c r="A362" s="32"/>
      <c r="B362" s="7" t="s">
        <v>56</v>
      </c>
      <c r="C362" s="5" t="s">
        <v>51</v>
      </c>
      <c r="D362" s="5" t="s">
        <v>11</v>
      </c>
      <c r="E362" s="5" t="s">
        <v>360</v>
      </c>
      <c r="F362" s="5" t="s">
        <v>66</v>
      </c>
      <c r="G362" s="8">
        <v>1805.2</v>
      </c>
      <c r="H362" s="8"/>
      <c r="I362" s="8">
        <f>G362+H362</f>
        <v>1805.2</v>
      </c>
    </row>
    <row r="363" spans="1:9" ht="45">
      <c r="A363" s="32"/>
      <c r="B363" s="6" t="s">
        <v>354</v>
      </c>
      <c r="C363" s="5" t="s">
        <v>51</v>
      </c>
      <c r="D363" s="5" t="s">
        <v>11</v>
      </c>
      <c r="E363" s="5" t="s">
        <v>361</v>
      </c>
      <c r="F363" s="5" t="s">
        <v>195</v>
      </c>
      <c r="G363" s="8">
        <f>G364</f>
        <v>7067.5</v>
      </c>
      <c r="H363" s="8">
        <f>H364</f>
        <v>0</v>
      </c>
      <c r="I363" s="8">
        <f>I364</f>
        <v>7067.5</v>
      </c>
    </row>
    <row r="364" spans="1:9" ht="45">
      <c r="A364" s="32"/>
      <c r="B364" s="6" t="s">
        <v>56</v>
      </c>
      <c r="C364" s="5" t="s">
        <v>51</v>
      </c>
      <c r="D364" s="5" t="s">
        <v>11</v>
      </c>
      <c r="E364" s="5" t="s">
        <v>361</v>
      </c>
      <c r="F364" s="5" t="s">
        <v>66</v>
      </c>
      <c r="G364" s="8">
        <v>7067.5</v>
      </c>
      <c r="H364" s="8"/>
      <c r="I364" s="8">
        <f>G364+H364</f>
        <v>7067.5</v>
      </c>
    </row>
    <row r="365" spans="1:9" s="51" customFormat="1" ht="33.75">
      <c r="A365" s="50"/>
      <c r="B365" s="6" t="s">
        <v>355</v>
      </c>
      <c r="C365" s="5" t="s">
        <v>51</v>
      </c>
      <c r="D365" s="5" t="s">
        <v>11</v>
      </c>
      <c r="E365" s="5" t="s">
        <v>362</v>
      </c>
      <c r="F365" s="5" t="s">
        <v>195</v>
      </c>
      <c r="G365" s="8">
        <f>G366</f>
        <v>5638.5</v>
      </c>
      <c r="H365" s="8">
        <f>H366</f>
        <v>0</v>
      </c>
      <c r="I365" s="8">
        <f>I366</f>
        <v>5638.5</v>
      </c>
    </row>
    <row r="366" spans="1:9" s="51" customFormat="1" ht="45">
      <c r="A366" s="50"/>
      <c r="B366" s="6" t="s">
        <v>56</v>
      </c>
      <c r="C366" s="5" t="s">
        <v>51</v>
      </c>
      <c r="D366" s="5" t="s">
        <v>11</v>
      </c>
      <c r="E366" s="5" t="s">
        <v>362</v>
      </c>
      <c r="F366" s="5" t="s">
        <v>66</v>
      </c>
      <c r="G366" s="8">
        <v>5638.5</v>
      </c>
      <c r="H366" s="8"/>
      <c r="I366" s="8">
        <f>G366+H366</f>
        <v>5638.5</v>
      </c>
    </row>
    <row r="367" spans="1:9" s="51" customFormat="1" ht="45">
      <c r="A367" s="50"/>
      <c r="B367" s="6" t="s">
        <v>356</v>
      </c>
      <c r="C367" s="5" t="s">
        <v>51</v>
      </c>
      <c r="D367" s="5" t="s">
        <v>11</v>
      </c>
      <c r="E367" s="5" t="s">
        <v>363</v>
      </c>
      <c r="F367" s="5" t="s">
        <v>195</v>
      </c>
      <c r="G367" s="8">
        <f>G368</f>
        <v>67204.100000000006</v>
      </c>
      <c r="H367" s="8">
        <f>H368</f>
        <v>0</v>
      </c>
      <c r="I367" s="8">
        <f>I368</f>
        <v>67204.100000000006</v>
      </c>
    </row>
    <row r="368" spans="1:9" s="51" customFormat="1" ht="45">
      <c r="A368" s="50"/>
      <c r="B368" s="6" t="s">
        <v>56</v>
      </c>
      <c r="C368" s="5" t="s">
        <v>51</v>
      </c>
      <c r="D368" s="5" t="s">
        <v>11</v>
      </c>
      <c r="E368" s="5" t="s">
        <v>363</v>
      </c>
      <c r="F368" s="5" t="s">
        <v>66</v>
      </c>
      <c r="G368" s="8">
        <v>67204.100000000006</v>
      </c>
      <c r="H368" s="8"/>
      <c r="I368" s="8">
        <f>G368+H368</f>
        <v>67204.100000000006</v>
      </c>
    </row>
    <row r="369" spans="1:9" s="51" customFormat="1" ht="123.75">
      <c r="A369" s="50"/>
      <c r="B369" s="11" t="s">
        <v>186</v>
      </c>
      <c r="C369" s="5" t="s">
        <v>51</v>
      </c>
      <c r="D369" s="5" t="s">
        <v>11</v>
      </c>
      <c r="E369" s="5" t="s">
        <v>372</v>
      </c>
      <c r="F369" s="5" t="s">
        <v>195</v>
      </c>
      <c r="G369" s="8">
        <f>G370</f>
        <v>155419.30000000002</v>
      </c>
      <c r="H369" s="8">
        <f>H370</f>
        <v>0</v>
      </c>
      <c r="I369" s="8">
        <f>I370</f>
        <v>155419.30000000002</v>
      </c>
    </row>
    <row r="370" spans="1:9" s="51" customFormat="1" ht="45">
      <c r="A370" s="50"/>
      <c r="B370" s="6" t="s">
        <v>133</v>
      </c>
      <c r="C370" s="5" t="s">
        <v>51</v>
      </c>
      <c r="D370" s="5" t="s">
        <v>11</v>
      </c>
      <c r="E370" s="5" t="s">
        <v>372</v>
      </c>
      <c r="F370" s="5" t="s">
        <v>66</v>
      </c>
      <c r="G370" s="8">
        <f>150069.6+5349.7</f>
        <v>155419.30000000002</v>
      </c>
      <c r="H370" s="8"/>
      <c r="I370" s="8">
        <f>G370+H370</f>
        <v>155419.30000000002</v>
      </c>
    </row>
    <row r="371" spans="1:9" s="51" customFormat="1" ht="123.75">
      <c r="A371" s="50"/>
      <c r="B371" s="11" t="s">
        <v>187</v>
      </c>
      <c r="C371" s="5" t="s">
        <v>51</v>
      </c>
      <c r="D371" s="5" t="s">
        <v>11</v>
      </c>
      <c r="E371" s="5" t="s">
        <v>373</v>
      </c>
      <c r="F371" s="5" t="s">
        <v>195</v>
      </c>
      <c r="G371" s="8">
        <f>G372</f>
        <v>8614.4</v>
      </c>
      <c r="H371" s="8">
        <f>H372</f>
        <v>0</v>
      </c>
      <c r="I371" s="8">
        <f>I372</f>
        <v>8614.4</v>
      </c>
    </row>
    <row r="372" spans="1:9" s="51" customFormat="1" ht="45">
      <c r="A372" s="50"/>
      <c r="B372" s="6" t="s">
        <v>133</v>
      </c>
      <c r="C372" s="5" t="s">
        <v>51</v>
      </c>
      <c r="D372" s="5" t="s">
        <v>11</v>
      </c>
      <c r="E372" s="5" t="s">
        <v>373</v>
      </c>
      <c r="F372" s="5" t="s">
        <v>66</v>
      </c>
      <c r="G372" s="8">
        <f>8890-275.6</f>
        <v>8614.4</v>
      </c>
      <c r="H372" s="8"/>
      <c r="I372" s="8">
        <f>G372+H372</f>
        <v>8614.4</v>
      </c>
    </row>
    <row r="373" spans="1:9" s="51" customFormat="1" ht="123.75">
      <c r="A373" s="50"/>
      <c r="B373" s="11" t="s">
        <v>185</v>
      </c>
      <c r="C373" s="5" t="s">
        <v>51</v>
      </c>
      <c r="D373" s="5" t="s">
        <v>11</v>
      </c>
      <c r="E373" s="5" t="s">
        <v>374</v>
      </c>
      <c r="F373" s="5" t="s">
        <v>195</v>
      </c>
      <c r="G373" s="8">
        <f>G374</f>
        <v>42295.299999999996</v>
      </c>
      <c r="H373" s="8">
        <f>H374</f>
        <v>6274.4</v>
      </c>
      <c r="I373" s="8">
        <f>I374</f>
        <v>48569.7</v>
      </c>
    </row>
    <row r="374" spans="1:9" s="51" customFormat="1" ht="45">
      <c r="A374" s="50"/>
      <c r="B374" s="6" t="s">
        <v>133</v>
      </c>
      <c r="C374" s="5" t="s">
        <v>51</v>
      </c>
      <c r="D374" s="5" t="s">
        <v>11</v>
      </c>
      <c r="E374" s="5" t="s">
        <v>374</v>
      </c>
      <c r="F374" s="5" t="s">
        <v>66</v>
      </c>
      <c r="G374" s="8">
        <f>42215.2+80.1</f>
        <v>42295.299999999996</v>
      </c>
      <c r="H374" s="8">
        <v>6274.4</v>
      </c>
      <c r="I374" s="8">
        <f>G374+H374</f>
        <v>48569.7</v>
      </c>
    </row>
    <row r="375" spans="1:9" s="51" customFormat="1" ht="56.25">
      <c r="A375" s="50"/>
      <c r="B375" s="6" t="s">
        <v>142</v>
      </c>
      <c r="C375" s="5" t="s">
        <v>51</v>
      </c>
      <c r="D375" s="5" t="s">
        <v>11</v>
      </c>
      <c r="E375" s="5" t="s">
        <v>375</v>
      </c>
      <c r="F375" s="5" t="s">
        <v>195</v>
      </c>
      <c r="G375" s="8">
        <f>SUM(G376:G377)</f>
        <v>11954.6</v>
      </c>
      <c r="H375" s="8">
        <f>SUM(H376:H377)</f>
        <v>0</v>
      </c>
      <c r="I375" s="8">
        <f>SUM(I376:I377)</f>
        <v>11954.6</v>
      </c>
    </row>
    <row r="376" spans="1:9" s="51" customFormat="1" ht="15.75" customHeight="1">
      <c r="A376" s="50"/>
      <c r="B376" s="6" t="s">
        <v>136</v>
      </c>
      <c r="C376" s="5" t="s">
        <v>51</v>
      </c>
      <c r="D376" s="5" t="s">
        <v>11</v>
      </c>
      <c r="E376" s="5" t="s">
        <v>375</v>
      </c>
      <c r="F376" s="5" t="s">
        <v>67</v>
      </c>
      <c r="G376" s="8">
        <f>615.7-18</f>
        <v>597.70000000000005</v>
      </c>
      <c r="H376" s="8"/>
      <c r="I376" s="8">
        <f>G376+H376</f>
        <v>597.70000000000005</v>
      </c>
    </row>
    <row r="377" spans="1:9" s="51" customFormat="1" ht="15" customHeight="1">
      <c r="A377" s="50"/>
      <c r="B377" s="6" t="s">
        <v>137</v>
      </c>
      <c r="C377" s="5" t="s">
        <v>51</v>
      </c>
      <c r="D377" s="5" t="s">
        <v>11</v>
      </c>
      <c r="E377" s="5" t="s">
        <v>375</v>
      </c>
      <c r="F377" s="5" t="s">
        <v>67</v>
      </c>
      <c r="G377" s="8">
        <f>11698.5-341.6</f>
        <v>11356.9</v>
      </c>
      <c r="H377" s="8"/>
      <c r="I377" s="8">
        <f>G377+H377</f>
        <v>11356.9</v>
      </c>
    </row>
    <row r="378" spans="1:9" s="51" customFormat="1" ht="37.5" customHeight="1">
      <c r="A378" s="50"/>
      <c r="B378" s="6" t="s">
        <v>173</v>
      </c>
      <c r="C378" s="5" t="s">
        <v>51</v>
      </c>
      <c r="D378" s="5" t="s">
        <v>11</v>
      </c>
      <c r="E378" s="5" t="s">
        <v>367</v>
      </c>
      <c r="F378" s="5" t="s">
        <v>195</v>
      </c>
      <c r="G378" s="8">
        <f>SUM(G379:G380)</f>
        <v>1262.5</v>
      </c>
      <c r="H378" s="8">
        <f>SUM(H379:H380)</f>
        <v>0</v>
      </c>
      <c r="I378" s="8">
        <f>SUM(I379:I380)</f>
        <v>1262.5</v>
      </c>
    </row>
    <row r="379" spans="1:9" s="51" customFormat="1" ht="45">
      <c r="A379" s="50"/>
      <c r="B379" s="6" t="s">
        <v>134</v>
      </c>
      <c r="C379" s="5" t="s">
        <v>51</v>
      </c>
      <c r="D379" s="5" t="s">
        <v>11</v>
      </c>
      <c r="E379" s="5" t="s">
        <v>367</v>
      </c>
      <c r="F379" s="5" t="s">
        <v>66</v>
      </c>
      <c r="G379" s="8">
        <v>63.1</v>
      </c>
      <c r="H379" s="8"/>
      <c r="I379" s="8">
        <f>G379+H379</f>
        <v>63.1</v>
      </c>
    </row>
    <row r="380" spans="1:9" s="51" customFormat="1" ht="45">
      <c r="A380" s="50"/>
      <c r="B380" s="6" t="s">
        <v>135</v>
      </c>
      <c r="C380" s="5" t="s">
        <v>51</v>
      </c>
      <c r="D380" s="5" t="s">
        <v>11</v>
      </c>
      <c r="E380" s="5" t="s">
        <v>367</v>
      </c>
      <c r="F380" s="5" t="s">
        <v>66</v>
      </c>
      <c r="G380" s="8">
        <v>1199.4000000000001</v>
      </c>
      <c r="H380" s="8"/>
      <c r="I380" s="8">
        <f>G380+H380</f>
        <v>1199.4000000000001</v>
      </c>
    </row>
    <row r="381" spans="1:9" s="51" customFormat="1" ht="47.25" customHeight="1">
      <c r="A381" s="50"/>
      <c r="B381" s="6" t="s">
        <v>174</v>
      </c>
      <c r="C381" s="5" t="s">
        <v>51</v>
      </c>
      <c r="D381" s="5" t="s">
        <v>11</v>
      </c>
      <c r="E381" s="5" t="s">
        <v>376</v>
      </c>
      <c r="F381" s="5" t="s">
        <v>195</v>
      </c>
      <c r="G381" s="8">
        <f>SUM(G382:G383)</f>
        <v>5585.9000000000005</v>
      </c>
      <c r="H381" s="8">
        <f>SUM(H382:H383)</f>
        <v>0</v>
      </c>
      <c r="I381" s="8">
        <f>SUM(I382:I383)</f>
        <v>5585.9000000000005</v>
      </c>
    </row>
    <row r="382" spans="1:9" s="51" customFormat="1" ht="45">
      <c r="A382" s="50"/>
      <c r="B382" s="6" t="s">
        <v>134</v>
      </c>
      <c r="C382" s="5" t="s">
        <v>51</v>
      </c>
      <c r="D382" s="5" t="s">
        <v>11</v>
      </c>
      <c r="E382" s="5" t="s">
        <v>376</v>
      </c>
      <c r="F382" s="5" t="s">
        <v>66</v>
      </c>
      <c r="G382" s="8">
        <f>287.8-8.5</f>
        <v>279.3</v>
      </c>
      <c r="H382" s="8"/>
      <c r="I382" s="8">
        <f>G382+H382</f>
        <v>279.3</v>
      </c>
    </row>
    <row r="383" spans="1:9" s="51" customFormat="1" ht="45">
      <c r="A383" s="50"/>
      <c r="B383" s="6" t="s">
        <v>135</v>
      </c>
      <c r="C383" s="5" t="s">
        <v>51</v>
      </c>
      <c r="D383" s="5" t="s">
        <v>11</v>
      </c>
      <c r="E383" s="5" t="s">
        <v>376</v>
      </c>
      <c r="F383" s="5" t="s">
        <v>66</v>
      </c>
      <c r="G383" s="8">
        <f>5467.6-161</f>
        <v>5306.6</v>
      </c>
      <c r="H383" s="8"/>
      <c r="I383" s="8">
        <f>G383+H383</f>
        <v>5306.6</v>
      </c>
    </row>
    <row r="384" spans="1:9" s="51" customFormat="1" ht="67.5">
      <c r="A384" s="50"/>
      <c r="B384" s="6" t="s">
        <v>175</v>
      </c>
      <c r="C384" s="5" t="s">
        <v>51</v>
      </c>
      <c r="D384" s="5" t="s">
        <v>11</v>
      </c>
      <c r="E384" s="5" t="s">
        <v>377</v>
      </c>
      <c r="F384" s="5" t="s">
        <v>195</v>
      </c>
      <c r="G384" s="8">
        <f>SUM(G385:G386)</f>
        <v>792.7</v>
      </c>
      <c r="H384" s="8">
        <f>SUM(H385:H386)</f>
        <v>0</v>
      </c>
      <c r="I384" s="8">
        <f>SUM(I385:I386)</f>
        <v>792.7</v>
      </c>
    </row>
    <row r="385" spans="1:9" s="51" customFormat="1" ht="45">
      <c r="A385" s="50"/>
      <c r="B385" s="6" t="s">
        <v>134</v>
      </c>
      <c r="C385" s="5" t="s">
        <v>51</v>
      </c>
      <c r="D385" s="5" t="s">
        <v>11</v>
      </c>
      <c r="E385" s="5" t="s">
        <v>377</v>
      </c>
      <c r="F385" s="5" t="s">
        <v>66</v>
      </c>
      <c r="G385" s="8">
        <f>40.8-1.2</f>
        <v>39.599999999999994</v>
      </c>
      <c r="H385" s="8"/>
      <c r="I385" s="8">
        <f>G385+H385</f>
        <v>39.599999999999994</v>
      </c>
    </row>
    <row r="386" spans="1:9" s="51" customFormat="1" ht="45">
      <c r="A386" s="50"/>
      <c r="B386" s="6" t="s">
        <v>135</v>
      </c>
      <c r="C386" s="5" t="s">
        <v>51</v>
      </c>
      <c r="D386" s="5" t="s">
        <v>11</v>
      </c>
      <c r="E386" s="5" t="s">
        <v>377</v>
      </c>
      <c r="F386" s="5" t="s">
        <v>66</v>
      </c>
      <c r="G386" s="8">
        <f>776.1-23</f>
        <v>753.1</v>
      </c>
      <c r="H386" s="8"/>
      <c r="I386" s="8">
        <f>G386+H386</f>
        <v>753.1</v>
      </c>
    </row>
    <row r="387" spans="1:9">
      <c r="A387" s="52" t="s">
        <v>59</v>
      </c>
      <c r="B387" s="35" t="s">
        <v>110</v>
      </c>
      <c r="C387" s="29" t="s">
        <v>51</v>
      </c>
      <c r="D387" s="29" t="s">
        <v>16</v>
      </c>
      <c r="E387" s="29"/>
      <c r="F387" s="33"/>
      <c r="G387" s="10">
        <f t="shared" ref="G387:I388" si="99">G388</f>
        <v>46758.100000000006</v>
      </c>
      <c r="H387" s="10">
        <f t="shared" si="99"/>
        <v>0</v>
      </c>
      <c r="I387" s="10">
        <f t="shared" si="99"/>
        <v>46758.100000000006</v>
      </c>
    </row>
    <row r="388" spans="1:9" ht="56.25">
      <c r="A388" s="52"/>
      <c r="B388" s="42" t="s">
        <v>209</v>
      </c>
      <c r="C388" s="5" t="s">
        <v>51</v>
      </c>
      <c r="D388" s="5" t="s">
        <v>16</v>
      </c>
      <c r="E388" s="5" t="s">
        <v>120</v>
      </c>
      <c r="F388" s="5" t="s">
        <v>195</v>
      </c>
      <c r="G388" s="8">
        <f>G389</f>
        <v>46758.100000000006</v>
      </c>
      <c r="H388" s="8">
        <f t="shared" si="99"/>
        <v>0</v>
      </c>
      <c r="I388" s="8">
        <f t="shared" si="99"/>
        <v>46758.100000000006</v>
      </c>
    </row>
    <row r="389" spans="1:9" ht="22.5">
      <c r="A389" s="32"/>
      <c r="B389" s="7" t="s">
        <v>378</v>
      </c>
      <c r="C389" s="5" t="s">
        <v>51</v>
      </c>
      <c r="D389" s="5" t="s">
        <v>16</v>
      </c>
      <c r="E389" s="5" t="s">
        <v>385</v>
      </c>
      <c r="F389" s="5" t="s">
        <v>195</v>
      </c>
      <c r="G389" s="8">
        <f>G390+G392+G396+G398+G400+G402+G406+G408+G410+G412</f>
        <v>46758.100000000006</v>
      </c>
      <c r="H389" s="8">
        <f>H390+H392+H396+H398+H400+H402+H406+H408+H410+H412</f>
        <v>0</v>
      </c>
      <c r="I389" s="8">
        <f>I390+I392+I396+I398+I400+I402+I406+I408+I410+I412</f>
        <v>46758.100000000006</v>
      </c>
    </row>
    <row r="390" spans="1:9" ht="22.5">
      <c r="A390" s="32"/>
      <c r="B390" s="7" t="s">
        <v>379</v>
      </c>
      <c r="C390" s="5" t="s">
        <v>51</v>
      </c>
      <c r="D390" s="5" t="s">
        <v>16</v>
      </c>
      <c r="E390" s="5" t="s">
        <v>386</v>
      </c>
      <c r="F390" s="5" t="s">
        <v>195</v>
      </c>
      <c r="G390" s="8">
        <f>G391</f>
        <v>527.5</v>
      </c>
      <c r="H390" s="8">
        <f>H391</f>
        <v>0</v>
      </c>
      <c r="I390" s="8">
        <f>I391</f>
        <v>527.5</v>
      </c>
    </row>
    <row r="391" spans="1:9" ht="45">
      <c r="A391" s="32"/>
      <c r="B391" s="7" t="s">
        <v>56</v>
      </c>
      <c r="C391" s="5" t="s">
        <v>51</v>
      </c>
      <c r="D391" s="5" t="s">
        <v>16</v>
      </c>
      <c r="E391" s="5" t="s">
        <v>386</v>
      </c>
      <c r="F391" s="5" t="s">
        <v>66</v>
      </c>
      <c r="G391" s="8">
        <v>527.5</v>
      </c>
      <c r="H391" s="8"/>
      <c r="I391" s="8">
        <f>G391+H391</f>
        <v>527.5</v>
      </c>
    </row>
    <row r="392" spans="1:9" ht="33.75">
      <c r="A392" s="32"/>
      <c r="B392" s="7" t="s">
        <v>380</v>
      </c>
      <c r="C392" s="5" t="s">
        <v>51</v>
      </c>
      <c r="D392" s="5" t="s">
        <v>16</v>
      </c>
      <c r="E392" s="5" t="s">
        <v>387</v>
      </c>
      <c r="F392" s="5" t="s">
        <v>195</v>
      </c>
      <c r="G392" s="8">
        <f>SUM(G393:G395)</f>
        <v>10756.7</v>
      </c>
      <c r="H392" s="8">
        <f>SUM(H393:H395)</f>
        <v>0</v>
      </c>
      <c r="I392" s="8">
        <f>SUM(I393:I395)</f>
        <v>10756.7</v>
      </c>
    </row>
    <row r="393" spans="1:9" ht="45">
      <c r="A393" s="32"/>
      <c r="B393" s="7" t="s">
        <v>56</v>
      </c>
      <c r="C393" s="5" t="s">
        <v>51</v>
      </c>
      <c r="D393" s="5" t="s">
        <v>16</v>
      </c>
      <c r="E393" s="5" t="s">
        <v>387</v>
      </c>
      <c r="F393" s="5" t="s">
        <v>66</v>
      </c>
      <c r="G393" s="8">
        <v>8885.1</v>
      </c>
      <c r="H393" s="8"/>
      <c r="I393" s="8">
        <f>G393+H393</f>
        <v>8885.1</v>
      </c>
    </row>
    <row r="394" spans="1:9">
      <c r="A394" s="32"/>
      <c r="B394" s="6" t="s">
        <v>155</v>
      </c>
      <c r="C394" s="5" t="s">
        <v>51</v>
      </c>
      <c r="D394" s="5" t="s">
        <v>16</v>
      </c>
      <c r="E394" s="5" t="s">
        <v>387</v>
      </c>
      <c r="F394" s="5" t="s">
        <v>67</v>
      </c>
      <c r="G394" s="8">
        <v>106.5</v>
      </c>
      <c r="H394" s="8"/>
      <c r="I394" s="8">
        <f>G394+H394</f>
        <v>106.5</v>
      </c>
    </row>
    <row r="395" spans="1:9" ht="67.5">
      <c r="A395" s="32"/>
      <c r="B395" s="7" t="s">
        <v>189</v>
      </c>
      <c r="C395" s="5" t="s">
        <v>51</v>
      </c>
      <c r="D395" s="5" t="s">
        <v>16</v>
      </c>
      <c r="E395" s="5" t="s">
        <v>387</v>
      </c>
      <c r="F395" s="5" t="s">
        <v>190</v>
      </c>
      <c r="G395" s="8">
        <v>1765.1</v>
      </c>
      <c r="H395" s="8"/>
      <c r="I395" s="8">
        <f>G395+H395</f>
        <v>1765.1</v>
      </c>
    </row>
    <row r="396" spans="1:9" ht="22.5">
      <c r="A396" s="32"/>
      <c r="B396" s="7" t="s">
        <v>381</v>
      </c>
      <c r="C396" s="5" t="s">
        <v>51</v>
      </c>
      <c r="D396" s="5" t="s">
        <v>16</v>
      </c>
      <c r="E396" s="5" t="s">
        <v>388</v>
      </c>
      <c r="F396" s="5" t="s">
        <v>195</v>
      </c>
      <c r="G396" s="8">
        <f>G397</f>
        <v>3396.6</v>
      </c>
      <c r="H396" s="8">
        <f>H397</f>
        <v>0</v>
      </c>
      <c r="I396" s="8">
        <f>I397</f>
        <v>3396.6</v>
      </c>
    </row>
    <row r="397" spans="1:9" ht="45">
      <c r="A397" s="32"/>
      <c r="B397" s="7" t="s">
        <v>56</v>
      </c>
      <c r="C397" s="5" t="s">
        <v>51</v>
      </c>
      <c r="D397" s="5" t="s">
        <v>16</v>
      </c>
      <c r="E397" s="5" t="s">
        <v>388</v>
      </c>
      <c r="F397" s="5" t="s">
        <v>66</v>
      </c>
      <c r="G397" s="8">
        <v>3396.6</v>
      </c>
      <c r="H397" s="8"/>
      <c r="I397" s="8">
        <f>G397+H397</f>
        <v>3396.6</v>
      </c>
    </row>
    <row r="398" spans="1:9" ht="33.75">
      <c r="A398" s="32"/>
      <c r="B398" s="6" t="s">
        <v>382</v>
      </c>
      <c r="C398" s="5" t="s">
        <v>51</v>
      </c>
      <c r="D398" s="5" t="s">
        <v>16</v>
      </c>
      <c r="E398" s="5" t="s">
        <v>389</v>
      </c>
      <c r="F398" s="5" t="s">
        <v>195</v>
      </c>
      <c r="G398" s="8">
        <f>G399</f>
        <v>381.1</v>
      </c>
      <c r="H398" s="8">
        <f>H399</f>
        <v>0</v>
      </c>
      <c r="I398" s="8">
        <f>I399</f>
        <v>381.1</v>
      </c>
    </row>
    <row r="399" spans="1:9" ht="45">
      <c r="A399" s="32"/>
      <c r="B399" s="6" t="s">
        <v>56</v>
      </c>
      <c r="C399" s="5" t="s">
        <v>51</v>
      </c>
      <c r="D399" s="5" t="s">
        <v>16</v>
      </c>
      <c r="E399" s="5" t="s">
        <v>389</v>
      </c>
      <c r="F399" s="5" t="s">
        <v>66</v>
      </c>
      <c r="G399" s="8">
        <v>381.1</v>
      </c>
      <c r="H399" s="8"/>
      <c r="I399" s="8">
        <f>G399+H399</f>
        <v>381.1</v>
      </c>
    </row>
    <row r="400" spans="1:9" ht="33.75">
      <c r="A400" s="32"/>
      <c r="B400" s="7" t="s">
        <v>383</v>
      </c>
      <c r="C400" s="5" t="s">
        <v>51</v>
      </c>
      <c r="D400" s="5" t="s">
        <v>16</v>
      </c>
      <c r="E400" s="5" t="s">
        <v>390</v>
      </c>
      <c r="F400" s="5" t="s">
        <v>195</v>
      </c>
      <c r="G400" s="8">
        <f>G401</f>
        <v>3.2</v>
      </c>
      <c r="H400" s="8">
        <f>H401</f>
        <v>0</v>
      </c>
      <c r="I400" s="8">
        <f>I401</f>
        <v>3.2</v>
      </c>
    </row>
    <row r="401" spans="1:9" ht="45">
      <c r="A401" s="32"/>
      <c r="B401" s="7" t="s">
        <v>56</v>
      </c>
      <c r="C401" s="5" t="s">
        <v>51</v>
      </c>
      <c r="D401" s="5" t="s">
        <v>16</v>
      </c>
      <c r="E401" s="5" t="s">
        <v>390</v>
      </c>
      <c r="F401" s="5" t="s">
        <v>66</v>
      </c>
      <c r="G401" s="8">
        <v>3.2</v>
      </c>
      <c r="H401" s="8"/>
      <c r="I401" s="8">
        <f>G401+H401</f>
        <v>3.2</v>
      </c>
    </row>
    <row r="402" spans="1:9" ht="45">
      <c r="A402" s="32"/>
      <c r="B402" s="7" t="s">
        <v>384</v>
      </c>
      <c r="C402" s="5" t="s">
        <v>51</v>
      </c>
      <c r="D402" s="5" t="s">
        <v>16</v>
      </c>
      <c r="E402" s="5" t="s">
        <v>391</v>
      </c>
      <c r="F402" s="5" t="s">
        <v>195</v>
      </c>
      <c r="G402" s="8">
        <f>SUM(G403:G405)</f>
        <v>16097.8</v>
      </c>
      <c r="H402" s="8">
        <f>SUM(H403:H405)</f>
        <v>0</v>
      </c>
      <c r="I402" s="8">
        <f>SUM(I403:I405)</f>
        <v>16097.8</v>
      </c>
    </row>
    <row r="403" spans="1:9" ht="45">
      <c r="A403" s="32"/>
      <c r="B403" s="7" t="s">
        <v>56</v>
      </c>
      <c r="C403" s="5" t="s">
        <v>51</v>
      </c>
      <c r="D403" s="5" t="s">
        <v>16</v>
      </c>
      <c r="E403" s="5" t="s">
        <v>391</v>
      </c>
      <c r="F403" s="5" t="s">
        <v>66</v>
      </c>
      <c r="G403" s="8">
        <v>14233.5</v>
      </c>
      <c r="H403" s="8"/>
      <c r="I403" s="8">
        <f>G403+H403</f>
        <v>14233.5</v>
      </c>
    </row>
    <row r="404" spans="1:9">
      <c r="A404" s="32"/>
      <c r="B404" s="6" t="s">
        <v>155</v>
      </c>
      <c r="C404" s="5" t="s">
        <v>51</v>
      </c>
      <c r="D404" s="5" t="s">
        <v>16</v>
      </c>
      <c r="E404" s="5" t="s">
        <v>391</v>
      </c>
      <c r="F404" s="5" t="s">
        <v>67</v>
      </c>
      <c r="G404" s="8">
        <v>159.4</v>
      </c>
      <c r="H404" s="8"/>
      <c r="I404" s="8">
        <f>G404+H404</f>
        <v>159.4</v>
      </c>
    </row>
    <row r="405" spans="1:9" ht="67.5">
      <c r="A405" s="32"/>
      <c r="B405" s="7" t="s">
        <v>189</v>
      </c>
      <c r="C405" s="5" t="s">
        <v>51</v>
      </c>
      <c r="D405" s="5" t="s">
        <v>16</v>
      </c>
      <c r="E405" s="5" t="s">
        <v>391</v>
      </c>
      <c r="F405" s="5" t="s">
        <v>190</v>
      </c>
      <c r="G405" s="8">
        <v>1704.9</v>
      </c>
      <c r="H405" s="8"/>
      <c r="I405" s="8">
        <f>G405+H405</f>
        <v>1704.9</v>
      </c>
    </row>
    <row r="406" spans="1:9" ht="22.5">
      <c r="A406" s="32"/>
      <c r="B406" s="4" t="s">
        <v>392</v>
      </c>
      <c r="C406" s="5" t="s">
        <v>51</v>
      </c>
      <c r="D406" s="5" t="s">
        <v>16</v>
      </c>
      <c r="E406" s="18" t="s">
        <v>393</v>
      </c>
      <c r="F406" s="5" t="s">
        <v>195</v>
      </c>
      <c r="G406" s="12">
        <f>G407</f>
        <v>785</v>
      </c>
      <c r="H406" s="12">
        <f t="shared" ref="H406:I406" si="100">H407</f>
        <v>0</v>
      </c>
      <c r="I406" s="12">
        <f t="shared" si="100"/>
        <v>785</v>
      </c>
    </row>
    <row r="407" spans="1:9" ht="45">
      <c r="A407" s="32"/>
      <c r="B407" s="6" t="s">
        <v>55</v>
      </c>
      <c r="C407" s="5" t="s">
        <v>51</v>
      </c>
      <c r="D407" s="5" t="s">
        <v>16</v>
      </c>
      <c r="E407" s="18" t="s">
        <v>393</v>
      </c>
      <c r="F407" s="5">
        <v>611</v>
      </c>
      <c r="G407" s="12">
        <v>785</v>
      </c>
      <c r="H407" s="12"/>
      <c r="I407" s="12">
        <f>SUM(G407:H407)</f>
        <v>785</v>
      </c>
    </row>
    <row r="408" spans="1:9" ht="33.75">
      <c r="A408" s="32"/>
      <c r="B408" s="9" t="s">
        <v>477</v>
      </c>
      <c r="C408" s="5" t="s">
        <v>51</v>
      </c>
      <c r="D408" s="5" t="s">
        <v>16</v>
      </c>
      <c r="E408" s="18" t="s">
        <v>394</v>
      </c>
      <c r="F408" s="5" t="s">
        <v>195</v>
      </c>
      <c r="G408" s="12">
        <f>G409</f>
        <v>2343.6999999999998</v>
      </c>
      <c r="H408" s="12">
        <f>H409</f>
        <v>0</v>
      </c>
      <c r="I408" s="12">
        <f>I409</f>
        <v>2343.6999999999998</v>
      </c>
    </row>
    <row r="409" spans="1:9" ht="45">
      <c r="A409" s="32"/>
      <c r="B409" s="7" t="s">
        <v>55</v>
      </c>
      <c r="C409" s="5" t="s">
        <v>51</v>
      </c>
      <c r="D409" s="5" t="s">
        <v>16</v>
      </c>
      <c r="E409" s="18" t="s">
        <v>394</v>
      </c>
      <c r="F409" s="5" t="s">
        <v>66</v>
      </c>
      <c r="G409" s="12">
        <v>2343.6999999999998</v>
      </c>
      <c r="H409" s="12"/>
      <c r="I409" s="12">
        <f>SUM(G409:H409)</f>
        <v>2343.6999999999998</v>
      </c>
    </row>
    <row r="410" spans="1:9" ht="33.75">
      <c r="A410" s="32"/>
      <c r="B410" s="57" t="s">
        <v>478</v>
      </c>
      <c r="C410" s="5" t="s">
        <v>51</v>
      </c>
      <c r="D410" s="5" t="s">
        <v>16</v>
      </c>
      <c r="E410" s="18" t="s">
        <v>395</v>
      </c>
      <c r="F410" s="5" t="s">
        <v>195</v>
      </c>
      <c r="G410" s="12">
        <f>G411</f>
        <v>607.79999999999995</v>
      </c>
      <c r="H410" s="12">
        <f>H411</f>
        <v>0</v>
      </c>
      <c r="I410" s="12">
        <f>I411</f>
        <v>607.79999999999995</v>
      </c>
    </row>
    <row r="411" spans="1:9" ht="45">
      <c r="A411" s="32"/>
      <c r="B411" s="7" t="s">
        <v>55</v>
      </c>
      <c r="C411" s="5" t="s">
        <v>51</v>
      </c>
      <c r="D411" s="5" t="s">
        <v>16</v>
      </c>
      <c r="E411" s="18" t="s">
        <v>395</v>
      </c>
      <c r="F411" s="5" t="s">
        <v>66</v>
      </c>
      <c r="G411" s="12">
        <v>607.79999999999995</v>
      </c>
      <c r="H411" s="12"/>
      <c r="I411" s="12">
        <f>SUM(G411:H411)</f>
        <v>607.79999999999995</v>
      </c>
    </row>
    <row r="412" spans="1:9" ht="33.75">
      <c r="A412" s="32"/>
      <c r="B412" s="11" t="s">
        <v>479</v>
      </c>
      <c r="C412" s="5" t="s">
        <v>51</v>
      </c>
      <c r="D412" s="5" t="s">
        <v>16</v>
      </c>
      <c r="E412" s="18" t="s">
        <v>396</v>
      </c>
      <c r="F412" s="5" t="s">
        <v>195</v>
      </c>
      <c r="G412" s="12">
        <f>G413+G414</f>
        <v>11858.7</v>
      </c>
      <c r="H412" s="12">
        <f>H413+H414</f>
        <v>0</v>
      </c>
      <c r="I412" s="12">
        <f>I413+I414</f>
        <v>11858.7</v>
      </c>
    </row>
    <row r="413" spans="1:9" ht="45">
      <c r="A413" s="32"/>
      <c r="B413" s="7" t="s">
        <v>55</v>
      </c>
      <c r="C413" s="5" t="s">
        <v>51</v>
      </c>
      <c r="D413" s="5" t="s">
        <v>16</v>
      </c>
      <c r="E413" s="18" t="s">
        <v>396</v>
      </c>
      <c r="F413" s="5" t="s">
        <v>66</v>
      </c>
      <c r="G413" s="12">
        <v>11610</v>
      </c>
      <c r="H413" s="12"/>
      <c r="I413" s="12">
        <f>SUM(G413:H413)</f>
        <v>11610</v>
      </c>
    </row>
    <row r="414" spans="1:9">
      <c r="A414" s="32"/>
      <c r="B414" s="6" t="s">
        <v>155</v>
      </c>
      <c r="C414" s="5" t="s">
        <v>51</v>
      </c>
      <c r="D414" s="5" t="s">
        <v>16</v>
      </c>
      <c r="E414" s="18" t="s">
        <v>396</v>
      </c>
      <c r="F414" s="5" t="s">
        <v>67</v>
      </c>
      <c r="G414" s="12">
        <v>248.7</v>
      </c>
      <c r="H414" s="12"/>
      <c r="I414" s="12">
        <f>SUM(G414:H414)</f>
        <v>248.7</v>
      </c>
    </row>
    <row r="415" spans="1:9">
      <c r="A415" s="32" t="s">
        <v>60</v>
      </c>
      <c r="B415" s="35" t="s">
        <v>103</v>
      </c>
      <c r="C415" s="29" t="s">
        <v>51</v>
      </c>
      <c r="D415" s="29" t="s">
        <v>51</v>
      </c>
      <c r="E415" s="29"/>
      <c r="F415" s="29"/>
      <c r="G415" s="41">
        <f>G416</f>
        <v>400.7</v>
      </c>
      <c r="H415" s="41">
        <f t="shared" ref="H415:I416" si="101">H416</f>
        <v>0</v>
      </c>
      <c r="I415" s="41">
        <f t="shared" si="101"/>
        <v>400.7</v>
      </c>
    </row>
    <row r="416" spans="1:9" ht="56.25">
      <c r="A416" s="32"/>
      <c r="B416" s="42" t="s">
        <v>209</v>
      </c>
      <c r="C416" s="5" t="s">
        <v>51</v>
      </c>
      <c r="D416" s="5" t="s">
        <v>51</v>
      </c>
      <c r="E416" s="5" t="s">
        <v>120</v>
      </c>
      <c r="F416" s="5" t="s">
        <v>195</v>
      </c>
      <c r="G416" s="8">
        <f>G417</f>
        <v>400.7</v>
      </c>
      <c r="H416" s="8">
        <f t="shared" si="101"/>
        <v>0</v>
      </c>
      <c r="I416" s="8">
        <f t="shared" si="101"/>
        <v>400.7</v>
      </c>
    </row>
    <row r="417" spans="1:9" ht="22.5">
      <c r="A417" s="32"/>
      <c r="B417" s="4" t="s">
        <v>397</v>
      </c>
      <c r="C417" s="5" t="s">
        <v>51</v>
      </c>
      <c r="D417" s="5" t="s">
        <v>51</v>
      </c>
      <c r="E417" s="18" t="s">
        <v>400</v>
      </c>
      <c r="F417" s="5" t="s">
        <v>195</v>
      </c>
      <c r="G417" s="8">
        <f>G418+G420</f>
        <v>400.7</v>
      </c>
      <c r="H417" s="8">
        <f>H418+H420</f>
        <v>0</v>
      </c>
      <c r="I417" s="8">
        <f>I418+I420</f>
        <v>400.7</v>
      </c>
    </row>
    <row r="418" spans="1:9" ht="33.75">
      <c r="A418" s="32"/>
      <c r="B418" s="4" t="s">
        <v>398</v>
      </c>
      <c r="C418" s="5" t="s">
        <v>51</v>
      </c>
      <c r="D418" s="5" t="s">
        <v>51</v>
      </c>
      <c r="E418" s="18" t="s">
        <v>401</v>
      </c>
      <c r="F418" s="5" t="s">
        <v>195</v>
      </c>
      <c r="G418" s="8">
        <f>G419</f>
        <v>313.2</v>
      </c>
      <c r="H418" s="8">
        <f>H419</f>
        <v>0</v>
      </c>
      <c r="I418" s="8">
        <f>I419</f>
        <v>313.2</v>
      </c>
    </row>
    <row r="419" spans="1:9" ht="25.5" customHeight="1">
      <c r="A419" s="32"/>
      <c r="B419" s="6" t="s">
        <v>89</v>
      </c>
      <c r="C419" s="5" t="s">
        <v>51</v>
      </c>
      <c r="D419" s="5" t="s">
        <v>51</v>
      </c>
      <c r="E419" s="18" t="s">
        <v>401</v>
      </c>
      <c r="F419" s="5" t="s">
        <v>21</v>
      </c>
      <c r="G419" s="8">
        <v>313.2</v>
      </c>
      <c r="H419" s="8"/>
      <c r="I419" s="8">
        <f>SUM(G419:H419)</f>
        <v>313.2</v>
      </c>
    </row>
    <row r="420" spans="1:9">
      <c r="A420" s="32"/>
      <c r="B420" s="4" t="s">
        <v>399</v>
      </c>
      <c r="C420" s="5" t="s">
        <v>51</v>
      </c>
      <c r="D420" s="5" t="s">
        <v>51</v>
      </c>
      <c r="E420" s="18" t="s">
        <v>402</v>
      </c>
      <c r="F420" s="5" t="s">
        <v>195</v>
      </c>
      <c r="G420" s="8">
        <f>G421</f>
        <v>87.5</v>
      </c>
      <c r="H420" s="8">
        <f>H421</f>
        <v>0</v>
      </c>
      <c r="I420" s="8">
        <f>I421</f>
        <v>87.5</v>
      </c>
    </row>
    <row r="421" spans="1:9">
      <c r="A421" s="32"/>
      <c r="B421" s="13" t="s">
        <v>157</v>
      </c>
      <c r="C421" s="5" t="s">
        <v>51</v>
      </c>
      <c r="D421" s="5" t="s">
        <v>51</v>
      </c>
      <c r="E421" s="18" t="s">
        <v>402</v>
      </c>
      <c r="F421" s="5" t="s">
        <v>156</v>
      </c>
      <c r="G421" s="8">
        <v>87.5</v>
      </c>
      <c r="H421" s="8"/>
      <c r="I421" s="8">
        <f>SUM(G421:H421)</f>
        <v>87.5</v>
      </c>
    </row>
    <row r="422" spans="1:9">
      <c r="A422" s="32" t="s">
        <v>114</v>
      </c>
      <c r="B422" s="35" t="s">
        <v>61</v>
      </c>
      <c r="C422" s="29" t="s">
        <v>51</v>
      </c>
      <c r="D422" s="29" t="s">
        <v>41</v>
      </c>
      <c r="E422" s="29"/>
      <c r="F422" s="29"/>
      <c r="G422" s="10">
        <f>G423</f>
        <v>28049.700000000004</v>
      </c>
      <c r="H422" s="10">
        <f t="shared" ref="H422:I422" si="102">H423</f>
        <v>3251.2</v>
      </c>
      <c r="I422" s="10">
        <f t="shared" si="102"/>
        <v>31300.900000000005</v>
      </c>
    </row>
    <row r="423" spans="1:9" ht="56.25">
      <c r="A423" s="32"/>
      <c r="B423" s="7" t="s">
        <v>209</v>
      </c>
      <c r="C423" s="5" t="s">
        <v>51</v>
      </c>
      <c r="D423" s="5" t="s">
        <v>41</v>
      </c>
      <c r="E423" s="5" t="s">
        <v>120</v>
      </c>
      <c r="F423" s="5" t="s">
        <v>195</v>
      </c>
      <c r="G423" s="8">
        <f>G424+G443+G448</f>
        <v>28049.700000000004</v>
      </c>
      <c r="H423" s="8">
        <f t="shared" ref="H423:I423" si="103">H424+H443+H448</f>
        <v>3251.2</v>
      </c>
      <c r="I423" s="8">
        <f t="shared" si="103"/>
        <v>31300.900000000005</v>
      </c>
    </row>
    <row r="424" spans="1:9" ht="67.5">
      <c r="A424" s="32"/>
      <c r="B424" s="7" t="s">
        <v>403</v>
      </c>
      <c r="C424" s="5" t="s">
        <v>51</v>
      </c>
      <c r="D424" s="5" t="s">
        <v>41</v>
      </c>
      <c r="E424" s="5" t="s">
        <v>410</v>
      </c>
      <c r="F424" s="5" t="s">
        <v>195</v>
      </c>
      <c r="G424" s="8">
        <f>G425+G428+G431+G438+G441</f>
        <v>26446.700000000004</v>
      </c>
      <c r="H424" s="8">
        <f>H425+H428+H431+H438+H441</f>
        <v>0</v>
      </c>
      <c r="I424" s="8">
        <f>I425+I428+I431+I438+I441</f>
        <v>26446.700000000004</v>
      </c>
    </row>
    <row r="425" spans="1:9" ht="33.75">
      <c r="A425" s="32"/>
      <c r="B425" s="7" t="s">
        <v>404</v>
      </c>
      <c r="C425" s="5" t="s">
        <v>51</v>
      </c>
      <c r="D425" s="5" t="s">
        <v>41</v>
      </c>
      <c r="E425" s="5" t="s">
        <v>411</v>
      </c>
      <c r="F425" s="5" t="s">
        <v>195</v>
      </c>
      <c r="G425" s="8">
        <f>SUM(G426:G427)</f>
        <v>4692.6000000000004</v>
      </c>
      <c r="H425" s="8">
        <f>SUM(H426:H427)</f>
        <v>0</v>
      </c>
      <c r="I425" s="8">
        <f>SUM(I426:I427)</f>
        <v>4692.6000000000004</v>
      </c>
    </row>
    <row r="426" spans="1:9" ht="22.5">
      <c r="A426" s="32"/>
      <c r="B426" s="7" t="s">
        <v>85</v>
      </c>
      <c r="C426" s="5" t="s">
        <v>51</v>
      </c>
      <c r="D426" s="5" t="s">
        <v>41</v>
      </c>
      <c r="E426" s="5" t="s">
        <v>411</v>
      </c>
      <c r="F426" s="5" t="s">
        <v>12</v>
      </c>
      <c r="G426" s="8">
        <v>3604.1</v>
      </c>
      <c r="H426" s="8"/>
      <c r="I426" s="8">
        <f>G426+H426</f>
        <v>3604.1</v>
      </c>
    </row>
    <row r="427" spans="1:9" ht="45">
      <c r="A427" s="32"/>
      <c r="B427" s="7" t="s">
        <v>86</v>
      </c>
      <c r="C427" s="5" t="s">
        <v>51</v>
      </c>
      <c r="D427" s="5" t="s">
        <v>41</v>
      </c>
      <c r="E427" s="5" t="s">
        <v>411</v>
      </c>
      <c r="F427" s="5" t="s">
        <v>87</v>
      </c>
      <c r="G427" s="8">
        <v>1088.5</v>
      </c>
      <c r="H427" s="8"/>
      <c r="I427" s="8">
        <f>G427+H427</f>
        <v>1088.5</v>
      </c>
    </row>
    <row r="428" spans="1:9" ht="33.75">
      <c r="A428" s="32"/>
      <c r="B428" s="7" t="s">
        <v>213</v>
      </c>
      <c r="C428" s="5" t="s">
        <v>51</v>
      </c>
      <c r="D428" s="5" t="s">
        <v>41</v>
      </c>
      <c r="E428" s="5" t="s">
        <v>412</v>
      </c>
      <c r="F428" s="5" t="s">
        <v>195</v>
      </c>
      <c r="G428" s="8">
        <f>SUM(G429:G430)</f>
        <v>391</v>
      </c>
      <c r="H428" s="8">
        <f>SUM(H429:H430)</f>
        <v>0</v>
      </c>
      <c r="I428" s="8">
        <f>SUM(I429:I430)</f>
        <v>391</v>
      </c>
    </row>
    <row r="429" spans="1:9" ht="33.75">
      <c r="A429" s="32"/>
      <c r="B429" s="6" t="s">
        <v>13</v>
      </c>
      <c r="C429" s="5" t="s">
        <v>51</v>
      </c>
      <c r="D429" s="5" t="s">
        <v>41</v>
      </c>
      <c r="E429" s="5" t="s">
        <v>412</v>
      </c>
      <c r="F429" s="5" t="s">
        <v>19</v>
      </c>
      <c r="G429" s="8">
        <v>300.3</v>
      </c>
      <c r="H429" s="8"/>
      <c r="I429" s="8">
        <f>G429+H429</f>
        <v>300.3</v>
      </c>
    </row>
    <row r="430" spans="1:9" ht="45">
      <c r="A430" s="32"/>
      <c r="B430" s="6" t="s">
        <v>86</v>
      </c>
      <c r="C430" s="5" t="s">
        <v>51</v>
      </c>
      <c r="D430" s="5" t="s">
        <v>41</v>
      </c>
      <c r="E430" s="5" t="s">
        <v>412</v>
      </c>
      <c r="F430" s="5" t="s">
        <v>87</v>
      </c>
      <c r="G430" s="8">
        <v>90.7</v>
      </c>
      <c r="H430" s="8"/>
      <c r="I430" s="8">
        <f>G430+H430</f>
        <v>90.7</v>
      </c>
    </row>
    <row r="431" spans="1:9" ht="33.75">
      <c r="A431" s="32"/>
      <c r="B431" s="7" t="s">
        <v>405</v>
      </c>
      <c r="C431" s="5" t="s">
        <v>51</v>
      </c>
      <c r="D431" s="5" t="s">
        <v>41</v>
      </c>
      <c r="E431" s="5" t="s">
        <v>413</v>
      </c>
      <c r="F431" s="5" t="s">
        <v>195</v>
      </c>
      <c r="G431" s="8">
        <f>SUM(G432:G437)</f>
        <v>20563.100000000002</v>
      </c>
      <c r="H431" s="8">
        <f>SUM(H432:H437)</f>
        <v>0</v>
      </c>
      <c r="I431" s="8">
        <f>SUM(I432:I437)</f>
        <v>20563.100000000002</v>
      </c>
    </row>
    <row r="432" spans="1:9">
      <c r="A432" s="32"/>
      <c r="B432" s="7" t="s">
        <v>107</v>
      </c>
      <c r="C432" s="5" t="s">
        <v>51</v>
      </c>
      <c r="D432" s="5" t="s">
        <v>41</v>
      </c>
      <c r="E432" s="5" t="s">
        <v>413</v>
      </c>
      <c r="F432" s="5" t="s">
        <v>34</v>
      </c>
      <c r="G432" s="8">
        <v>14209.4</v>
      </c>
      <c r="H432" s="8"/>
      <c r="I432" s="8">
        <f t="shared" ref="I432:I437" si="104">G432+H432</f>
        <v>14209.4</v>
      </c>
    </row>
    <row r="433" spans="1:9" ht="33.75">
      <c r="A433" s="32"/>
      <c r="B433" s="7" t="s">
        <v>108</v>
      </c>
      <c r="C433" s="5" t="s">
        <v>51</v>
      </c>
      <c r="D433" s="5" t="s">
        <v>41</v>
      </c>
      <c r="E433" s="5" t="s">
        <v>413</v>
      </c>
      <c r="F433" s="5" t="s">
        <v>96</v>
      </c>
      <c r="G433" s="8">
        <v>4028</v>
      </c>
      <c r="H433" s="8"/>
      <c r="I433" s="8">
        <f t="shared" si="104"/>
        <v>4028</v>
      </c>
    </row>
    <row r="434" spans="1:9" ht="22.5">
      <c r="A434" s="32"/>
      <c r="B434" s="6" t="s">
        <v>20</v>
      </c>
      <c r="C434" s="5" t="s">
        <v>51</v>
      </c>
      <c r="D434" s="5" t="s">
        <v>41</v>
      </c>
      <c r="E434" s="5" t="s">
        <v>413</v>
      </c>
      <c r="F434" s="5">
        <v>242</v>
      </c>
      <c r="G434" s="8">
        <v>312.3</v>
      </c>
      <c r="H434" s="8"/>
      <c r="I434" s="8">
        <f t="shared" si="104"/>
        <v>312.3</v>
      </c>
    </row>
    <row r="435" spans="1:9" ht="24.75" customHeight="1">
      <c r="A435" s="32"/>
      <c r="B435" s="6" t="s">
        <v>89</v>
      </c>
      <c r="C435" s="5" t="s">
        <v>51</v>
      </c>
      <c r="D435" s="5" t="s">
        <v>41</v>
      </c>
      <c r="E435" s="5" t="s">
        <v>413</v>
      </c>
      <c r="F435" s="5">
        <v>244</v>
      </c>
      <c r="G435" s="8">
        <v>1960</v>
      </c>
      <c r="H435" s="8"/>
      <c r="I435" s="8">
        <f t="shared" si="104"/>
        <v>1960</v>
      </c>
    </row>
    <row r="436" spans="1:9" ht="22.5">
      <c r="A436" s="32"/>
      <c r="B436" s="7" t="s">
        <v>22</v>
      </c>
      <c r="C436" s="5" t="s">
        <v>51</v>
      </c>
      <c r="D436" s="5" t="s">
        <v>41</v>
      </c>
      <c r="E436" s="5" t="s">
        <v>413</v>
      </c>
      <c r="F436" s="5" t="s">
        <v>91</v>
      </c>
      <c r="G436" s="8">
        <v>38.4</v>
      </c>
      <c r="H436" s="8"/>
      <c r="I436" s="8">
        <f t="shared" si="104"/>
        <v>38.4</v>
      </c>
    </row>
    <row r="437" spans="1:9">
      <c r="A437" s="32"/>
      <c r="B437" s="7" t="s">
        <v>92</v>
      </c>
      <c r="C437" s="5" t="s">
        <v>51</v>
      </c>
      <c r="D437" s="5" t="s">
        <v>41</v>
      </c>
      <c r="E437" s="5" t="s">
        <v>413</v>
      </c>
      <c r="F437" s="5" t="s">
        <v>35</v>
      </c>
      <c r="G437" s="8">
        <v>15</v>
      </c>
      <c r="H437" s="8"/>
      <c r="I437" s="8">
        <f t="shared" si="104"/>
        <v>15</v>
      </c>
    </row>
    <row r="438" spans="1:9" ht="33.75">
      <c r="A438" s="32"/>
      <c r="B438" s="7" t="s">
        <v>406</v>
      </c>
      <c r="C438" s="5" t="s">
        <v>51</v>
      </c>
      <c r="D438" s="5" t="s">
        <v>41</v>
      </c>
      <c r="E438" s="5" t="s">
        <v>414</v>
      </c>
      <c r="F438" s="5" t="s">
        <v>195</v>
      </c>
      <c r="G438" s="8">
        <f>SUM(G439:G440)</f>
        <v>350</v>
      </c>
      <c r="H438" s="8">
        <f>SUM(H439:H440)</f>
        <v>0</v>
      </c>
      <c r="I438" s="8">
        <f>SUM(I439:I440)</f>
        <v>350</v>
      </c>
    </row>
    <row r="439" spans="1:9" ht="25.5" customHeight="1">
      <c r="A439" s="32"/>
      <c r="B439" s="7" t="s">
        <v>89</v>
      </c>
      <c r="C439" s="5" t="s">
        <v>51</v>
      </c>
      <c r="D439" s="5" t="s">
        <v>41</v>
      </c>
      <c r="E439" s="5" t="s">
        <v>414</v>
      </c>
      <c r="F439" s="5" t="s">
        <v>21</v>
      </c>
      <c r="G439" s="8">
        <v>56.3</v>
      </c>
      <c r="H439" s="8"/>
      <c r="I439" s="8">
        <f>G439+H439</f>
        <v>56.3</v>
      </c>
    </row>
    <row r="440" spans="1:9">
      <c r="A440" s="32"/>
      <c r="B440" s="7" t="s">
        <v>140</v>
      </c>
      <c r="C440" s="5" t="s">
        <v>51</v>
      </c>
      <c r="D440" s="5" t="s">
        <v>41</v>
      </c>
      <c r="E440" s="5" t="s">
        <v>414</v>
      </c>
      <c r="F440" s="5" t="s">
        <v>141</v>
      </c>
      <c r="G440" s="8">
        <v>293.7</v>
      </c>
      <c r="H440" s="8"/>
      <c r="I440" s="8">
        <f>G440+H440</f>
        <v>293.7</v>
      </c>
    </row>
    <row r="441" spans="1:9" ht="33.75">
      <c r="A441" s="32"/>
      <c r="B441" s="7" t="s">
        <v>407</v>
      </c>
      <c r="C441" s="5" t="s">
        <v>51</v>
      </c>
      <c r="D441" s="5" t="s">
        <v>41</v>
      </c>
      <c r="E441" s="5" t="s">
        <v>415</v>
      </c>
      <c r="F441" s="5" t="s">
        <v>195</v>
      </c>
      <c r="G441" s="8">
        <f>G442</f>
        <v>450</v>
      </c>
      <c r="H441" s="8">
        <f>H442</f>
        <v>0</v>
      </c>
      <c r="I441" s="8">
        <f>I442</f>
        <v>450</v>
      </c>
    </row>
    <row r="442" spans="1:9" ht="23.25" customHeight="1">
      <c r="A442" s="32"/>
      <c r="B442" s="7" t="s">
        <v>89</v>
      </c>
      <c r="C442" s="5" t="s">
        <v>51</v>
      </c>
      <c r="D442" s="5" t="s">
        <v>41</v>
      </c>
      <c r="E442" s="5" t="s">
        <v>415</v>
      </c>
      <c r="F442" s="5">
        <v>244</v>
      </c>
      <c r="G442" s="8">
        <v>450</v>
      </c>
      <c r="H442" s="8"/>
      <c r="I442" s="8">
        <f>G442+H442</f>
        <v>450</v>
      </c>
    </row>
    <row r="443" spans="1:9" ht="22.5">
      <c r="A443" s="32"/>
      <c r="B443" s="4" t="s">
        <v>397</v>
      </c>
      <c r="C443" s="5" t="s">
        <v>51</v>
      </c>
      <c r="D443" s="5" t="s">
        <v>41</v>
      </c>
      <c r="E443" s="18" t="s">
        <v>400</v>
      </c>
      <c r="F443" s="5" t="s">
        <v>195</v>
      </c>
      <c r="G443" s="8">
        <f>G444+G446</f>
        <v>1603</v>
      </c>
      <c r="H443" s="8">
        <f>H444+H446</f>
        <v>0</v>
      </c>
      <c r="I443" s="8">
        <f>I444+I446</f>
        <v>1603</v>
      </c>
    </row>
    <row r="444" spans="1:9">
      <c r="A444" s="32"/>
      <c r="B444" s="4" t="s">
        <v>408</v>
      </c>
      <c r="C444" s="5" t="s">
        <v>51</v>
      </c>
      <c r="D444" s="5" t="s">
        <v>41</v>
      </c>
      <c r="E444" s="18" t="s">
        <v>416</v>
      </c>
      <c r="F444" s="5" t="s">
        <v>195</v>
      </c>
      <c r="G444" s="8">
        <f>G445</f>
        <v>300</v>
      </c>
      <c r="H444" s="8">
        <f>H445</f>
        <v>0</v>
      </c>
      <c r="I444" s="8">
        <f>I445</f>
        <v>300</v>
      </c>
    </row>
    <row r="445" spans="1:9" ht="45">
      <c r="A445" s="32"/>
      <c r="B445" s="6" t="s">
        <v>56</v>
      </c>
      <c r="C445" s="5" t="s">
        <v>51</v>
      </c>
      <c r="D445" s="5" t="s">
        <v>41</v>
      </c>
      <c r="E445" s="18" t="s">
        <v>416</v>
      </c>
      <c r="F445" s="5" t="s">
        <v>66</v>
      </c>
      <c r="G445" s="8">
        <v>300</v>
      </c>
      <c r="H445" s="8"/>
      <c r="I445" s="8">
        <f>SUM(G445:H445)</f>
        <v>300</v>
      </c>
    </row>
    <row r="446" spans="1:9" ht="45">
      <c r="A446" s="32"/>
      <c r="B446" s="4" t="s">
        <v>409</v>
      </c>
      <c r="C446" s="5" t="s">
        <v>51</v>
      </c>
      <c r="D446" s="5" t="s">
        <v>41</v>
      </c>
      <c r="E446" s="18" t="s">
        <v>417</v>
      </c>
      <c r="F446" s="5" t="s">
        <v>195</v>
      </c>
      <c r="G446" s="8">
        <f>G447</f>
        <v>1303</v>
      </c>
      <c r="H446" s="8">
        <f>H447</f>
        <v>0</v>
      </c>
      <c r="I446" s="8">
        <f>I447</f>
        <v>1303</v>
      </c>
    </row>
    <row r="447" spans="1:9">
      <c r="A447" s="32"/>
      <c r="B447" s="4" t="s">
        <v>408</v>
      </c>
      <c r="C447" s="5" t="s">
        <v>51</v>
      </c>
      <c r="D447" s="5" t="s">
        <v>41</v>
      </c>
      <c r="E447" s="18" t="s">
        <v>417</v>
      </c>
      <c r="F447" s="5" t="s">
        <v>66</v>
      </c>
      <c r="G447" s="8">
        <v>1303</v>
      </c>
      <c r="H447" s="8"/>
      <c r="I447" s="8">
        <f>SUM(G447:H447)</f>
        <v>1303</v>
      </c>
    </row>
    <row r="448" spans="1:9">
      <c r="A448" s="32"/>
      <c r="B448" s="9" t="s">
        <v>229</v>
      </c>
      <c r="C448" s="5" t="s">
        <v>51</v>
      </c>
      <c r="D448" s="5" t="s">
        <v>41</v>
      </c>
      <c r="E448" s="18" t="s">
        <v>232</v>
      </c>
      <c r="F448" s="5" t="s">
        <v>195</v>
      </c>
      <c r="G448" s="8">
        <f>G449</f>
        <v>0</v>
      </c>
      <c r="H448" s="8">
        <f t="shared" ref="H448:I448" si="105">H449</f>
        <v>3251.2</v>
      </c>
      <c r="I448" s="8">
        <f t="shared" si="105"/>
        <v>3251.2</v>
      </c>
    </row>
    <row r="449" spans="1:9" ht="33.75">
      <c r="A449" s="32"/>
      <c r="B449" s="11" t="s">
        <v>13</v>
      </c>
      <c r="C449" s="5" t="s">
        <v>51</v>
      </c>
      <c r="D449" s="5" t="s">
        <v>41</v>
      </c>
      <c r="E449" s="18" t="s">
        <v>232</v>
      </c>
      <c r="F449" s="5" t="s">
        <v>19</v>
      </c>
      <c r="G449" s="8"/>
      <c r="H449" s="8">
        <v>3251.2</v>
      </c>
      <c r="I449" s="8">
        <f>G449+H449</f>
        <v>3251.2</v>
      </c>
    </row>
    <row r="450" spans="1:9">
      <c r="A450" s="28">
        <v>7</v>
      </c>
      <c r="B450" s="35" t="s">
        <v>62</v>
      </c>
      <c r="C450" s="29" t="s">
        <v>63</v>
      </c>
      <c r="D450" s="29" t="s">
        <v>52</v>
      </c>
      <c r="E450" s="29"/>
      <c r="F450" s="29"/>
      <c r="G450" s="10">
        <f t="shared" ref="G450:I450" si="106">G451</f>
        <v>49408.1</v>
      </c>
      <c r="H450" s="10">
        <f t="shared" si="106"/>
        <v>3441.4</v>
      </c>
      <c r="I450" s="10">
        <f t="shared" si="106"/>
        <v>52849.5</v>
      </c>
    </row>
    <row r="451" spans="1:9">
      <c r="A451" s="32" t="s">
        <v>64</v>
      </c>
      <c r="B451" s="35" t="s">
        <v>65</v>
      </c>
      <c r="C451" s="40" t="s">
        <v>63</v>
      </c>
      <c r="D451" s="40" t="s">
        <v>8</v>
      </c>
      <c r="E451" s="40"/>
      <c r="F451" s="40"/>
      <c r="G451" s="10">
        <f>G456+G452+G495</f>
        <v>49408.1</v>
      </c>
      <c r="H451" s="10">
        <f t="shared" ref="H451:I451" si="107">H456+H452+H495</f>
        <v>3441.4</v>
      </c>
      <c r="I451" s="10">
        <f t="shared" si="107"/>
        <v>52849.5</v>
      </c>
    </row>
    <row r="452" spans="1:9" ht="45">
      <c r="A452" s="32"/>
      <c r="B452" s="6" t="s">
        <v>208</v>
      </c>
      <c r="C452" s="5" t="s">
        <v>63</v>
      </c>
      <c r="D452" s="5" t="s">
        <v>8</v>
      </c>
      <c r="E452" s="5" t="s">
        <v>117</v>
      </c>
      <c r="F452" s="5" t="s">
        <v>195</v>
      </c>
      <c r="G452" s="10">
        <f>G453</f>
        <v>0</v>
      </c>
      <c r="H452" s="10">
        <f t="shared" ref="H452" si="108">H453</f>
        <v>92</v>
      </c>
      <c r="I452" s="10">
        <f>I453</f>
        <v>92</v>
      </c>
    </row>
    <row r="453" spans="1:9" ht="33.75">
      <c r="A453" s="32"/>
      <c r="B453" s="9" t="s">
        <v>285</v>
      </c>
      <c r="C453" s="5" t="s">
        <v>63</v>
      </c>
      <c r="D453" s="5" t="s">
        <v>8</v>
      </c>
      <c r="E453" s="5" t="s">
        <v>297</v>
      </c>
      <c r="F453" s="5" t="s">
        <v>195</v>
      </c>
      <c r="G453" s="10">
        <f>G454</f>
        <v>0</v>
      </c>
      <c r="H453" s="10">
        <f t="shared" ref="H453:I453" si="109">H454</f>
        <v>92</v>
      </c>
      <c r="I453" s="10">
        <f t="shared" si="109"/>
        <v>92</v>
      </c>
    </row>
    <row r="454" spans="1:9" ht="45">
      <c r="A454" s="32"/>
      <c r="B454" s="60" t="s">
        <v>498</v>
      </c>
      <c r="C454" s="5" t="s">
        <v>63</v>
      </c>
      <c r="D454" s="5" t="s">
        <v>8</v>
      </c>
      <c r="E454" s="5" t="s">
        <v>499</v>
      </c>
      <c r="F454" s="5" t="s">
        <v>195</v>
      </c>
      <c r="G454" s="10">
        <f>G455</f>
        <v>0</v>
      </c>
      <c r="H454" s="10">
        <f t="shared" ref="H454:I454" si="110">H455</f>
        <v>92</v>
      </c>
      <c r="I454" s="10">
        <f t="shared" si="110"/>
        <v>92</v>
      </c>
    </row>
    <row r="455" spans="1:9">
      <c r="A455" s="32"/>
      <c r="B455" s="11" t="s">
        <v>128</v>
      </c>
      <c r="C455" s="5" t="s">
        <v>63</v>
      </c>
      <c r="D455" s="5" t="s">
        <v>8</v>
      </c>
      <c r="E455" s="5" t="s">
        <v>499</v>
      </c>
      <c r="F455" s="5" t="s">
        <v>129</v>
      </c>
      <c r="G455" s="10"/>
      <c r="H455" s="10">
        <v>92</v>
      </c>
      <c r="I455" s="10">
        <f>G455+H455</f>
        <v>92</v>
      </c>
    </row>
    <row r="456" spans="1:9" ht="56.25">
      <c r="A456" s="32"/>
      <c r="B456" s="42" t="s">
        <v>209</v>
      </c>
      <c r="C456" s="5" t="s">
        <v>63</v>
      </c>
      <c r="D456" s="5" t="s">
        <v>8</v>
      </c>
      <c r="E456" s="5" t="s">
        <v>120</v>
      </c>
      <c r="F456" s="5" t="s">
        <v>195</v>
      </c>
      <c r="G456" s="8">
        <f>G468+G483+G457+G464</f>
        <v>49408.1</v>
      </c>
      <c r="H456" s="8">
        <f>H468+H483+H457+H464</f>
        <v>2699.9</v>
      </c>
      <c r="I456" s="8">
        <f>I468+I483+I457+I464</f>
        <v>52108</v>
      </c>
    </row>
    <row r="457" spans="1:9" ht="22.5">
      <c r="A457" s="32"/>
      <c r="B457" s="4" t="s">
        <v>440</v>
      </c>
      <c r="C457" s="5" t="s">
        <v>63</v>
      </c>
      <c r="D457" s="5" t="s">
        <v>8</v>
      </c>
      <c r="E457" s="5" t="s">
        <v>143</v>
      </c>
      <c r="F457" s="5" t="s">
        <v>195</v>
      </c>
      <c r="G457" s="8">
        <f>G458+G461</f>
        <v>777.30000000000007</v>
      </c>
      <c r="H457" s="8">
        <f t="shared" ref="H457:I457" si="111">H458+H461</f>
        <v>0</v>
      </c>
      <c r="I457" s="8">
        <f t="shared" si="111"/>
        <v>777.30000000000007</v>
      </c>
    </row>
    <row r="458" spans="1:9" ht="45">
      <c r="A458" s="32"/>
      <c r="B458" s="4" t="s">
        <v>418</v>
      </c>
      <c r="C458" s="5" t="s">
        <v>63</v>
      </c>
      <c r="D458" s="5" t="s">
        <v>8</v>
      </c>
      <c r="E458" s="18" t="s">
        <v>420</v>
      </c>
      <c r="F458" s="5" t="s">
        <v>195</v>
      </c>
      <c r="G458" s="8">
        <f>SUM(G459:G460)</f>
        <v>724.1</v>
      </c>
      <c r="H458" s="8">
        <f>SUM(H459:H460)</f>
        <v>0</v>
      </c>
      <c r="I458" s="8">
        <f>SUM(I459:I460)</f>
        <v>724.1</v>
      </c>
    </row>
    <row r="459" spans="1:9" ht="14.25" customHeight="1">
      <c r="A459" s="32"/>
      <c r="B459" s="7" t="s">
        <v>136</v>
      </c>
      <c r="C459" s="5" t="s">
        <v>63</v>
      </c>
      <c r="D459" s="5" t="s">
        <v>8</v>
      </c>
      <c r="E459" s="18" t="s">
        <v>420</v>
      </c>
      <c r="F459" s="14">
        <v>612</v>
      </c>
      <c r="G459" s="8">
        <f>34.3+1.9</f>
        <v>36.199999999999996</v>
      </c>
      <c r="H459" s="8"/>
      <c r="I459" s="8">
        <f>SUM(G459:H459)</f>
        <v>36.199999999999996</v>
      </c>
    </row>
    <row r="460" spans="1:9" ht="13.5" customHeight="1">
      <c r="A460" s="32"/>
      <c r="B460" s="7" t="s">
        <v>137</v>
      </c>
      <c r="C460" s="5" t="s">
        <v>63</v>
      </c>
      <c r="D460" s="5" t="s">
        <v>8</v>
      </c>
      <c r="E460" s="18" t="s">
        <v>420</v>
      </c>
      <c r="F460" s="14">
        <v>612</v>
      </c>
      <c r="G460" s="8">
        <f>652.4+35.5</f>
        <v>687.9</v>
      </c>
      <c r="H460" s="8"/>
      <c r="I460" s="8">
        <f>SUM(G460:H460)</f>
        <v>687.9</v>
      </c>
    </row>
    <row r="461" spans="1:9" ht="33.75">
      <c r="A461" s="32"/>
      <c r="B461" s="4" t="s">
        <v>419</v>
      </c>
      <c r="C461" s="5" t="s">
        <v>63</v>
      </c>
      <c r="D461" s="5" t="s">
        <v>8</v>
      </c>
      <c r="E461" s="18" t="s">
        <v>421</v>
      </c>
      <c r="F461" s="5" t="s">
        <v>195</v>
      </c>
      <c r="G461" s="8">
        <f>SUM(G462:G463)</f>
        <v>53.2</v>
      </c>
      <c r="H461" s="8">
        <f>SUM(H462:H463)</f>
        <v>0</v>
      </c>
      <c r="I461" s="8">
        <f>SUM(I462:I463)</f>
        <v>53.2</v>
      </c>
    </row>
    <row r="462" spans="1:9" ht="16.5" customHeight="1">
      <c r="A462" s="32"/>
      <c r="B462" s="7" t="s">
        <v>136</v>
      </c>
      <c r="C462" s="5" t="s">
        <v>63</v>
      </c>
      <c r="D462" s="5" t="s">
        <v>8</v>
      </c>
      <c r="E462" s="18" t="s">
        <v>421</v>
      </c>
      <c r="F462" s="14">
        <v>612</v>
      </c>
      <c r="G462" s="8">
        <v>2.7</v>
      </c>
      <c r="H462" s="8"/>
      <c r="I462" s="8">
        <f>SUM(G462:H462)</f>
        <v>2.7</v>
      </c>
    </row>
    <row r="463" spans="1:9" ht="12.75" customHeight="1">
      <c r="A463" s="32"/>
      <c r="B463" s="7" t="s">
        <v>137</v>
      </c>
      <c r="C463" s="5" t="s">
        <v>63</v>
      </c>
      <c r="D463" s="5" t="s">
        <v>8</v>
      </c>
      <c r="E463" s="18" t="s">
        <v>421</v>
      </c>
      <c r="F463" s="14">
        <v>612</v>
      </c>
      <c r="G463" s="8">
        <v>50.5</v>
      </c>
      <c r="H463" s="8"/>
      <c r="I463" s="8">
        <f>SUM(G463:H463)</f>
        <v>50.5</v>
      </c>
    </row>
    <row r="464" spans="1:9" ht="33.75">
      <c r="A464" s="32"/>
      <c r="B464" s="4" t="s">
        <v>441</v>
      </c>
      <c r="C464" s="5" t="s">
        <v>63</v>
      </c>
      <c r="D464" s="5" t="s">
        <v>8</v>
      </c>
      <c r="E464" s="18" t="s">
        <v>102</v>
      </c>
      <c r="F464" s="5" t="s">
        <v>195</v>
      </c>
      <c r="G464" s="8">
        <f>G465</f>
        <v>65.900000000000006</v>
      </c>
      <c r="H464" s="8">
        <f>H465</f>
        <v>-0.1</v>
      </c>
      <c r="I464" s="8">
        <f>I465</f>
        <v>65.8</v>
      </c>
    </row>
    <row r="465" spans="1:9" ht="45">
      <c r="A465" s="32"/>
      <c r="B465" s="4" t="s">
        <v>442</v>
      </c>
      <c r="C465" s="5" t="s">
        <v>63</v>
      </c>
      <c r="D465" s="5" t="s">
        <v>8</v>
      </c>
      <c r="E465" s="18" t="s">
        <v>443</v>
      </c>
      <c r="F465" s="5" t="s">
        <v>195</v>
      </c>
      <c r="G465" s="8">
        <f>SUM(G466:G467)</f>
        <v>65.900000000000006</v>
      </c>
      <c r="H465" s="8">
        <f>SUM(H466:H467)</f>
        <v>-0.1</v>
      </c>
      <c r="I465" s="8">
        <f>SUM(I466:I467)</f>
        <v>65.8</v>
      </c>
    </row>
    <row r="466" spans="1:9" ht="15" customHeight="1">
      <c r="A466" s="32"/>
      <c r="B466" s="6" t="s">
        <v>136</v>
      </c>
      <c r="C466" s="5" t="s">
        <v>63</v>
      </c>
      <c r="D466" s="5" t="s">
        <v>8</v>
      </c>
      <c r="E466" s="18" t="s">
        <v>443</v>
      </c>
      <c r="F466" s="14">
        <v>612</v>
      </c>
      <c r="G466" s="8">
        <v>3.3</v>
      </c>
      <c r="H466" s="8"/>
      <c r="I466" s="8">
        <f>SUM(G466:H466)</f>
        <v>3.3</v>
      </c>
    </row>
    <row r="467" spans="1:9" ht="15.75" customHeight="1">
      <c r="A467" s="32"/>
      <c r="B467" s="6" t="s">
        <v>137</v>
      </c>
      <c r="C467" s="5" t="s">
        <v>63</v>
      </c>
      <c r="D467" s="5" t="s">
        <v>8</v>
      </c>
      <c r="E467" s="18" t="s">
        <v>443</v>
      </c>
      <c r="F467" s="14">
        <v>612</v>
      </c>
      <c r="G467" s="8">
        <v>62.6</v>
      </c>
      <c r="H467" s="8">
        <v>-0.1</v>
      </c>
      <c r="I467" s="8">
        <f>SUM(G467:H467)</f>
        <v>62.5</v>
      </c>
    </row>
    <row r="468" spans="1:9" ht="22.5">
      <c r="A468" s="32"/>
      <c r="B468" s="4" t="s">
        <v>422</v>
      </c>
      <c r="C468" s="5" t="s">
        <v>63</v>
      </c>
      <c r="D468" s="5" t="s">
        <v>8</v>
      </c>
      <c r="E468" s="18" t="s">
        <v>425</v>
      </c>
      <c r="F468" s="5" t="s">
        <v>195</v>
      </c>
      <c r="G468" s="8">
        <f>G469+G472+G474+G476+G478+G481</f>
        <v>33827.1</v>
      </c>
      <c r="H468" s="8">
        <f>H469+H472+H474+H476+H478+H481</f>
        <v>2700</v>
      </c>
      <c r="I468" s="8">
        <f>I469+I472+I474+I476+I478+I481</f>
        <v>36527.1</v>
      </c>
    </row>
    <row r="469" spans="1:9" ht="22.5">
      <c r="A469" s="32"/>
      <c r="B469" s="7" t="s">
        <v>423</v>
      </c>
      <c r="C469" s="5" t="s">
        <v>63</v>
      </c>
      <c r="D469" s="5" t="s">
        <v>8</v>
      </c>
      <c r="E469" s="18" t="s">
        <v>426</v>
      </c>
      <c r="F469" s="5" t="s">
        <v>195</v>
      </c>
      <c r="G469" s="8">
        <f>G470+G471</f>
        <v>2872</v>
      </c>
      <c r="H469" s="8">
        <f t="shared" ref="H469:I469" si="112">H470+H471</f>
        <v>1700</v>
      </c>
      <c r="I469" s="8">
        <f t="shared" si="112"/>
        <v>4572</v>
      </c>
    </row>
    <row r="470" spans="1:9" ht="45">
      <c r="A470" s="32"/>
      <c r="B470" s="6" t="s">
        <v>55</v>
      </c>
      <c r="C470" s="5" t="s">
        <v>63</v>
      </c>
      <c r="D470" s="5" t="s">
        <v>8</v>
      </c>
      <c r="E470" s="18" t="s">
        <v>426</v>
      </c>
      <c r="F470" s="14" t="s">
        <v>66</v>
      </c>
      <c r="G470" s="8">
        <v>2872</v>
      </c>
      <c r="H470" s="8"/>
      <c r="I470" s="8">
        <f>SUM(G470:H470)</f>
        <v>2872</v>
      </c>
    </row>
    <row r="471" spans="1:9">
      <c r="A471" s="32"/>
      <c r="B471" s="11" t="s">
        <v>155</v>
      </c>
      <c r="C471" s="5" t="s">
        <v>63</v>
      </c>
      <c r="D471" s="5" t="s">
        <v>8</v>
      </c>
      <c r="E471" s="18" t="s">
        <v>426</v>
      </c>
      <c r="F471" s="14">
        <v>612</v>
      </c>
      <c r="G471" s="8"/>
      <c r="H471" s="8">
        <v>1700</v>
      </c>
      <c r="I471" s="8">
        <f>G471+H471</f>
        <v>1700</v>
      </c>
    </row>
    <row r="472" spans="1:9" ht="45">
      <c r="A472" s="32"/>
      <c r="B472" s="9" t="s">
        <v>480</v>
      </c>
      <c r="C472" s="5" t="s">
        <v>63</v>
      </c>
      <c r="D472" s="5" t="s">
        <v>8</v>
      </c>
      <c r="E472" s="18" t="s">
        <v>427</v>
      </c>
      <c r="F472" s="5" t="s">
        <v>195</v>
      </c>
      <c r="G472" s="8">
        <f>SUM(G473)</f>
        <v>220</v>
      </c>
      <c r="H472" s="8">
        <f>SUM(H473)</f>
        <v>0</v>
      </c>
      <c r="I472" s="8">
        <f>SUM(I473)</f>
        <v>220</v>
      </c>
    </row>
    <row r="473" spans="1:9" ht="45">
      <c r="A473" s="32"/>
      <c r="B473" s="7" t="s">
        <v>56</v>
      </c>
      <c r="C473" s="5" t="s">
        <v>63</v>
      </c>
      <c r="D473" s="5" t="s">
        <v>8</v>
      </c>
      <c r="E473" s="18" t="s">
        <v>427</v>
      </c>
      <c r="F473" s="14" t="s">
        <v>66</v>
      </c>
      <c r="G473" s="8">
        <v>220</v>
      </c>
      <c r="H473" s="8"/>
      <c r="I473" s="8">
        <f>SUM(G473:H473)</f>
        <v>220</v>
      </c>
    </row>
    <row r="474" spans="1:9" ht="45">
      <c r="A474" s="32"/>
      <c r="B474" s="11" t="s">
        <v>481</v>
      </c>
      <c r="C474" s="5" t="s">
        <v>63</v>
      </c>
      <c r="D474" s="5" t="s">
        <v>8</v>
      </c>
      <c r="E474" s="18" t="s">
        <v>428</v>
      </c>
      <c r="F474" s="5" t="s">
        <v>195</v>
      </c>
      <c r="G474" s="8">
        <f>SUM(G475)</f>
        <v>99.9</v>
      </c>
      <c r="H474" s="8">
        <f>SUM(H475)</f>
        <v>0</v>
      </c>
      <c r="I474" s="8">
        <f>SUM(I475)</f>
        <v>99.9</v>
      </c>
    </row>
    <row r="475" spans="1:9" ht="45">
      <c r="A475" s="32"/>
      <c r="B475" s="7" t="s">
        <v>56</v>
      </c>
      <c r="C475" s="5" t="s">
        <v>63</v>
      </c>
      <c r="D475" s="5" t="s">
        <v>8</v>
      </c>
      <c r="E475" s="18" t="s">
        <v>428</v>
      </c>
      <c r="F475" s="14" t="s">
        <v>66</v>
      </c>
      <c r="G475" s="8">
        <v>99.9</v>
      </c>
      <c r="H475" s="8"/>
      <c r="I475" s="8">
        <f>SUM(G475:H475)</f>
        <v>99.9</v>
      </c>
    </row>
    <row r="476" spans="1:9" ht="45">
      <c r="A476" s="32"/>
      <c r="B476" s="11" t="s">
        <v>482</v>
      </c>
      <c r="C476" s="5" t="s">
        <v>63</v>
      </c>
      <c r="D476" s="5" t="s">
        <v>8</v>
      </c>
      <c r="E476" s="18" t="s">
        <v>429</v>
      </c>
      <c r="F476" s="5" t="s">
        <v>195</v>
      </c>
      <c r="G476" s="8">
        <f>SUM(G477)</f>
        <v>170.5</v>
      </c>
      <c r="H476" s="8">
        <f>SUM(H477)</f>
        <v>0</v>
      </c>
      <c r="I476" s="8">
        <f>SUM(I477)</f>
        <v>170.5</v>
      </c>
    </row>
    <row r="477" spans="1:9" ht="45">
      <c r="A477" s="32"/>
      <c r="B477" s="7" t="s">
        <v>56</v>
      </c>
      <c r="C477" s="5" t="s">
        <v>63</v>
      </c>
      <c r="D477" s="5" t="s">
        <v>8</v>
      </c>
      <c r="E477" s="18" t="s">
        <v>429</v>
      </c>
      <c r="F477" s="14" t="s">
        <v>66</v>
      </c>
      <c r="G477" s="8">
        <v>170.5</v>
      </c>
      <c r="H477" s="8"/>
      <c r="I477" s="8">
        <f>SUM(G477:H477)</f>
        <v>170.5</v>
      </c>
    </row>
    <row r="478" spans="1:9" ht="45">
      <c r="A478" s="32"/>
      <c r="B478" s="11" t="s">
        <v>483</v>
      </c>
      <c r="C478" s="5" t="s">
        <v>63</v>
      </c>
      <c r="D478" s="5" t="s">
        <v>8</v>
      </c>
      <c r="E478" s="18" t="s">
        <v>430</v>
      </c>
      <c r="F478" s="5" t="s">
        <v>195</v>
      </c>
      <c r="G478" s="8">
        <f>SUM(G479:G480)</f>
        <v>24032.1</v>
      </c>
      <c r="H478" s="8">
        <f>SUM(H479:H480)</f>
        <v>0</v>
      </c>
      <c r="I478" s="8">
        <f>SUM(I479:I480)</f>
        <v>24032.1</v>
      </c>
    </row>
    <row r="479" spans="1:9" ht="45">
      <c r="A479" s="32"/>
      <c r="B479" s="7" t="s">
        <v>56</v>
      </c>
      <c r="C479" s="5" t="s">
        <v>63</v>
      </c>
      <c r="D479" s="5" t="s">
        <v>8</v>
      </c>
      <c r="E479" s="18" t="s">
        <v>430</v>
      </c>
      <c r="F479" s="14" t="s">
        <v>66</v>
      </c>
      <c r="G479" s="8">
        <v>23906</v>
      </c>
      <c r="H479" s="8"/>
      <c r="I479" s="8">
        <f>SUM(G479:H479)</f>
        <v>23906</v>
      </c>
    </row>
    <row r="480" spans="1:9">
      <c r="A480" s="32"/>
      <c r="B480" s="6" t="s">
        <v>424</v>
      </c>
      <c r="C480" s="5" t="s">
        <v>63</v>
      </c>
      <c r="D480" s="5" t="s">
        <v>8</v>
      </c>
      <c r="E480" s="18" t="s">
        <v>430</v>
      </c>
      <c r="F480" s="14">
        <v>612</v>
      </c>
      <c r="G480" s="8">
        <v>126.1</v>
      </c>
      <c r="H480" s="8"/>
      <c r="I480" s="8">
        <f>SUM(G480:H480)</f>
        <v>126.1</v>
      </c>
    </row>
    <row r="481" spans="1:9" ht="67.5">
      <c r="A481" s="32"/>
      <c r="B481" s="4" t="s">
        <v>144</v>
      </c>
      <c r="C481" s="5" t="s">
        <v>63</v>
      </c>
      <c r="D481" s="5" t="s">
        <v>8</v>
      </c>
      <c r="E481" s="18" t="s">
        <v>431</v>
      </c>
      <c r="F481" s="5" t="s">
        <v>195</v>
      </c>
      <c r="G481" s="8">
        <f>G482</f>
        <v>6432.5999999999995</v>
      </c>
      <c r="H481" s="8">
        <f>H482</f>
        <v>1000</v>
      </c>
      <c r="I481" s="8">
        <f>I482</f>
        <v>7432.5999999999995</v>
      </c>
    </row>
    <row r="482" spans="1:9" ht="45">
      <c r="A482" s="32"/>
      <c r="B482" s="7" t="s">
        <v>55</v>
      </c>
      <c r="C482" s="5" t="s">
        <v>63</v>
      </c>
      <c r="D482" s="5" t="s">
        <v>8</v>
      </c>
      <c r="E482" s="18" t="s">
        <v>431</v>
      </c>
      <c r="F482" s="14">
        <v>611</v>
      </c>
      <c r="G482" s="8">
        <v>6432.5999999999995</v>
      </c>
      <c r="H482" s="8">
        <v>1000</v>
      </c>
      <c r="I482" s="8">
        <f>SUM(G482:H482)</f>
        <v>7432.5999999999995</v>
      </c>
    </row>
    <row r="483" spans="1:9" ht="22.5">
      <c r="A483" s="32"/>
      <c r="B483" s="4" t="s">
        <v>432</v>
      </c>
      <c r="C483" s="5" t="s">
        <v>63</v>
      </c>
      <c r="D483" s="5" t="s">
        <v>8</v>
      </c>
      <c r="E483" s="18" t="s">
        <v>434</v>
      </c>
      <c r="F483" s="5" t="s">
        <v>195</v>
      </c>
      <c r="G483" s="8">
        <f>G484+G487+G489+G491+G493</f>
        <v>14737.8</v>
      </c>
      <c r="H483" s="8">
        <f>H484+H487+H489+H491+H493</f>
        <v>0</v>
      </c>
      <c r="I483" s="8">
        <f>I484+I487+I489+I491+I493</f>
        <v>14737.8</v>
      </c>
    </row>
    <row r="484" spans="1:9" ht="22.5">
      <c r="A484" s="32"/>
      <c r="B484" s="4" t="s">
        <v>433</v>
      </c>
      <c r="C484" s="5" t="s">
        <v>63</v>
      </c>
      <c r="D484" s="5" t="s">
        <v>8</v>
      </c>
      <c r="E484" s="18" t="s">
        <v>435</v>
      </c>
      <c r="F484" s="5" t="s">
        <v>195</v>
      </c>
      <c r="G484" s="8">
        <f>G485+G486</f>
        <v>2807.3999999999996</v>
      </c>
      <c r="H484" s="8">
        <f>H485+H486</f>
        <v>0</v>
      </c>
      <c r="I484" s="8">
        <f>I485+I486</f>
        <v>2807.3999999999996</v>
      </c>
    </row>
    <row r="485" spans="1:9" ht="45">
      <c r="A485" s="32"/>
      <c r="B485" s="6" t="s">
        <v>55</v>
      </c>
      <c r="C485" s="5" t="s">
        <v>63</v>
      </c>
      <c r="D485" s="5" t="s">
        <v>8</v>
      </c>
      <c r="E485" s="18" t="s">
        <v>435</v>
      </c>
      <c r="F485" s="14" t="s">
        <v>66</v>
      </c>
      <c r="G485" s="8">
        <v>2431.1999999999998</v>
      </c>
      <c r="H485" s="8"/>
      <c r="I485" s="8">
        <f>SUM(G485:H485)</f>
        <v>2431.1999999999998</v>
      </c>
    </row>
    <row r="486" spans="1:9">
      <c r="A486" s="32"/>
      <c r="B486" s="6" t="s">
        <v>155</v>
      </c>
      <c r="C486" s="5" t="s">
        <v>63</v>
      </c>
      <c r="D486" s="5" t="s">
        <v>8</v>
      </c>
      <c r="E486" s="18" t="s">
        <v>435</v>
      </c>
      <c r="F486" s="14">
        <v>612</v>
      </c>
      <c r="G486" s="8">
        <v>376.2</v>
      </c>
      <c r="H486" s="8"/>
      <c r="I486" s="8">
        <f>SUM(G486:H486)</f>
        <v>376.2</v>
      </c>
    </row>
    <row r="487" spans="1:9" ht="45">
      <c r="A487" s="32"/>
      <c r="B487" s="9" t="s">
        <v>484</v>
      </c>
      <c r="C487" s="5" t="s">
        <v>63</v>
      </c>
      <c r="D487" s="5" t="s">
        <v>8</v>
      </c>
      <c r="E487" s="18" t="s">
        <v>436</v>
      </c>
      <c r="F487" s="5" t="s">
        <v>195</v>
      </c>
      <c r="G487" s="8">
        <f>G488</f>
        <v>93.8</v>
      </c>
      <c r="H487" s="8">
        <f>H488</f>
        <v>0</v>
      </c>
      <c r="I487" s="8">
        <f>I488</f>
        <v>93.8</v>
      </c>
    </row>
    <row r="488" spans="1:9" ht="45">
      <c r="A488" s="32"/>
      <c r="B488" s="7" t="s">
        <v>56</v>
      </c>
      <c r="C488" s="5" t="s">
        <v>63</v>
      </c>
      <c r="D488" s="5" t="s">
        <v>8</v>
      </c>
      <c r="E488" s="18" t="s">
        <v>436</v>
      </c>
      <c r="F488" s="5" t="s">
        <v>66</v>
      </c>
      <c r="G488" s="8">
        <v>93.8</v>
      </c>
      <c r="H488" s="8"/>
      <c r="I488" s="8">
        <f>SUM(G488:H488)</f>
        <v>93.8</v>
      </c>
    </row>
    <row r="489" spans="1:9" ht="45">
      <c r="A489" s="32"/>
      <c r="B489" s="11" t="s">
        <v>485</v>
      </c>
      <c r="C489" s="5" t="s">
        <v>63</v>
      </c>
      <c r="D489" s="5" t="s">
        <v>8</v>
      </c>
      <c r="E489" s="18" t="s">
        <v>437</v>
      </c>
      <c r="F489" s="5" t="s">
        <v>195</v>
      </c>
      <c r="G489" s="8">
        <f>G490</f>
        <v>18.3</v>
      </c>
      <c r="H489" s="8">
        <f>H490</f>
        <v>0</v>
      </c>
      <c r="I489" s="8">
        <f>I490</f>
        <v>18.3</v>
      </c>
    </row>
    <row r="490" spans="1:9" ht="45">
      <c r="A490" s="32"/>
      <c r="B490" s="7" t="s">
        <v>56</v>
      </c>
      <c r="C490" s="5" t="s">
        <v>63</v>
      </c>
      <c r="D490" s="5" t="s">
        <v>8</v>
      </c>
      <c r="E490" s="18" t="s">
        <v>437</v>
      </c>
      <c r="F490" s="14">
        <v>611</v>
      </c>
      <c r="G490" s="8">
        <v>18.3</v>
      </c>
      <c r="H490" s="8"/>
      <c r="I490" s="8">
        <f>SUM(G490:H490)</f>
        <v>18.3</v>
      </c>
    </row>
    <row r="491" spans="1:9" ht="45">
      <c r="A491" s="32"/>
      <c r="B491" s="11" t="s">
        <v>486</v>
      </c>
      <c r="C491" s="5" t="s">
        <v>63</v>
      </c>
      <c r="D491" s="5" t="s">
        <v>8</v>
      </c>
      <c r="E491" s="18" t="s">
        <v>438</v>
      </c>
      <c r="F491" s="5" t="s">
        <v>195</v>
      </c>
      <c r="G491" s="8">
        <f>G492</f>
        <v>30</v>
      </c>
      <c r="H491" s="8">
        <f>H492</f>
        <v>0</v>
      </c>
      <c r="I491" s="8">
        <f>I492</f>
        <v>30</v>
      </c>
    </row>
    <row r="492" spans="1:9" ht="45">
      <c r="A492" s="32"/>
      <c r="B492" s="7" t="s">
        <v>56</v>
      </c>
      <c r="C492" s="5" t="s">
        <v>63</v>
      </c>
      <c r="D492" s="5" t="s">
        <v>8</v>
      </c>
      <c r="E492" s="18" t="s">
        <v>438</v>
      </c>
      <c r="F492" s="14">
        <v>611</v>
      </c>
      <c r="G492" s="8">
        <v>30</v>
      </c>
      <c r="H492" s="8"/>
      <c r="I492" s="8">
        <f>SUM(G492:H492)</f>
        <v>30</v>
      </c>
    </row>
    <row r="493" spans="1:9" ht="45">
      <c r="A493" s="32"/>
      <c r="B493" s="11" t="s">
        <v>487</v>
      </c>
      <c r="C493" s="5" t="s">
        <v>63</v>
      </c>
      <c r="D493" s="5" t="s">
        <v>8</v>
      </c>
      <c r="E493" s="18" t="s">
        <v>439</v>
      </c>
      <c r="F493" s="5" t="s">
        <v>195</v>
      </c>
      <c r="G493" s="8">
        <f>G494</f>
        <v>11788.3</v>
      </c>
      <c r="H493" s="8">
        <f>H494</f>
        <v>0</v>
      </c>
      <c r="I493" s="8">
        <f>I494</f>
        <v>11788.3</v>
      </c>
    </row>
    <row r="494" spans="1:9" ht="45">
      <c r="A494" s="32"/>
      <c r="B494" s="7" t="s">
        <v>56</v>
      </c>
      <c r="C494" s="5" t="s">
        <v>63</v>
      </c>
      <c r="D494" s="5" t="s">
        <v>8</v>
      </c>
      <c r="E494" s="18" t="s">
        <v>439</v>
      </c>
      <c r="F494" s="14">
        <v>611</v>
      </c>
      <c r="G494" s="8">
        <v>11788.3</v>
      </c>
      <c r="H494" s="8"/>
      <c r="I494" s="8">
        <f>SUM(G494:H494)</f>
        <v>11788.3</v>
      </c>
    </row>
    <row r="495" spans="1:9" ht="56.25">
      <c r="A495" s="32"/>
      <c r="B495" s="7" t="s">
        <v>206</v>
      </c>
      <c r="C495" s="5" t="s">
        <v>63</v>
      </c>
      <c r="D495" s="5" t="s">
        <v>8</v>
      </c>
      <c r="E495" s="5" t="s">
        <v>116</v>
      </c>
      <c r="F495" s="5" t="s">
        <v>195</v>
      </c>
      <c r="G495" s="8">
        <f>G496</f>
        <v>0</v>
      </c>
      <c r="H495" s="8">
        <f t="shared" ref="H495:I495" si="113">H496</f>
        <v>649.5</v>
      </c>
      <c r="I495" s="8">
        <f t="shared" si="113"/>
        <v>649.5</v>
      </c>
    </row>
    <row r="496" spans="1:9" ht="22.5">
      <c r="A496" s="32"/>
      <c r="B496" s="9" t="s">
        <v>464</v>
      </c>
      <c r="C496" s="5" t="s">
        <v>63</v>
      </c>
      <c r="D496" s="5" t="s">
        <v>8</v>
      </c>
      <c r="E496" s="5" t="s">
        <v>465</v>
      </c>
      <c r="F496" s="5" t="s">
        <v>195</v>
      </c>
      <c r="G496" s="8">
        <f>G497</f>
        <v>0</v>
      </c>
      <c r="H496" s="8">
        <f t="shared" ref="H496:I496" si="114">H497</f>
        <v>649.5</v>
      </c>
      <c r="I496" s="8">
        <f t="shared" si="114"/>
        <v>649.5</v>
      </c>
    </row>
    <row r="497" spans="1:9" ht="33.75">
      <c r="A497" s="32"/>
      <c r="B497" s="60" t="s">
        <v>509</v>
      </c>
      <c r="C497" s="5" t="s">
        <v>63</v>
      </c>
      <c r="D497" s="5" t="s">
        <v>8</v>
      </c>
      <c r="E497" s="5" t="s">
        <v>510</v>
      </c>
      <c r="F497" s="5" t="s">
        <v>195</v>
      </c>
      <c r="G497" s="8">
        <f>G498</f>
        <v>0</v>
      </c>
      <c r="H497" s="8">
        <f t="shared" ref="H497:I497" si="115">H498</f>
        <v>649.5</v>
      </c>
      <c r="I497" s="8">
        <f t="shared" si="115"/>
        <v>649.5</v>
      </c>
    </row>
    <row r="498" spans="1:9">
      <c r="A498" s="32"/>
      <c r="B498" s="61" t="s">
        <v>128</v>
      </c>
      <c r="C498" s="5" t="s">
        <v>63</v>
      </c>
      <c r="D498" s="5" t="s">
        <v>8</v>
      </c>
      <c r="E498" s="5" t="s">
        <v>510</v>
      </c>
      <c r="F498" s="5" t="s">
        <v>129</v>
      </c>
      <c r="G498" s="8"/>
      <c r="H498" s="8">
        <v>649.5</v>
      </c>
      <c r="I498" s="8">
        <f>G498+H498</f>
        <v>649.5</v>
      </c>
    </row>
    <row r="499" spans="1:9">
      <c r="A499" s="28">
        <v>8</v>
      </c>
      <c r="B499" s="35" t="s">
        <v>68</v>
      </c>
      <c r="C499" s="29" t="s">
        <v>69</v>
      </c>
      <c r="D499" s="29" t="s">
        <v>52</v>
      </c>
      <c r="E499" s="29"/>
      <c r="F499" s="43"/>
      <c r="G499" s="41">
        <f>G500+G505+G510</f>
        <v>5484.0999999999995</v>
      </c>
      <c r="H499" s="41">
        <f>H500+H505+H510</f>
        <v>0</v>
      </c>
      <c r="I499" s="41">
        <f>I500+I505+I510</f>
        <v>5484.0999999999995</v>
      </c>
    </row>
    <row r="500" spans="1:9">
      <c r="A500" s="32" t="s">
        <v>70</v>
      </c>
      <c r="B500" s="35" t="s">
        <v>100</v>
      </c>
      <c r="C500" s="40" t="s">
        <v>69</v>
      </c>
      <c r="D500" s="40" t="s">
        <v>8</v>
      </c>
      <c r="E500" s="40"/>
      <c r="F500" s="40"/>
      <c r="G500" s="10">
        <f t="shared" ref="G500:I500" si="116">SUM(G501,)</f>
        <v>2323.4</v>
      </c>
      <c r="H500" s="10">
        <f t="shared" si="116"/>
        <v>0</v>
      </c>
      <c r="I500" s="10">
        <f t="shared" si="116"/>
        <v>2323.4</v>
      </c>
    </row>
    <row r="501" spans="1:9" ht="56.25">
      <c r="A501" s="32"/>
      <c r="B501" s="42" t="s">
        <v>209</v>
      </c>
      <c r="C501" s="5" t="s">
        <v>69</v>
      </c>
      <c r="D501" s="5" t="s">
        <v>8</v>
      </c>
      <c r="E501" s="5" t="s">
        <v>120</v>
      </c>
      <c r="F501" s="40" t="s">
        <v>195</v>
      </c>
      <c r="G501" s="8">
        <f>G502</f>
        <v>2323.4</v>
      </c>
      <c r="H501" s="8">
        <f t="shared" ref="H501:I501" si="117">H502</f>
        <v>0</v>
      </c>
      <c r="I501" s="8">
        <f t="shared" si="117"/>
        <v>2323.4</v>
      </c>
    </row>
    <row r="502" spans="1:9" ht="22.5">
      <c r="A502" s="32"/>
      <c r="B502" s="4" t="s">
        <v>228</v>
      </c>
      <c r="C502" s="5" t="s">
        <v>69</v>
      </c>
      <c r="D502" s="5" t="s">
        <v>8</v>
      </c>
      <c r="E502" s="18" t="s">
        <v>231</v>
      </c>
      <c r="F502" s="5" t="s">
        <v>195</v>
      </c>
      <c r="G502" s="8">
        <f t="shared" ref="G502:I503" si="118">G503</f>
        <v>2323.4</v>
      </c>
      <c r="H502" s="8">
        <f t="shared" si="118"/>
        <v>0</v>
      </c>
      <c r="I502" s="8">
        <f t="shared" si="118"/>
        <v>2323.4</v>
      </c>
    </row>
    <row r="503" spans="1:9" ht="22.5">
      <c r="A503" s="32"/>
      <c r="B503" s="4" t="s">
        <v>444</v>
      </c>
      <c r="C503" s="5" t="s">
        <v>69</v>
      </c>
      <c r="D503" s="5" t="s">
        <v>8</v>
      </c>
      <c r="E503" s="18" t="s">
        <v>445</v>
      </c>
      <c r="F503" s="5" t="s">
        <v>195</v>
      </c>
      <c r="G503" s="8">
        <f t="shared" si="118"/>
        <v>2323.4</v>
      </c>
      <c r="H503" s="8">
        <f t="shared" si="118"/>
        <v>0</v>
      </c>
      <c r="I503" s="8">
        <f t="shared" si="118"/>
        <v>2323.4</v>
      </c>
    </row>
    <row r="504" spans="1:9">
      <c r="A504" s="32"/>
      <c r="B504" s="7" t="s">
        <v>106</v>
      </c>
      <c r="C504" s="5" t="s">
        <v>69</v>
      </c>
      <c r="D504" s="5" t="s">
        <v>8</v>
      </c>
      <c r="E504" s="18" t="s">
        <v>445</v>
      </c>
      <c r="F504" s="5" t="s">
        <v>101</v>
      </c>
      <c r="G504" s="8">
        <v>2323.4</v>
      </c>
      <c r="H504" s="8"/>
      <c r="I504" s="8">
        <f>SUM(G504:H504)</f>
        <v>2323.4</v>
      </c>
    </row>
    <row r="505" spans="1:9">
      <c r="A505" s="32" t="s">
        <v>145</v>
      </c>
      <c r="B505" s="35" t="s">
        <v>71</v>
      </c>
      <c r="C505" s="40" t="s">
        <v>69</v>
      </c>
      <c r="D505" s="40" t="s">
        <v>18</v>
      </c>
      <c r="E505" s="40"/>
      <c r="F505" s="40"/>
      <c r="G505" s="53">
        <f>G506</f>
        <v>2856</v>
      </c>
      <c r="H505" s="53">
        <f t="shared" ref="H505:I506" si="119">H506</f>
        <v>0</v>
      </c>
      <c r="I505" s="53">
        <f t="shared" si="119"/>
        <v>2856</v>
      </c>
    </row>
    <row r="506" spans="1:9" ht="56.25">
      <c r="A506" s="32"/>
      <c r="B506" s="7" t="s">
        <v>209</v>
      </c>
      <c r="C506" s="5" t="s">
        <v>69</v>
      </c>
      <c r="D506" s="5" t="s">
        <v>18</v>
      </c>
      <c r="E506" s="5" t="s">
        <v>120</v>
      </c>
      <c r="F506" s="5" t="s">
        <v>195</v>
      </c>
      <c r="G506" s="8">
        <f>G507</f>
        <v>2856</v>
      </c>
      <c r="H506" s="8">
        <f t="shared" si="119"/>
        <v>0</v>
      </c>
      <c r="I506" s="8">
        <f t="shared" si="119"/>
        <v>2856</v>
      </c>
    </row>
    <row r="507" spans="1:9" ht="22.5">
      <c r="A507" s="32"/>
      <c r="B507" s="4" t="s">
        <v>350</v>
      </c>
      <c r="C507" s="5" t="s">
        <v>69</v>
      </c>
      <c r="D507" s="5" t="s">
        <v>18</v>
      </c>
      <c r="E507" s="18" t="s">
        <v>357</v>
      </c>
      <c r="F507" s="5" t="s">
        <v>195</v>
      </c>
      <c r="G507" s="8">
        <f t="shared" ref="G507:I508" si="120">G508</f>
        <v>2856</v>
      </c>
      <c r="H507" s="8">
        <f t="shared" si="120"/>
        <v>0</v>
      </c>
      <c r="I507" s="8">
        <f t="shared" si="120"/>
        <v>2856</v>
      </c>
    </row>
    <row r="508" spans="1:9" ht="67.5">
      <c r="A508" s="32"/>
      <c r="B508" s="4" t="s">
        <v>446</v>
      </c>
      <c r="C508" s="5" t="s">
        <v>69</v>
      </c>
      <c r="D508" s="5" t="s">
        <v>18</v>
      </c>
      <c r="E508" s="18" t="s">
        <v>447</v>
      </c>
      <c r="F508" s="5" t="s">
        <v>195</v>
      </c>
      <c r="G508" s="8">
        <f t="shared" si="120"/>
        <v>2856</v>
      </c>
      <c r="H508" s="8">
        <f t="shared" si="120"/>
        <v>0</v>
      </c>
      <c r="I508" s="8">
        <f t="shared" si="120"/>
        <v>2856</v>
      </c>
    </row>
    <row r="509" spans="1:9" ht="22.5">
      <c r="A509" s="32"/>
      <c r="B509" s="7" t="s">
        <v>138</v>
      </c>
      <c r="C509" s="5" t="s">
        <v>69</v>
      </c>
      <c r="D509" s="5" t="s">
        <v>18</v>
      </c>
      <c r="E509" s="18" t="s">
        <v>447</v>
      </c>
      <c r="F509" s="5" t="s">
        <v>72</v>
      </c>
      <c r="G509" s="8">
        <v>2856</v>
      </c>
      <c r="H509" s="8"/>
      <c r="I509" s="8">
        <f>SUM(G509:H509)</f>
        <v>2856</v>
      </c>
    </row>
    <row r="510" spans="1:9">
      <c r="A510" s="32" t="s">
        <v>167</v>
      </c>
      <c r="B510" s="35" t="s">
        <v>158</v>
      </c>
      <c r="C510" s="40" t="s">
        <v>69</v>
      </c>
      <c r="D510" s="40" t="s">
        <v>25</v>
      </c>
      <c r="E510" s="40"/>
      <c r="F510" s="40"/>
      <c r="G510" s="10">
        <f t="shared" ref="G510:I511" si="121">G511</f>
        <v>304.7</v>
      </c>
      <c r="H510" s="10">
        <f t="shared" si="121"/>
        <v>0</v>
      </c>
      <c r="I510" s="10">
        <f t="shared" si="121"/>
        <v>304.7</v>
      </c>
    </row>
    <row r="511" spans="1:9" ht="56.25">
      <c r="A511" s="32"/>
      <c r="B511" s="7" t="s">
        <v>209</v>
      </c>
      <c r="C511" s="5" t="s">
        <v>69</v>
      </c>
      <c r="D511" s="5" t="s">
        <v>25</v>
      </c>
      <c r="E511" s="5" t="s">
        <v>120</v>
      </c>
      <c r="F511" s="5" t="s">
        <v>195</v>
      </c>
      <c r="G511" s="8">
        <f>G512</f>
        <v>304.7</v>
      </c>
      <c r="H511" s="8">
        <f t="shared" si="121"/>
        <v>0</v>
      </c>
      <c r="I511" s="8">
        <f t="shared" si="121"/>
        <v>304.7</v>
      </c>
    </row>
    <row r="512" spans="1:9" ht="22.5">
      <c r="A512" s="32"/>
      <c r="B512" s="4" t="s">
        <v>448</v>
      </c>
      <c r="C512" s="5" t="s">
        <v>69</v>
      </c>
      <c r="D512" s="5" t="s">
        <v>25</v>
      </c>
      <c r="E512" s="18" t="s">
        <v>450</v>
      </c>
      <c r="F512" s="5" t="s">
        <v>195</v>
      </c>
      <c r="G512" s="8">
        <f t="shared" ref="G512:I513" si="122">G513</f>
        <v>304.7</v>
      </c>
      <c r="H512" s="8">
        <f t="shared" si="122"/>
        <v>0</v>
      </c>
      <c r="I512" s="8">
        <f t="shared" si="122"/>
        <v>304.7</v>
      </c>
    </row>
    <row r="513" spans="1:9" ht="22.5">
      <c r="A513" s="32"/>
      <c r="B513" s="4" t="s">
        <v>449</v>
      </c>
      <c r="C513" s="5" t="s">
        <v>69</v>
      </c>
      <c r="D513" s="5" t="s">
        <v>25</v>
      </c>
      <c r="E513" s="18" t="s">
        <v>451</v>
      </c>
      <c r="F513" s="5" t="s">
        <v>195</v>
      </c>
      <c r="G513" s="8">
        <f t="shared" si="122"/>
        <v>304.7</v>
      </c>
      <c r="H513" s="8">
        <f t="shared" si="122"/>
        <v>0</v>
      </c>
      <c r="I513" s="8">
        <f t="shared" si="122"/>
        <v>304.7</v>
      </c>
    </row>
    <row r="514" spans="1:9" ht="67.5">
      <c r="A514" s="32"/>
      <c r="B514" s="6" t="s">
        <v>160</v>
      </c>
      <c r="C514" s="5" t="s">
        <v>69</v>
      </c>
      <c r="D514" s="5" t="s">
        <v>25</v>
      </c>
      <c r="E514" s="18" t="s">
        <v>451</v>
      </c>
      <c r="F514" s="5" t="s">
        <v>159</v>
      </c>
      <c r="G514" s="8">
        <v>304.7</v>
      </c>
      <c r="H514" s="8"/>
      <c r="I514" s="8">
        <f>SUM(G514:H514)</f>
        <v>304.7</v>
      </c>
    </row>
    <row r="515" spans="1:9">
      <c r="A515" s="28">
        <v>9</v>
      </c>
      <c r="B515" s="54" t="s">
        <v>169</v>
      </c>
      <c r="C515" s="29" t="s">
        <v>29</v>
      </c>
      <c r="D515" s="29"/>
      <c r="E515" s="29"/>
      <c r="F515" s="29"/>
      <c r="G515" s="10">
        <f t="shared" ref="G515:I516" si="123">G516</f>
        <v>148872.4</v>
      </c>
      <c r="H515" s="10">
        <f t="shared" si="123"/>
        <v>26938.7</v>
      </c>
      <c r="I515" s="10">
        <f t="shared" si="123"/>
        <v>175811.09999999998</v>
      </c>
    </row>
    <row r="516" spans="1:9">
      <c r="A516" s="32" t="s">
        <v>81</v>
      </c>
      <c r="B516" s="35" t="s">
        <v>73</v>
      </c>
      <c r="C516" s="5" t="s">
        <v>29</v>
      </c>
      <c r="D516" s="5" t="s">
        <v>11</v>
      </c>
      <c r="E516" s="5"/>
      <c r="F516" s="5" t="s">
        <v>195</v>
      </c>
      <c r="G516" s="8">
        <f t="shared" si="123"/>
        <v>148872.4</v>
      </c>
      <c r="H516" s="8">
        <f t="shared" si="123"/>
        <v>26938.7</v>
      </c>
      <c r="I516" s="8">
        <f t="shared" si="123"/>
        <v>175811.09999999998</v>
      </c>
    </row>
    <row r="517" spans="1:9" ht="56.25">
      <c r="A517" s="32"/>
      <c r="B517" s="42" t="s">
        <v>209</v>
      </c>
      <c r="C517" s="5" t="s">
        <v>29</v>
      </c>
      <c r="D517" s="5" t="s">
        <v>11</v>
      </c>
      <c r="E517" s="5" t="s">
        <v>120</v>
      </c>
      <c r="F517" s="15" t="s">
        <v>195</v>
      </c>
      <c r="G517" s="8">
        <f>G518+G528</f>
        <v>148872.4</v>
      </c>
      <c r="H517" s="8">
        <f t="shared" ref="H517:I517" si="124">H518+H528</f>
        <v>26938.7</v>
      </c>
      <c r="I517" s="8">
        <f t="shared" si="124"/>
        <v>175811.09999999998</v>
      </c>
    </row>
    <row r="518" spans="1:9" ht="22.5">
      <c r="A518" s="32"/>
      <c r="B518" s="4" t="s">
        <v>452</v>
      </c>
      <c r="C518" s="5" t="s">
        <v>29</v>
      </c>
      <c r="D518" s="5" t="s">
        <v>11</v>
      </c>
      <c r="E518" s="18" t="s">
        <v>99</v>
      </c>
      <c r="F518" s="5" t="s">
        <v>195</v>
      </c>
      <c r="G518" s="8">
        <f>G519+G524+G526</f>
        <v>136363.6</v>
      </c>
      <c r="H518" s="8">
        <f t="shared" ref="H518:I518" si="125">H519+H524+H526</f>
        <v>26938.7</v>
      </c>
      <c r="I518" s="8">
        <f t="shared" si="125"/>
        <v>163302.29999999999</v>
      </c>
    </row>
    <row r="519" spans="1:9" ht="33.75">
      <c r="A519" s="32"/>
      <c r="B519" s="4" t="s">
        <v>453</v>
      </c>
      <c r="C519" s="5" t="s">
        <v>29</v>
      </c>
      <c r="D519" s="5" t="s">
        <v>11</v>
      </c>
      <c r="E519" s="18" t="s">
        <v>455</v>
      </c>
      <c r="F519" s="5" t="s">
        <v>195</v>
      </c>
      <c r="G519" s="8">
        <f>SUM(G520:G523)</f>
        <v>136363.6</v>
      </c>
      <c r="H519" s="8">
        <f>SUM(H520:H523)</f>
        <v>0</v>
      </c>
      <c r="I519" s="8">
        <f>SUM(I520:I523)</f>
        <v>136363.6</v>
      </c>
    </row>
    <row r="520" spans="1:9" ht="33.75">
      <c r="A520" s="32"/>
      <c r="B520" s="11" t="s">
        <v>511</v>
      </c>
      <c r="C520" s="5" t="s">
        <v>29</v>
      </c>
      <c r="D520" s="5" t="s">
        <v>11</v>
      </c>
      <c r="E520" s="18" t="s">
        <v>455</v>
      </c>
      <c r="F520" s="5" t="s">
        <v>21</v>
      </c>
      <c r="G520" s="8"/>
      <c r="H520" s="8">
        <v>1363.6</v>
      </c>
      <c r="I520" s="8">
        <f>G520+H520</f>
        <v>1363.6</v>
      </c>
    </row>
    <row r="521" spans="1:9" ht="33.75">
      <c r="A521" s="32"/>
      <c r="B521" s="11" t="s">
        <v>512</v>
      </c>
      <c r="C521" s="5" t="s">
        <v>29</v>
      </c>
      <c r="D521" s="5" t="s">
        <v>11</v>
      </c>
      <c r="E521" s="18" t="s">
        <v>455</v>
      </c>
      <c r="F521" s="5" t="s">
        <v>21</v>
      </c>
      <c r="G521" s="8"/>
      <c r="H521" s="8">
        <v>135000</v>
      </c>
      <c r="I521" s="8">
        <f>G521+H521</f>
        <v>135000</v>
      </c>
    </row>
    <row r="522" spans="1:9" ht="13.5" customHeight="1">
      <c r="A522" s="32"/>
      <c r="B522" s="7" t="s">
        <v>136</v>
      </c>
      <c r="C522" s="5" t="s">
        <v>29</v>
      </c>
      <c r="D522" s="5" t="s">
        <v>11</v>
      </c>
      <c r="E522" s="18" t="s">
        <v>455</v>
      </c>
      <c r="F522" s="5" t="s">
        <v>67</v>
      </c>
      <c r="G522" s="8">
        <f>1484.8-121.2</f>
        <v>1363.6</v>
      </c>
      <c r="H522" s="8">
        <v>-1363.6</v>
      </c>
      <c r="I522" s="8">
        <f>SUM(G522:H522)</f>
        <v>0</v>
      </c>
    </row>
    <row r="523" spans="1:9" ht="12.75" customHeight="1">
      <c r="A523" s="32"/>
      <c r="B523" s="7" t="s">
        <v>137</v>
      </c>
      <c r="C523" s="5" t="s">
        <v>29</v>
      </c>
      <c r="D523" s="5" t="s">
        <v>11</v>
      </c>
      <c r="E523" s="18" t="s">
        <v>455</v>
      </c>
      <c r="F523" s="5" t="s">
        <v>67</v>
      </c>
      <c r="G523" s="8">
        <f>147000-12000</f>
        <v>135000</v>
      </c>
      <c r="H523" s="8">
        <v>-135000</v>
      </c>
      <c r="I523" s="8">
        <f>SUM(G523:H523)</f>
        <v>0</v>
      </c>
    </row>
    <row r="524" spans="1:9" ht="44.25" customHeight="1">
      <c r="A524" s="32"/>
      <c r="B524" s="9" t="s">
        <v>513</v>
      </c>
      <c r="C524" s="5" t="s">
        <v>29</v>
      </c>
      <c r="D524" s="5" t="s">
        <v>11</v>
      </c>
      <c r="E524" s="18" t="s">
        <v>516</v>
      </c>
      <c r="F524" s="5" t="s">
        <v>195</v>
      </c>
      <c r="G524" s="8">
        <f>G525</f>
        <v>0</v>
      </c>
      <c r="H524" s="8">
        <f t="shared" ref="H524:I524" si="126">H525</f>
        <v>367.3</v>
      </c>
      <c r="I524" s="8">
        <f t="shared" si="126"/>
        <v>367.3</v>
      </c>
    </row>
    <row r="525" spans="1:9" ht="33" customHeight="1">
      <c r="A525" s="32"/>
      <c r="B525" s="9" t="s">
        <v>511</v>
      </c>
      <c r="C525" s="5" t="s">
        <v>29</v>
      </c>
      <c r="D525" s="5" t="s">
        <v>11</v>
      </c>
      <c r="E525" s="18" t="s">
        <v>516</v>
      </c>
      <c r="F525" s="5" t="s">
        <v>21</v>
      </c>
      <c r="G525" s="8"/>
      <c r="H525" s="8">
        <v>367.3</v>
      </c>
      <c r="I525" s="8">
        <f>G525+H525</f>
        <v>367.3</v>
      </c>
    </row>
    <row r="526" spans="1:9" ht="45.75" customHeight="1">
      <c r="A526" s="32"/>
      <c r="B526" s="9" t="s">
        <v>514</v>
      </c>
      <c r="C526" s="5" t="s">
        <v>29</v>
      </c>
      <c r="D526" s="5" t="s">
        <v>11</v>
      </c>
      <c r="E526" s="18" t="s">
        <v>517</v>
      </c>
      <c r="F526" s="5" t="s">
        <v>195</v>
      </c>
      <c r="G526" s="8">
        <f>G527</f>
        <v>0</v>
      </c>
      <c r="H526" s="8">
        <f t="shared" ref="H526:I526" si="127">H527</f>
        <v>26571.4</v>
      </c>
      <c r="I526" s="8">
        <f t="shared" si="127"/>
        <v>26571.4</v>
      </c>
    </row>
    <row r="527" spans="1:9" ht="36" customHeight="1">
      <c r="A527" s="32"/>
      <c r="B527" s="9" t="s">
        <v>515</v>
      </c>
      <c r="C527" s="5" t="s">
        <v>29</v>
      </c>
      <c r="D527" s="5" t="s">
        <v>11</v>
      </c>
      <c r="E527" s="18" t="s">
        <v>517</v>
      </c>
      <c r="F527" s="5" t="s">
        <v>21</v>
      </c>
      <c r="G527" s="8"/>
      <c r="H527" s="8">
        <v>26571.4</v>
      </c>
      <c r="I527" s="8">
        <f>G527+H527</f>
        <v>26571.4</v>
      </c>
    </row>
    <row r="528" spans="1:9" ht="33.75">
      <c r="A528" s="32"/>
      <c r="B528" s="4" t="s">
        <v>454</v>
      </c>
      <c r="C528" s="5" t="s">
        <v>29</v>
      </c>
      <c r="D528" s="5" t="s">
        <v>11</v>
      </c>
      <c r="E528" s="18" t="s">
        <v>456</v>
      </c>
      <c r="F528" s="5" t="s">
        <v>195</v>
      </c>
      <c r="G528" s="8">
        <f>G529+G531+G533+G535+G537</f>
        <v>12508.8</v>
      </c>
      <c r="H528" s="8">
        <f>H529+H531+H533+H535+H537</f>
        <v>0</v>
      </c>
      <c r="I528" s="8">
        <f>I529+I531+I533+I535+I537</f>
        <v>12508.8</v>
      </c>
    </row>
    <row r="529" spans="1:9" ht="78.75">
      <c r="A529" s="32"/>
      <c r="B529" s="4" t="s">
        <v>457</v>
      </c>
      <c r="C529" s="5" t="s">
        <v>29</v>
      </c>
      <c r="D529" s="5" t="s">
        <v>11</v>
      </c>
      <c r="E529" s="18" t="s">
        <v>458</v>
      </c>
      <c r="F529" s="5" t="s">
        <v>195</v>
      </c>
      <c r="G529" s="8">
        <f>G530</f>
        <v>2681.8</v>
      </c>
      <c r="H529" s="8">
        <f t="shared" ref="H529:I529" si="128">H530</f>
        <v>0</v>
      </c>
      <c r="I529" s="8">
        <f t="shared" si="128"/>
        <v>2681.8</v>
      </c>
    </row>
    <row r="530" spans="1:9" ht="45">
      <c r="A530" s="32"/>
      <c r="B530" s="6" t="s">
        <v>55</v>
      </c>
      <c r="C530" s="5" t="s">
        <v>29</v>
      </c>
      <c r="D530" s="5" t="s">
        <v>11</v>
      </c>
      <c r="E530" s="18" t="s">
        <v>458</v>
      </c>
      <c r="F530" s="5" t="s">
        <v>66</v>
      </c>
      <c r="G530" s="8">
        <v>2681.8</v>
      </c>
      <c r="H530" s="8"/>
      <c r="I530" s="8">
        <f>SUM(G530:H530)</f>
        <v>2681.8</v>
      </c>
    </row>
    <row r="531" spans="1:9" ht="33.75">
      <c r="A531" s="32"/>
      <c r="B531" s="9" t="s">
        <v>488</v>
      </c>
      <c r="C531" s="5" t="s">
        <v>29</v>
      </c>
      <c r="D531" s="5" t="s">
        <v>11</v>
      </c>
      <c r="E531" s="18" t="s">
        <v>459</v>
      </c>
      <c r="F531" s="5" t="s">
        <v>195</v>
      </c>
      <c r="G531" s="8">
        <f>G532</f>
        <v>42.8</v>
      </c>
      <c r="H531" s="8">
        <f>H532</f>
        <v>0</v>
      </c>
      <c r="I531" s="8">
        <f>I532</f>
        <v>42.8</v>
      </c>
    </row>
    <row r="532" spans="1:9" ht="45">
      <c r="A532" s="32"/>
      <c r="B532" s="7" t="s">
        <v>56</v>
      </c>
      <c r="C532" s="5" t="s">
        <v>29</v>
      </c>
      <c r="D532" s="5" t="s">
        <v>11</v>
      </c>
      <c r="E532" s="18" t="s">
        <v>459</v>
      </c>
      <c r="F532" s="5" t="s">
        <v>66</v>
      </c>
      <c r="G532" s="8">
        <v>42.8</v>
      </c>
      <c r="H532" s="8"/>
      <c r="I532" s="8">
        <f>SUM(G532:H532)</f>
        <v>42.8</v>
      </c>
    </row>
    <row r="533" spans="1:9" ht="33.75">
      <c r="A533" s="32"/>
      <c r="B533" s="11" t="s">
        <v>489</v>
      </c>
      <c r="C533" s="5" t="s">
        <v>29</v>
      </c>
      <c r="D533" s="5" t="s">
        <v>11</v>
      </c>
      <c r="E533" s="18" t="s">
        <v>460</v>
      </c>
      <c r="F533" s="5" t="s">
        <v>195</v>
      </c>
      <c r="G533" s="8">
        <f>G534</f>
        <v>340.20000000000005</v>
      </c>
      <c r="H533" s="8">
        <f>H534</f>
        <v>0</v>
      </c>
      <c r="I533" s="8">
        <f>I534</f>
        <v>340.20000000000005</v>
      </c>
    </row>
    <row r="534" spans="1:9" ht="45">
      <c r="A534" s="32"/>
      <c r="B534" s="7" t="s">
        <v>56</v>
      </c>
      <c r="C534" s="5" t="s">
        <v>29</v>
      </c>
      <c r="D534" s="5" t="s">
        <v>11</v>
      </c>
      <c r="E534" s="18" t="s">
        <v>460</v>
      </c>
      <c r="F534" s="5" t="s">
        <v>66</v>
      </c>
      <c r="G534" s="8">
        <v>340.20000000000005</v>
      </c>
      <c r="H534" s="8"/>
      <c r="I534" s="8">
        <f>SUM(G534:H534)</f>
        <v>340.20000000000005</v>
      </c>
    </row>
    <row r="535" spans="1:9" ht="33.75">
      <c r="A535" s="32"/>
      <c r="B535" s="11" t="s">
        <v>490</v>
      </c>
      <c r="C535" s="5" t="s">
        <v>29</v>
      </c>
      <c r="D535" s="5" t="s">
        <v>11</v>
      </c>
      <c r="E535" s="18" t="s">
        <v>461</v>
      </c>
      <c r="F535" s="5" t="s">
        <v>195</v>
      </c>
      <c r="G535" s="8">
        <f>G536</f>
        <v>319</v>
      </c>
      <c r="H535" s="8">
        <f>H536</f>
        <v>0</v>
      </c>
      <c r="I535" s="8">
        <f>I536</f>
        <v>319</v>
      </c>
    </row>
    <row r="536" spans="1:9" ht="45">
      <c r="A536" s="32"/>
      <c r="B536" s="7" t="s">
        <v>56</v>
      </c>
      <c r="C536" s="5" t="s">
        <v>29</v>
      </c>
      <c r="D536" s="5" t="s">
        <v>11</v>
      </c>
      <c r="E536" s="18" t="s">
        <v>461</v>
      </c>
      <c r="F536" s="5" t="s">
        <v>66</v>
      </c>
      <c r="G536" s="8">
        <v>319</v>
      </c>
      <c r="H536" s="8"/>
      <c r="I536" s="8">
        <f>SUM(G536:H536)</f>
        <v>319</v>
      </c>
    </row>
    <row r="537" spans="1:9" ht="33.75">
      <c r="A537" s="32"/>
      <c r="B537" s="11" t="s">
        <v>491</v>
      </c>
      <c r="C537" s="5" t="s">
        <v>29</v>
      </c>
      <c r="D537" s="5" t="s">
        <v>11</v>
      </c>
      <c r="E537" s="18" t="s">
        <v>462</v>
      </c>
      <c r="F537" s="5" t="s">
        <v>195</v>
      </c>
      <c r="G537" s="8">
        <f>G538</f>
        <v>9125</v>
      </c>
      <c r="H537" s="8">
        <f>H538</f>
        <v>0</v>
      </c>
      <c r="I537" s="8">
        <f>I538</f>
        <v>9125</v>
      </c>
    </row>
    <row r="538" spans="1:9" ht="45">
      <c r="A538" s="32"/>
      <c r="B538" s="7" t="s">
        <v>56</v>
      </c>
      <c r="C538" s="5" t="s">
        <v>29</v>
      </c>
      <c r="D538" s="5" t="s">
        <v>11</v>
      </c>
      <c r="E538" s="18" t="s">
        <v>462</v>
      </c>
      <c r="F538" s="5" t="s">
        <v>66</v>
      </c>
      <c r="G538" s="8">
        <v>9125</v>
      </c>
      <c r="H538" s="8"/>
      <c r="I538" s="8">
        <f>SUM(G538:H538)</f>
        <v>9125</v>
      </c>
    </row>
    <row r="539" spans="1:9">
      <c r="A539" s="28">
        <v>10</v>
      </c>
      <c r="B539" s="35" t="s">
        <v>75</v>
      </c>
      <c r="C539" s="29" t="s">
        <v>43</v>
      </c>
      <c r="D539" s="29"/>
      <c r="E539" s="33"/>
      <c r="F539" s="47"/>
      <c r="G539" s="41">
        <f t="shared" ref="G539:I539" si="129">G540</f>
        <v>7467.4</v>
      </c>
      <c r="H539" s="41">
        <f t="shared" si="129"/>
        <v>0</v>
      </c>
      <c r="I539" s="41">
        <f t="shared" si="129"/>
        <v>7467.4</v>
      </c>
    </row>
    <row r="540" spans="1:9">
      <c r="A540" s="32" t="s">
        <v>76</v>
      </c>
      <c r="B540" s="42" t="s">
        <v>77</v>
      </c>
      <c r="C540" s="5" t="s">
        <v>43</v>
      </c>
      <c r="D540" s="5" t="s">
        <v>11</v>
      </c>
      <c r="E540" s="5"/>
      <c r="F540" s="5" t="s">
        <v>195</v>
      </c>
      <c r="G540" s="8">
        <f t="shared" ref="G540:I540" si="130">SUM(G541,)</f>
        <v>7467.4</v>
      </c>
      <c r="H540" s="8">
        <f t="shared" si="130"/>
        <v>0</v>
      </c>
      <c r="I540" s="8">
        <f t="shared" si="130"/>
        <v>7467.4</v>
      </c>
    </row>
    <row r="541" spans="1:9" ht="56.25">
      <c r="A541" s="32"/>
      <c r="B541" s="42" t="s">
        <v>207</v>
      </c>
      <c r="C541" s="5" t="s">
        <v>43</v>
      </c>
      <c r="D541" s="5" t="s">
        <v>11</v>
      </c>
      <c r="E541" s="5" t="s">
        <v>146</v>
      </c>
      <c r="F541" s="5" t="s">
        <v>195</v>
      </c>
      <c r="G541" s="8">
        <f>G542</f>
        <v>7467.4</v>
      </c>
      <c r="H541" s="8">
        <f t="shared" ref="H541:I541" si="131">H542</f>
        <v>0</v>
      </c>
      <c r="I541" s="8">
        <f t="shared" si="131"/>
        <v>7467.4</v>
      </c>
    </row>
    <row r="542" spans="1:9" ht="22.5">
      <c r="A542" s="32"/>
      <c r="B542" s="4" t="s">
        <v>248</v>
      </c>
      <c r="C542" s="5" t="s">
        <v>43</v>
      </c>
      <c r="D542" s="5" t="s">
        <v>11</v>
      </c>
      <c r="E542" s="5" t="s">
        <v>250</v>
      </c>
      <c r="F542" s="5" t="s">
        <v>195</v>
      </c>
      <c r="G542" s="8">
        <f>G543+G545</f>
        <v>7467.4</v>
      </c>
      <c r="H542" s="8">
        <f>H543+H545</f>
        <v>0</v>
      </c>
      <c r="I542" s="8">
        <f>I543+I545</f>
        <v>7467.4</v>
      </c>
    </row>
    <row r="543" spans="1:9" ht="22.5">
      <c r="A543" s="32"/>
      <c r="B543" s="17" t="s">
        <v>252</v>
      </c>
      <c r="C543" s="5" t="s">
        <v>43</v>
      </c>
      <c r="D543" s="5" t="s">
        <v>11</v>
      </c>
      <c r="E543" s="5" t="s">
        <v>253</v>
      </c>
      <c r="F543" s="5" t="s">
        <v>195</v>
      </c>
      <c r="G543" s="8">
        <f>G544</f>
        <v>1679.2</v>
      </c>
      <c r="H543" s="8">
        <f>H544</f>
        <v>0</v>
      </c>
      <c r="I543" s="8">
        <f>I544</f>
        <v>1679.2</v>
      </c>
    </row>
    <row r="544" spans="1:9" ht="45">
      <c r="A544" s="32"/>
      <c r="B544" s="6" t="s">
        <v>74</v>
      </c>
      <c r="C544" s="5" t="s">
        <v>43</v>
      </c>
      <c r="D544" s="5" t="s">
        <v>11</v>
      </c>
      <c r="E544" s="5" t="s">
        <v>253</v>
      </c>
      <c r="F544" s="5" t="s">
        <v>130</v>
      </c>
      <c r="G544" s="8">
        <v>1679.2</v>
      </c>
      <c r="H544" s="8"/>
      <c r="I544" s="8">
        <f>SUM(G544:H544)</f>
        <v>1679.2</v>
      </c>
    </row>
    <row r="545" spans="1:9" ht="48">
      <c r="A545" s="32"/>
      <c r="B545" s="58" t="s">
        <v>492</v>
      </c>
      <c r="C545" s="5" t="s">
        <v>43</v>
      </c>
      <c r="D545" s="5" t="s">
        <v>11</v>
      </c>
      <c r="E545" s="5" t="s">
        <v>463</v>
      </c>
      <c r="F545" s="5" t="s">
        <v>195</v>
      </c>
      <c r="G545" s="8">
        <f>G546+G547</f>
        <v>5788.2</v>
      </c>
      <c r="H545" s="8">
        <f>H546+H547</f>
        <v>0</v>
      </c>
      <c r="I545" s="8">
        <f>I546+I547</f>
        <v>5788.2</v>
      </c>
    </row>
    <row r="546" spans="1:9" ht="45">
      <c r="A546" s="32"/>
      <c r="B546" s="7" t="s">
        <v>74</v>
      </c>
      <c r="C546" s="5" t="s">
        <v>43</v>
      </c>
      <c r="D546" s="5" t="s">
        <v>11</v>
      </c>
      <c r="E546" s="5" t="s">
        <v>463</v>
      </c>
      <c r="F546" s="5" t="s">
        <v>130</v>
      </c>
      <c r="G546" s="8">
        <v>5620.8</v>
      </c>
      <c r="H546" s="8"/>
      <c r="I546" s="8">
        <f>SUM(G546:H546)</f>
        <v>5620.8</v>
      </c>
    </row>
    <row r="547" spans="1:9">
      <c r="A547" s="32"/>
      <c r="B547" s="6" t="s">
        <v>162</v>
      </c>
      <c r="C547" s="5" t="s">
        <v>43</v>
      </c>
      <c r="D547" s="5" t="s">
        <v>11</v>
      </c>
      <c r="E547" s="5" t="s">
        <v>463</v>
      </c>
      <c r="F547" s="5" t="s">
        <v>161</v>
      </c>
      <c r="G547" s="8">
        <v>167.4</v>
      </c>
      <c r="H547" s="8"/>
      <c r="I547" s="8">
        <f>SUM(G547:H547)</f>
        <v>167.4</v>
      </c>
    </row>
    <row r="548" spans="1:9" ht="31.5">
      <c r="A548" s="28">
        <v>12</v>
      </c>
      <c r="B548" s="35" t="s">
        <v>104</v>
      </c>
      <c r="C548" s="29" t="s">
        <v>38</v>
      </c>
      <c r="D548" s="29"/>
      <c r="E548" s="29"/>
      <c r="F548" s="43"/>
      <c r="G548" s="10">
        <f t="shared" ref="G548:I551" si="132">G549</f>
        <v>23396</v>
      </c>
      <c r="H548" s="10">
        <f t="shared" si="132"/>
        <v>0</v>
      </c>
      <c r="I548" s="10">
        <f t="shared" si="132"/>
        <v>23396</v>
      </c>
    </row>
    <row r="549" spans="1:9" ht="33.75">
      <c r="A549" s="55" t="s">
        <v>202</v>
      </c>
      <c r="B549" s="17" t="s">
        <v>105</v>
      </c>
      <c r="C549" s="5" t="s">
        <v>38</v>
      </c>
      <c r="D549" s="5" t="s">
        <v>8</v>
      </c>
      <c r="E549" s="5"/>
      <c r="F549" s="5" t="s">
        <v>195</v>
      </c>
      <c r="G549" s="8">
        <f t="shared" si="132"/>
        <v>23396</v>
      </c>
      <c r="H549" s="8">
        <f t="shared" si="132"/>
        <v>0</v>
      </c>
      <c r="I549" s="8">
        <f t="shared" si="132"/>
        <v>23396</v>
      </c>
    </row>
    <row r="550" spans="1:9" ht="56.25">
      <c r="A550" s="55"/>
      <c r="B550" s="42" t="s">
        <v>206</v>
      </c>
      <c r="C550" s="5" t="s">
        <v>38</v>
      </c>
      <c r="D550" s="5" t="s">
        <v>8</v>
      </c>
      <c r="E550" s="5" t="s">
        <v>116</v>
      </c>
      <c r="F550" s="15" t="s">
        <v>195</v>
      </c>
      <c r="G550" s="8">
        <f t="shared" si="132"/>
        <v>23396</v>
      </c>
      <c r="H550" s="8">
        <f t="shared" si="132"/>
        <v>0</v>
      </c>
      <c r="I550" s="8">
        <f t="shared" si="132"/>
        <v>23396</v>
      </c>
    </row>
    <row r="551" spans="1:9" ht="22.5">
      <c r="A551" s="55"/>
      <c r="B551" s="42" t="s">
        <v>127</v>
      </c>
      <c r="C551" s="5" t="s">
        <v>38</v>
      </c>
      <c r="D551" s="5" t="s">
        <v>8</v>
      </c>
      <c r="E551" s="5" t="s">
        <v>118</v>
      </c>
      <c r="F551" s="15" t="s">
        <v>195</v>
      </c>
      <c r="G551" s="8">
        <f>G552</f>
        <v>23396</v>
      </c>
      <c r="H551" s="8">
        <f t="shared" si="132"/>
        <v>0</v>
      </c>
      <c r="I551" s="8">
        <f t="shared" si="132"/>
        <v>23396</v>
      </c>
    </row>
    <row r="552" spans="1:9" ht="22.5">
      <c r="A552" s="32"/>
      <c r="B552" s="4" t="s">
        <v>464</v>
      </c>
      <c r="C552" s="5" t="s">
        <v>38</v>
      </c>
      <c r="D552" s="5" t="s">
        <v>8</v>
      </c>
      <c r="E552" s="5" t="s">
        <v>465</v>
      </c>
      <c r="F552" s="5" t="s">
        <v>195</v>
      </c>
      <c r="G552" s="8">
        <f>G553</f>
        <v>23396</v>
      </c>
      <c r="H552" s="8">
        <f t="shared" ref="H552:I552" si="133">H553</f>
        <v>0</v>
      </c>
      <c r="I552" s="8">
        <f t="shared" si="133"/>
        <v>23396</v>
      </c>
    </row>
    <row r="553" spans="1:9" ht="13.5" customHeight="1">
      <c r="A553" s="32"/>
      <c r="B553" s="7" t="s">
        <v>78</v>
      </c>
      <c r="C553" s="5" t="s">
        <v>38</v>
      </c>
      <c r="D553" s="5" t="s">
        <v>8</v>
      </c>
      <c r="E553" s="5" t="s">
        <v>467</v>
      </c>
      <c r="F553" s="5" t="s">
        <v>195</v>
      </c>
      <c r="G553" s="8">
        <f>G554</f>
        <v>23396</v>
      </c>
      <c r="H553" s="8">
        <f t="shared" ref="H553:I553" si="134">H554</f>
        <v>0</v>
      </c>
      <c r="I553" s="8">
        <f t="shared" si="134"/>
        <v>23396</v>
      </c>
    </row>
    <row r="554" spans="1:9" ht="14.25" customHeight="1">
      <c r="A554" s="32"/>
      <c r="B554" s="7" t="s">
        <v>78</v>
      </c>
      <c r="C554" s="5" t="s">
        <v>38</v>
      </c>
      <c r="D554" s="5" t="s">
        <v>8</v>
      </c>
      <c r="E554" s="5" t="s">
        <v>467</v>
      </c>
      <c r="F554" s="5" t="s">
        <v>79</v>
      </c>
      <c r="G554" s="8">
        <v>23396</v>
      </c>
      <c r="H554" s="8"/>
      <c r="I554" s="8">
        <f>G554+H554</f>
        <v>23396</v>
      </c>
    </row>
    <row r="555" spans="1:9" ht="12.75" customHeight="1">
      <c r="A555" s="28"/>
      <c r="B555" s="66" t="s">
        <v>80</v>
      </c>
      <c r="C555" s="67"/>
      <c r="D555" s="67"/>
      <c r="E555" s="67"/>
      <c r="F555" s="68"/>
      <c r="G555" s="41">
        <f>G9+G173+G180+G217+G248+G312+G450+G499+G515+G539+G548</f>
        <v>1018034.7999999998</v>
      </c>
      <c r="H555" s="41">
        <f>H9+H173+H180+H217+H248+H312+H450+H499+H515+H539+H548</f>
        <v>114248.99999999999</v>
      </c>
      <c r="I555" s="41">
        <f>I9+I173+I180+I217+I248+I312+I450+I499+I515+I539+I548</f>
        <v>1132283.7999999998</v>
      </c>
    </row>
    <row r="556" spans="1:9">
      <c r="G556" s="56"/>
      <c r="H556" s="56"/>
      <c r="I556" s="56"/>
    </row>
    <row r="557" spans="1:9">
      <c r="G557" s="56"/>
      <c r="H557" s="56"/>
      <c r="I557" s="56"/>
    </row>
    <row r="558" spans="1:9">
      <c r="G558" s="56"/>
      <c r="H558" s="56"/>
      <c r="I558" s="56"/>
    </row>
  </sheetData>
  <mergeCells count="6">
    <mergeCell ref="B2:I2"/>
    <mergeCell ref="A4:I4"/>
    <mergeCell ref="F6:I6"/>
    <mergeCell ref="B555:F555"/>
    <mergeCell ref="B1:I1"/>
    <mergeCell ref="B5:I5"/>
  </mergeCells>
  <pageMargins left="0.70866141732283472" right="0.70866141732283472" top="0.74803149606299213" bottom="0.74803149606299213" header="0.31496062992125984" footer="0.31496062992125984"/>
  <pageSetup paperSize="9" scale="84" fitToHeight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SBiS</cp:lastModifiedBy>
  <cp:lastPrinted>2025-12-17T08:19:19Z</cp:lastPrinted>
  <dcterms:created xsi:type="dcterms:W3CDTF">2014-10-07T08:03:00Z</dcterms:created>
  <dcterms:modified xsi:type="dcterms:W3CDTF">2026-03-30T08:26:17Z</dcterms:modified>
</cp:coreProperties>
</file>