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-135" windowWidth="13965" windowHeight="12720" tabRatio="306"/>
  </bookViews>
  <sheets>
    <sheet name="2026" sheetId="4" r:id="rId1"/>
    <sheet name="2027-2028" sheetId="3" r:id="rId2"/>
  </sheets>
  <definedNames>
    <definedName name="_xlnm._FilterDatabase" localSheetId="0" hidden="1">'2026'!$A$6:$I$635</definedName>
    <definedName name="_xlnm._FilterDatabase" localSheetId="1" hidden="1">'2027-2028'!$B$7:$L$469</definedName>
    <definedName name="_xlnm.Print_Area" localSheetId="0">'2026'!$A$1:$I$636</definedName>
    <definedName name="_xlnm.Print_Area" localSheetId="1">'2027-2028'!$A$1:$L$469</definedName>
    <definedName name="_xlnm.Print_Area">#REF!</definedName>
    <definedName name="п">#REF!</definedName>
  </definedNames>
  <calcPr calcId="124519"/>
</workbook>
</file>

<file path=xl/calcChain.xml><?xml version="1.0" encoding="utf-8"?>
<calcChain xmlns="http://schemas.openxmlformats.org/spreadsheetml/2006/main">
  <c r="L208" i="3"/>
  <c r="L207"/>
  <c r="L206" s="1"/>
  <c r="L205" s="1"/>
  <c r="K205"/>
  <c r="J206"/>
  <c r="J205" s="1"/>
  <c r="K206"/>
  <c r="L98" l="1"/>
  <c r="L97" s="1"/>
  <c r="J97"/>
  <c r="K97"/>
  <c r="G84"/>
  <c r="H97"/>
  <c r="I97"/>
  <c r="G97"/>
  <c r="I98"/>
  <c r="L169"/>
  <c r="L168" s="1"/>
  <c r="K168"/>
  <c r="J168"/>
  <c r="L167"/>
  <c r="L166" s="1"/>
  <c r="K166"/>
  <c r="J166"/>
  <c r="J165" s="1"/>
  <c r="I169"/>
  <c r="I168" s="1"/>
  <c r="H168"/>
  <c r="G168"/>
  <c r="I167"/>
  <c r="I166" s="1"/>
  <c r="H166"/>
  <c r="G166"/>
  <c r="G165"/>
  <c r="H626" i="4"/>
  <c r="H625" s="1"/>
  <c r="H630"/>
  <c r="H629" s="1"/>
  <c r="G629"/>
  <c r="H536"/>
  <c r="I537"/>
  <c r="I536" s="1"/>
  <c r="H136"/>
  <c r="H206" i="3"/>
  <c r="H205" s="1"/>
  <c r="G206"/>
  <c r="G205" s="1"/>
  <c r="I208"/>
  <c r="I207"/>
  <c r="H633" i="4"/>
  <c r="H632" s="1"/>
  <c r="H631" s="1"/>
  <c r="G633"/>
  <c r="G632" s="1"/>
  <c r="G631" s="1"/>
  <c r="H627"/>
  <c r="G627"/>
  <c r="G625"/>
  <c r="G624" s="1"/>
  <c r="G623" s="1"/>
  <c r="G618" s="1"/>
  <c r="H621"/>
  <c r="H620" s="1"/>
  <c r="H619" s="1"/>
  <c r="G621"/>
  <c r="G620" s="1"/>
  <c r="G619" s="1"/>
  <c r="I622"/>
  <c r="I621" s="1"/>
  <c r="I620" s="1"/>
  <c r="I619" s="1"/>
  <c r="I626"/>
  <c r="I625" s="1"/>
  <c r="I628"/>
  <c r="I627" s="1"/>
  <c r="I634"/>
  <c r="I633" s="1"/>
  <c r="I632" s="1"/>
  <c r="I631" s="1"/>
  <c r="H600"/>
  <c r="G600"/>
  <c r="I601"/>
  <c r="I600" s="1"/>
  <c r="H540"/>
  <c r="G540"/>
  <c r="I542"/>
  <c r="I541"/>
  <c r="H555"/>
  <c r="G555"/>
  <c r="I557"/>
  <c r="I556"/>
  <c r="H506"/>
  <c r="H505" s="1"/>
  <c r="G506"/>
  <c r="G505" s="1"/>
  <c r="I507"/>
  <c r="I506" s="1"/>
  <c r="I505" s="1"/>
  <c r="I499"/>
  <c r="G498"/>
  <c r="I501"/>
  <c r="H471"/>
  <c r="G471"/>
  <c r="I474"/>
  <c r="H478"/>
  <c r="G478"/>
  <c r="I481"/>
  <c r="I486"/>
  <c r="H495"/>
  <c r="G495"/>
  <c r="I496"/>
  <c r="H498"/>
  <c r="I460"/>
  <c r="I459" s="1"/>
  <c r="I458" s="1"/>
  <c r="I457" s="1"/>
  <c r="I456" s="1"/>
  <c r="H459"/>
  <c r="H458" s="1"/>
  <c r="H457" s="1"/>
  <c r="H456" s="1"/>
  <c r="G459"/>
  <c r="G457" s="1"/>
  <c r="G456" s="1"/>
  <c r="H397"/>
  <c r="G397"/>
  <c r="I398"/>
  <c r="I397" s="1"/>
  <c r="H422"/>
  <c r="G422"/>
  <c r="I424"/>
  <c r="I423"/>
  <c r="H353"/>
  <c r="G353"/>
  <c r="I355"/>
  <c r="H375"/>
  <c r="G375"/>
  <c r="I377"/>
  <c r="I376"/>
  <c r="I293"/>
  <c r="H292"/>
  <c r="G292"/>
  <c r="H302"/>
  <c r="H301" s="1"/>
  <c r="G302"/>
  <c r="G301" s="1"/>
  <c r="I304"/>
  <c r="I303"/>
  <c r="H310"/>
  <c r="G310"/>
  <c r="I316"/>
  <c r="H270"/>
  <c r="G270"/>
  <c r="I273"/>
  <c r="H256"/>
  <c r="H255" s="1"/>
  <c r="G256"/>
  <c r="G255" s="1"/>
  <c r="I258"/>
  <c r="I257"/>
  <c r="H249"/>
  <c r="G249"/>
  <c r="I250"/>
  <c r="I249" s="1"/>
  <c r="H200"/>
  <c r="G200"/>
  <c r="H202"/>
  <c r="G202"/>
  <c r="H205"/>
  <c r="H204" s="1"/>
  <c r="G205"/>
  <c r="G204" s="1"/>
  <c r="I201"/>
  <c r="I200" s="1"/>
  <c r="I203"/>
  <c r="I202" s="1"/>
  <c r="I206"/>
  <c r="I207"/>
  <c r="G176"/>
  <c r="I181"/>
  <c r="H182"/>
  <c r="I182" s="1"/>
  <c r="H180"/>
  <c r="I180" s="1"/>
  <c r="H179"/>
  <c r="I179" s="1"/>
  <c r="H178"/>
  <c r="I178" s="1"/>
  <c r="H177"/>
  <c r="I177" s="1"/>
  <c r="I167"/>
  <c r="H148"/>
  <c r="H147" s="1"/>
  <c r="G148"/>
  <c r="G147" s="1"/>
  <c r="I149"/>
  <c r="I148" s="1"/>
  <c r="I147" s="1"/>
  <c r="H82"/>
  <c r="I241"/>
  <c r="I240" s="1"/>
  <c r="I239" s="1"/>
  <c r="I238" s="1"/>
  <c r="G240"/>
  <c r="G239" s="1"/>
  <c r="G238" s="1"/>
  <c r="I60"/>
  <c r="I59"/>
  <c r="I617"/>
  <c r="I616" s="1"/>
  <c r="I615" s="1"/>
  <c r="I614" s="1"/>
  <c r="I613" s="1"/>
  <c r="I612" s="1"/>
  <c r="H616"/>
  <c r="H615" s="1"/>
  <c r="H614" s="1"/>
  <c r="H613" s="1"/>
  <c r="H612" s="1"/>
  <c r="G616"/>
  <c r="G615" s="1"/>
  <c r="G614" s="1"/>
  <c r="G613" s="1"/>
  <c r="G612" s="1"/>
  <c r="I610"/>
  <c r="I609"/>
  <c r="H608"/>
  <c r="G608"/>
  <c r="I607"/>
  <c r="I606" s="1"/>
  <c r="H606"/>
  <c r="G606"/>
  <c r="I599"/>
  <c r="I598" s="1"/>
  <c r="H598"/>
  <c r="G598"/>
  <c r="I597"/>
  <c r="I596" s="1"/>
  <c r="H596"/>
  <c r="G596"/>
  <c r="I595"/>
  <c r="I594" s="1"/>
  <c r="H594"/>
  <c r="G594"/>
  <c r="I593"/>
  <c r="I592" s="1"/>
  <c r="H592"/>
  <c r="G592"/>
  <c r="I591"/>
  <c r="I590" s="1"/>
  <c r="H590"/>
  <c r="G590"/>
  <c r="I588"/>
  <c r="I587" s="1"/>
  <c r="H587"/>
  <c r="G587"/>
  <c r="I586"/>
  <c r="I585" s="1"/>
  <c r="H585"/>
  <c r="G585"/>
  <c r="I584"/>
  <c r="I583"/>
  <c r="H582"/>
  <c r="G582"/>
  <c r="I577"/>
  <c r="I576" s="1"/>
  <c r="I575" s="1"/>
  <c r="I574" s="1"/>
  <c r="I573" s="1"/>
  <c r="H576"/>
  <c r="H575" s="1"/>
  <c r="H574" s="1"/>
  <c r="H573" s="1"/>
  <c r="G576"/>
  <c r="G575" s="1"/>
  <c r="G574" s="1"/>
  <c r="G573" s="1"/>
  <c r="I572"/>
  <c r="I571" s="1"/>
  <c r="I570" s="1"/>
  <c r="I569" s="1"/>
  <c r="I568" s="1"/>
  <c r="H571"/>
  <c r="H570" s="1"/>
  <c r="H569" s="1"/>
  <c r="H568" s="1"/>
  <c r="G571"/>
  <c r="G570" s="1"/>
  <c r="G569" s="1"/>
  <c r="G568" s="1"/>
  <c r="I567"/>
  <c r="I566" s="1"/>
  <c r="I565" s="1"/>
  <c r="I564" s="1"/>
  <c r="I563" s="1"/>
  <c r="H566"/>
  <c r="H565" s="1"/>
  <c r="H564" s="1"/>
  <c r="H563" s="1"/>
  <c r="G566"/>
  <c r="G565" s="1"/>
  <c r="G564" s="1"/>
  <c r="G563" s="1"/>
  <c r="I561"/>
  <c r="I560" s="1"/>
  <c r="I559" s="1"/>
  <c r="I558" s="1"/>
  <c r="H560"/>
  <c r="H559" s="1"/>
  <c r="H558" s="1"/>
  <c r="G560"/>
  <c r="G559" s="1"/>
  <c r="G558" s="1"/>
  <c r="I554"/>
  <c r="I553" s="1"/>
  <c r="H553"/>
  <c r="G553"/>
  <c r="I552"/>
  <c r="I551" s="1"/>
  <c r="H551"/>
  <c r="G551"/>
  <c r="I550"/>
  <c r="I549" s="1"/>
  <c r="H549"/>
  <c r="G549"/>
  <c r="I548"/>
  <c r="I547" s="1"/>
  <c r="H547"/>
  <c r="G547"/>
  <c r="I546"/>
  <c r="I545"/>
  <c r="H544"/>
  <c r="G544"/>
  <c r="I539"/>
  <c r="I538" s="1"/>
  <c r="H538"/>
  <c r="G538"/>
  <c r="I535"/>
  <c r="I534"/>
  <c r="H533"/>
  <c r="G533"/>
  <c r="I532"/>
  <c r="I531" s="1"/>
  <c r="H531"/>
  <c r="G531"/>
  <c r="I530"/>
  <c r="I529" s="1"/>
  <c r="H529"/>
  <c r="G529"/>
  <c r="I528"/>
  <c r="I527" s="1"/>
  <c r="H527"/>
  <c r="G527"/>
  <c r="I526"/>
  <c r="I525"/>
  <c r="H524"/>
  <c r="H523" s="1"/>
  <c r="G524"/>
  <c r="G523" s="1"/>
  <c r="I522"/>
  <c r="I521"/>
  <c r="H520"/>
  <c r="H519" s="1"/>
  <c r="G520"/>
  <c r="G519" s="1"/>
  <c r="I518"/>
  <c r="I517"/>
  <c r="H516"/>
  <c r="G516"/>
  <c r="G515"/>
  <c r="I515" s="1"/>
  <c r="G514"/>
  <c r="I514" s="1"/>
  <c r="H513"/>
  <c r="I510"/>
  <c r="I509" s="1"/>
  <c r="I508" s="1"/>
  <c r="I504" s="1"/>
  <c r="H509"/>
  <c r="H508" s="1"/>
  <c r="H504" s="1"/>
  <c r="G509"/>
  <c r="G508" s="1"/>
  <c r="I500"/>
  <c r="I497"/>
  <c r="I495" s="1"/>
  <c r="I494"/>
  <c r="I493" s="1"/>
  <c r="H493"/>
  <c r="G493"/>
  <c r="I491"/>
  <c r="I490" s="1"/>
  <c r="H490"/>
  <c r="G490"/>
  <c r="I489"/>
  <c r="I488"/>
  <c r="H487"/>
  <c r="G487"/>
  <c r="I485"/>
  <c r="I484"/>
  <c r="I483"/>
  <c r="I482"/>
  <c r="I480"/>
  <c r="I479"/>
  <c r="I477"/>
  <c r="I476"/>
  <c r="H475"/>
  <c r="G475"/>
  <c r="I473"/>
  <c r="I472"/>
  <c r="I467"/>
  <c r="I466" s="1"/>
  <c r="H466"/>
  <c r="G466"/>
  <c r="I465"/>
  <c r="I464" s="1"/>
  <c r="H464"/>
  <c r="G464"/>
  <c r="I455"/>
  <c r="I454"/>
  <c r="H453"/>
  <c r="G453"/>
  <c r="I452"/>
  <c r="I451" s="1"/>
  <c r="H451"/>
  <c r="G451"/>
  <c r="I450"/>
  <c r="I449" s="1"/>
  <c r="H449"/>
  <c r="G449"/>
  <c r="I448"/>
  <c r="I447" s="1"/>
  <c r="H447"/>
  <c r="G447"/>
  <c r="I446"/>
  <c r="I445"/>
  <c r="I444"/>
  <c r="H443"/>
  <c r="G443"/>
  <c r="I442"/>
  <c r="I441" s="1"/>
  <c r="H441"/>
  <c r="G441"/>
  <c r="I440"/>
  <c r="I439" s="1"/>
  <c r="H439"/>
  <c r="G439"/>
  <c r="I438"/>
  <c r="I437" s="1"/>
  <c r="H437"/>
  <c r="G437"/>
  <c r="I436"/>
  <c r="I435"/>
  <c r="I434"/>
  <c r="H433"/>
  <c r="G433"/>
  <c r="I432"/>
  <c r="I431" s="1"/>
  <c r="H431"/>
  <c r="G431"/>
  <c r="I427"/>
  <c r="G427"/>
  <c r="G426"/>
  <c r="H425"/>
  <c r="G421"/>
  <c r="I421" s="1"/>
  <c r="G420"/>
  <c r="I420" s="1"/>
  <c r="H419"/>
  <c r="I418"/>
  <c r="I417"/>
  <c r="H416"/>
  <c r="G416"/>
  <c r="G415"/>
  <c r="I415" s="1"/>
  <c r="G414"/>
  <c r="I414" s="1"/>
  <c r="H413"/>
  <c r="I412"/>
  <c r="I411" s="1"/>
  <c r="H411"/>
  <c r="G411"/>
  <c r="G410"/>
  <c r="G409" s="1"/>
  <c r="H409"/>
  <c r="G408"/>
  <c r="G407" s="1"/>
  <c r="H407"/>
  <c r="I406"/>
  <c r="I405" s="1"/>
  <c r="H405"/>
  <c r="G405"/>
  <c r="I404"/>
  <c r="I403" s="1"/>
  <c r="H403"/>
  <c r="G403"/>
  <c r="I402"/>
  <c r="I401" s="1"/>
  <c r="H401"/>
  <c r="G401"/>
  <c r="I400"/>
  <c r="I399" s="1"/>
  <c r="H399"/>
  <c r="G399"/>
  <c r="I396"/>
  <c r="I395" s="1"/>
  <c r="H395"/>
  <c r="G395"/>
  <c r="I394"/>
  <c r="I393"/>
  <c r="H392"/>
  <c r="G392"/>
  <c r="I390"/>
  <c r="I389" s="1"/>
  <c r="H389"/>
  <c r="G389"/>
  <c r="I388"/>
  <c r="I387" s="1"/>
  <c r="H387"/>
  <c r="G387"/>
  <c r="I386"/>
  <c r="I385" s="1"/>
  <c r="H385"/>
  <c r="G385"/>
  <c r="I382"/>
  <c r="I381" s="1"/>
  <c r="I380" s="1"/>
  <c r="I379" s="1"/>
  <c r="H381"/>
  <c r="H380" s="1"/>
  <c r="H379" s="1"/>
  <c r="G381"/>
  <c r="G380" s="1"/>
  <c r="G379" s="1"/>
  <c r="I374"/>
  <c r="I373"/>
  <c r="H372"/>
  <c r="G372"/>
  <c r="G371"/>
  <c r="I371" s="1"/>
  <c r="I370" s="1"/>
  <c r="H370"/>
  <c r="G369"/>
  <c r="I369" s="1"/>
  <c r="I368" s="1"/>
  <c r="H368"/>
  <c r="I367"/>
  <c r="I366" s="1"/>
  <c r="H366"/>
  <c r="G366"/>
  <c r="I365"/>
  <c r="I364" s="1"/>
  <c r="H364"/>
  <c r="G364"/>
  <c r="I363"/>
  <c r="I362" s="1"/>
  <c r="H362"/>
  <c r="G362"/>
  <c r="I361"/>
  <c r="I360" s="1"/>
  <c r="H360"/>
  <c r="G360"/>
  <c r="I359"/>
  <c r="I358" s="1"/>
  <c r="H358"/>
  <c r="G358"/>
  <c r="I357"/>
  <c r="I356" s="1"/>
  <c r="H356"/>
  <c r="G356"/>
  <c r="I354"/>
  <c r="I350"/>
  <c r="I349"/>
  <c r="H348"/>
  <c r="H347" s="1"/>
  <c r="H346" s="1"/>
  <c r="G348"/>
  <c r="G347" s="1"/>
  <c r="G346" s="1"/>
  <c r="I343"/>
  <c r="I342"/>
  <c r="I341"/>
  <c r="I340"/>
  <c r="I339"/>
  <c r="I338"/>
  <c r="H337"/>
  <c r="H336" s="1"/>
  <c r="H335" s="1"/>
  <c r="H334" s="1"/>
  <c r="G337"/>
  <c r="G336" s="1"/>
  <c r="G335" s="1"/>
  <c r="G334" s="1"/>
  <c r="I333"/>
  <c r="I332" s="1"/>
  <c r="I331" s="1"/>
  <c r="H332"/>
  <c r="H331" s="1"/>
  <c r="G332"/>
  <c r="G331" s="1"/>
  <c r="I330"/>
  <c r="I329" s="1"/>
  <c r="I328" s="1"/>
  <c r="H329"/>
  <c r="H328" s="1"/>
  <c r="G329"/>
  <c r="G328" s="1"/>
  <c r="I325"/>
  <c r="I324" s="1"/>
  <c r="I323" s="1"/>
  <c r="H324"/>
  <c r="H323" s="1"/>
  <c r="G324"/>
  <c r="G323" s="1"/>
  <c r="I322"/>
  <c r="I321" s="1"/>
  <c r="I320" s="1"/>
  <c r="I319" s="1"/>
  <c r="H321"/>
  <c r="H320" s="1"/>
  <c r="H319" s="1"/>
  <c r="G321"/>
  <c r="G320" s="1"/>
  <c r="G319" s="1"/>
  <c r="I318"/>
  <c r="I317" s="1"/>
  <c r="H317"/>
  <c r="G317"/>
  <c r="I315"/>
  <c r="I314"/>
  <c r="I313"/>
  <c r="I312"/>
  <c r="I311"/>
  <c r="I308"/>
  <c r="I307"/>
  <c r="H306"/>
  <c r="H305" s="1"/>
  <c r="G306"/>
  <c r="G305" s="1"/>
  <c r="I300"/>
  <c r="I299" s="1"/>
  <c r="H299"/>
  <c r="G299"/>
  <c r="I298"/>
  <c r="I297"/>
  <c r="H296"/>
  <c r="H295" s="1"/>
  <c r="G296"/>
  <c r="I294"/>
  <c r="I291"/>
  <c r="I290" s="1"/>
  <c r="H290"/>
  <c r="G290"/>
  <c r="G289"/>
  <c r="I289" s="1"/>
  <c r="G288"/>
  <c r="H287"/>
  <c r="I283"/>
  <c r="I282" s="1"/>
  <c r="I281" s="1"/>
  <c r="I280" s="1"/>
  <c r="H282"/>
  <c r="H281" s="1"/>
  <c r="H280" s="1"/>
  <c r="G282"/>
  <c r="G281" s="1"/>
  <c r="G280" s="1"/>
  <c r="I279"/>
  <c r="I278" s="1"/>
  <c r="I277" s="1"/>
  <c r="I276" s="1"/>
  <c r="H278"/>
  <c r="H277" s="1"/>
  <c r="H276" s="1"/>
  <c r="G278"/>
  <c r="G277" s="1"/>
  <c r="G276" s="1"/>
  <c r="I272"/>
  <c r="H269"/>
  <c r="H268" s="1"/>
  <c r="I271"/>
  <c r="G269"/>
  <c r="G268" s="1"/>
  <c r="I267"/>
  <c r="I266" s="1"/>
  <c r="I265" s="1"/>
  <c r="I264" s="1"/>
  <c r="H266"/>
  <c r="H265" s="1"/>
  <c r="H264" s="1"/>
  <c r="H263" s="1"/>
  <c r="G266"/>
  <c r="G265" s="1"/>
  <c r="G264" s="1"/>
  <c r="I262"/>
  <c r="I261"/>
  <c r="H260"/>
  <c r="H259" s="1"/>
  <c r="G260"/>
  <c r="G259" s="1"/>
  <c r="I252"/>
  <c r="I251" s="1"/>
  <c r="I248" s="1"/>
  <c r="H251"/>
  <c r="H248" s="1"/>
  <c r="G251"/>
  <c r="G248" s="1"/>
  <c r="I247"/>
  <c r="I246" s="1"/>
  <c r="H246"/>
  <c r="G246"/>
  <c r="I245"/>
  <c r="I244" s="1"/>
  <c r="H244"/>
  <c r="G244"/>
  <c r="H240"/>
  <c r="H239" s="1"/>
  <c r="H238" s="1"/>
  <c r="I235"/>
  <c r="I234" s="1"/>
  <c r="I233" s="1"/>
  <c r="H234"/>
  <c r="H233" s="1"/>
  <c r="G234"/>
  <c r="G233" s="1"/>
  <c r="I232"/>
  <c r="I231" s="1"/>
  <c r="H231"/>
  <c r="G231"/>
  <c r="H230"/>
  <c r="G230"/>
  <c r="I229"/>
  <c r="I228" s="1"/>
  <c r="I227" s="1"/>
  <c r="H228"/>
  <c r="H227" s="1"/>
  <c r="G228"/>
  <c r="G227" s="1"/>
  <c r="I226"/>
  <c r="I225" s="1"/>
  <c r="I224" s="1"/>
  <c r="H225"/>
  <c r="H224" s="1"/>
  <c r="G225"/>
  <c r="G224" s="1"/>
  <c r="I223"/>
  <c r="I222" s="1"/>
  <c r="I221" s="1"/>
  <c r="H222"/>
  <c r="H221" s="1"/>
  <c r="G222"/>
  <c r="G221" s="1"/>
  <c r="G220"/>
  <c r="G219" s="1"/>
  <c r="H219"/>
  <c r="G218"/>
  <c r="G217" s="1"/>
  <c r="H217"/>
  <c r="I215"/>
  <c r="I214"/>
  <c r="H213"/>
  <c r="G213"/>
  <c r="G212"/>
  <c r="I212" s="1"/>
  <c r="I211" s="1"/>
  <c r="H211"/>
  <c r="G210"/>
  <c r="G209" s="1"/>
  <c r="H209"/>
  <c r="I196"/>
  <c r="I195"/>
  <c r="H194"/>
  <c r="H193" s="1"/>
  <c r="H192" s="1"/>
  <c r="H191" s="1"/>
  <c r="G194"/>
  <c r="G193" s="1"/>
  <c r="G192" s="1"/>
  <c r="G191" s="1"/>
  <c r="I189"/>
  <c r="I188"/>
  <c r="H187"/>
  <c r="H186" s="1"/>
  <c r="H185" s="1"/>
  <c r="H184" s="1"/>
  <c r="H183" s="1"/>
  <c r="G187"/>
  <c r="G186" s="1"/>
  <c r="G185" s="1"/>
  <c r="G184" s="1"/>
  <c r="G183" s="1"/>
  <c r="I175"/>
  <c r="I174"/>
  <c r="H173"/>
  <c r="G173"/>
  <c r="I172"/>
  <c r="G171"/>
  <c r="G169" s="1"/>
  <c r="I170"/>
  <c r="H169"/>
  <c r="I168"/>
  <c r="I166"/>
  <c r="H165"/>
  <c r="G165"/>
  <c r="I164"/>
  <c r="I163"/>
  <c r="I162"/>
  <c r="I161"/>
  <c r="H160"/>
  <c r="G160"/>
  <c r="I159"/>
  <c r="I158"/>
  <c r="I157"/>
  <c r="I156"/>
  <c r="H155"/>
  <c r="G155"/>
  <c r="I152"/>
  <c r="I151" s="1"/>
  <c r="I150" s="1"/>
  <c r="I146" s="1"/>
  <c r="H151"/>
  <c r="H150" s="1"/>
  <c r="G151"/>
  <c r="G150" s="1"/>
  <c r="I145"/>
  <c r="I144" s="1"/>
  <c r="I143" s="1"/>
  <c r="H144"/>
  <c r="H143" s="1"/>
  <c r="G144"/>
  <c r="G143" s="1"/>
  <c r="I142"/>
  <c r="I141"/>
  <c r="H140"/>
  <c r="G140"/>
  <c r="I139"/>
  <c r="I138"/>
  <c r="I137"/>
  <c r="I136"/>
  <c r="I135"/>
  <c r="I134"/>
  <c r="I133"/>
  <c r="I132"/>
  <c r="H131"/>
  <c r="G131"/>
  <c r="I129"/>
  <c r="I128" s="1"/>
  <c r="I127" s="1"/>
  <c r="H128"/>
  <c r="H127" s="1"/>
  <c r="G128"/>
  <c r="G127" s="1"/>
  <c r="I125"/>
  <c r="I124" s="1"/>
  <c r="H124"/>
  <c r="G124"/>
  <c r="I123"/>
  <c r="I122"/>
  <c r="H121"/>
  <c r="G121"/>
  <c r="I120"/>
  <c r="I119" s="1"/>
  <c r="H119"/>
  <c r="G119"/>
  <c r="I115"/>
  <c r="I114" s="1"/>
  <c r="I113" s="1"/>
  <c r="I112" s="1"/>
  <c r="I111" s="1"/>
  <c r="H114"/>
  <c r="H113" s="1"/>
  <c r="H112" s="1"/>
  <c r="H111" s="1"/>
  <c r="G114"/>
  <c r="G113" s="1"/>
  <c r="G112" s="1"/>
  <c r="G111" s="1"/>
  <c r="I110"/>
  <c r="I109" s="1"/>
  <c r="H109"/>
  <c r="G109"/>
  <c r="G108"/>
  <c r="I108" s="1"/>
  <c r="G107"/>
  <c r="I107" s="1"/>
  <c r="H106"/>
  <c r="I105"/>
  <c r="I104"/>
  <c r="H103"/>
  <c r="G103"/>
  <c r="I102"/>
  <c r="G102"/>
  <c r="G101"/>
  <c r="H100"/>
  <c r="I99"/>
  <c r="I98"/>
  <c r="I97"/>
  <c r="H96"/>
  <c r="G96"/>
  <c r="I93"/>
  <c r="I92" s="1"/>
  <c r="H92"/>
  <c r="G92"/>
  <c r="I91"/>
  <c r="I90" s="1"/>
  <c r="H90"/>
  <c r="G90"/>
  <c r="I89"/>
  <c r="I88"/>
  <c r="H87"/>
  <c r="G87"/>
  <c r="I86"/>
  <c r="I85"/>
  <c r="I84"/>
  <c r="I83"/>
  <c r="G82"/>
  <c r="I79"/>
  <c r="I78" s="1"/>
  <c r="I77" s="1"/>
  <c r="I76" s="1"/>
  <c r="H78"/>
  <c r="H77" s="1"/>
  <c r="H76" s="1"/>
  <c r="G78"/>
  <c r="G77" s="1"/>
  <c r="G76" s="1"/>
  <c r="G74"/>
  <c r="G73" s="1"/>
  <c r="G72" s="1"/>
  <c r="G71" s="1"/>
  <c r="G70" s="1"/>
  <c r="H73"/>
  <c r="H72" s="1"/>
  <c r="H71" s="1"/>
  <c r="H70" s="1"/>
  <c r="I69"/>
  <c r="G68"/>
  <c r="G67" s="1"/>
  <c r="H67"/>
  <c r="I66"/>
  <c r="I65"/>
  <c r="I64"/>
  <c r="I63"/>
  <c r="I62"/>
  <c r="H61"/>
  <c r="G61"/>
  <c r="H58"/>
  <c r="G58"/>
  <c r="I57"/>
  <c r="I56" s="1"/>
  <c r="H56"/>
  <c r="G56"/>
  <c r="I53"/>
  <c r="I52"/>
  <c r="H51"/>
  <c r="H50" s="1"/>
  <c r="G51"/>
  <c r="G50" s="1"/>
  <c r="I49"/>
  <c r="I48" s="1"/>
  <c r="I47" s="1"/>
  <c r="H48"/>
  <c r="H47" s="1"/>
  <c r="G48"/>
  <c r="G47" s="1"/>
  <c r="I45"/>
  <c r="I44"/>
  <c r="I43"/>
  <c r="I42"/>
  <c r="I41"/>
  <c r="H40"/>
  <c r="H39" s="1"/>
  <c r="H38" s="1"/>
  <c r="G40"/>
  <c r="G39" s="1"/>
  <c r="G38" s="1"/>
  <c r="I36"/>
  <c r="I35" s="1"/>
  <c r="H35"/>
  <c r="G35"/>
  <c r="I34"/>
  <c r="I33"/>
  <c r="H32"/>
  <c r="G32"/>
  <c r="I31"/>
  <c r="I30"/>
  <c r="H29"/>
  <c r="G29"/>
  <c r="I28"/>
  <c r="I27"/>
  <c r="H26"/>
  <c r="G26"/>
  <c r="I25"/>
  <c r="I24"/>
  <c r="I23"/>
  <c r="I22"/>
  <c r="H21"/>
  <c r="G21"/>
  <c r="I17"/>
  <c r="I16"/>
  <c r="H15"/>
  <c r="G15"/>
  <c r="I14"/>
  <c r="I13"/>
  <c r="H12"/>
  <c r="G12"/>
  <c r="H165" i="3" l="1"/>
  <c r="K165"/>
  <c r="I589" i="4"/>
  <c r="H618"/>
  <c r="H624"/>
  <c r="H623" s="1"/>
  <c r="G425"/>
  <c r="H543"/>
  <c r="G543"/>
  <c r="G589"/>
  <c r="G211"/>
  <c r="G208" s="1"/>
  <c r="L165" i="3"/>
  <c r="I165"/>
  <c r="I630" i="4"/>
  <c r="I629" s="1"/>
  <c r="I624" s="1"/>
  <c r="I623" s="1"/>
  <c r="I618" s="1"/>
  <c r="I611" s="1"/>
  <c r="I426"/>
  <c r="I471"/>
  <c r="I206" i="3"/>
  <c r="I205" s="1"/>
  <c r="H611" i="4"/>
  <c r="G611"/>
  <c r="H176"/>
  <c r="H589"/>
  <c r="I555"/>
  <c r="I540"/>
  <c r="G504"/>
  <c r="I478"/>
  <c r="I218"/>
  <c r="I217" s="1"/>
  <c r="I498"/>
  <c r="I422"/>
  <c r="I375"/>
  <c r="I353"/>
  <c r="H391"/>
  <c r="H352"/>
  <c r="H351" s="1"/>
  <c r="H345" s="1"/>
  <c r="I292"/>
  <c r="I270"/>
  <c r="I269" s="1"/>
  <c r="I268" s="1"/>
  <c r="I263" s="1"/>
  <c r="G146"/>
  <c r="H154"/>
  <c r="H153" s="1"/>
  <c r="I310"/>
  <c r="I309" s="1"/>
  <c r="I302"/>
  <c r="I301" s="1"/>
  <c r="G199"/>
  <c r="I256"/>
  <c r="I255" s="1"/>
  <c r="H254"/>
  <c r="H253" s="1"/>
  <c r="G254"/>
  <c r="G253" s="1"/>
  <c r="H199"/>
  <c r="I205"/>
  <c r="I204" s="1"/>
  <c r="I176"/>
  <c r="I199"/>
  <c r="I213"/>
  <c r="H146"/>
  <c r="G130"/>
  <c r="G126" s="1"/>
  <c r="G55"/>
  <c r="G54" s="1"/>
  <c r="I173"/>
  <c r="I58"/>
  <c r="H55"/>
  <c r="H54" s="1"/>
  <c r="G327"/>
  <c r="G326" s="1"/>
  <c r="I68"/>
  <c r="I67" s="1"/>
  <c r="I74"/>
  <c r="I73" s="1"/>
  <c r="I72" s="1"/>
  <c r="I71" s="1"/>
  <c r="I70" s="1"/>
  <c r="G368"/>
  <c r="I416"/>
  <c r="I210"/>
  <c r="I209" s="1"/>
  <c r="H216"/>
  <c r="I260"/>
  <c r="I259" s="1"/>
  <c r="G287"/>
  <c r="G286" s="1"/>
  <c r="H309"/>
  <c r="G100"/>
  <c r="I171"/>
  <c r="I169" s="1"/>
  <c r="G370"/>
  <c r="I288"/>
  <c r="I287" s="1"/>
  <c r="I408"/>
  <c r="I407" s="1"/>
  <c r="I106"/>
  <c r="G513"/>
  <c r="G512" s="1"/>
  <c r="G106"/>
  <c r="I348"/>
  <c r="I347" s="1"/>
  <c r="I346" s="1"/>
  <c r="I413"/>
  <c r="I32"/>
  <c r="I101"/>
  <c r="I100" s="1"/>
  <c r="I165"/>
  <c r="I275"/>
  <c r="I306"/>
  <c r="I305" s="1"/>
  <c r="I372"/>
  <c r="I453"/>
  <c r="I520"/>
  <c r="I519" s="1"/>
  <c r="I544"/>
  <c r="G309"/>
  <c r="G154"/>
  <c r="G153" s="1"/>
  <c r="I230"/>
  <c r="I513"/>
  <c r="G581"/>
  <c r="I140"/>
  <c r="I475"/>
  <c r="I487"/>
  <c r="I516"/>
  <c r="H20"/>
  <c r="H19" s="1"/>
  <c r="H18" s="1"/>
  <c r="G492"/>
  <c r="G11"/>
  <c r="G10" s="1"/>
  <c r="G9" s="1"/>
  <c r="I15"/>
  <c r="I40"/>
  <c r="I39" s="1"/>
  <c r="I38" s="1"/>
  <c r="I433"/>
  <c r="G463"/>
  <c r="G462" s="1"/>
  <c r="G461" s="1"/>
  <c r="H492"/>
  <c r="I582"/>
  <c r="I581" s="1"/>
  <c r="I51"/>
  <c r="I50" s="1"/>
  <c r="I46" s="1"/>
  <c r="I87"/>
  <c r="I187"/>
  <c r="I186" s="1"/>
  <c r="I185" s="1"/>
  <c r="I184" s="1"/>
  <c r="I183" s="1"/>
  <c r="I296"/>
  <c r="I295" s="1"/>
  <c r="I12"/>
  <c r="H118"/>
  <c r="H117" s="1"/>
  <c r="H384"/>
  <c r="I443"/>
  <c r="H605"/>
  <c r="H604" s="1"/>
  <c r="H603" s="1"/>
  <c r="H602" s="1"/>
  <c r="H11"/>
  <c r="H10" s="1"/>
  <c r="H9" s="1"/>
  <c r="G81"/>
  <c r="G80" s="1"/>
  <c r="H95"/>
  <c r="H94" s="1"/>
  <c r="I155"/>
  <c r="G243"/>
  <c r="G242" s="1"/>
  <c r="G237" s="1"/>
  <c r="H286"/>
  <c r="G295"/>
  <c r="G430"/>
  <c r="G429" s="1"/>
  <c r="G428" s="1"/>
  <c r="H463"/>
  <c r="H462" s="1"/>
  <c r="H461" s="1"/>
  <c r="I463"/>
  <c r="I462" s="1"/>
  <c r="I461" s="1"/>
  <c r="H470"/>
  <c r="G605"/>
  <c r="G604" s="1"/>
  <c r="G603" s="1"/>
  <c r="G602" s="1"/>
  <c r="H243"/>
  <c r="H242" s="1"/>
  <c r="H237" s="1"/>
  <c r="I419"/>
  <c r="H512"/>
  <c r="I524"/>
  <c r="I337"/>
  <c r="I336" s="1"/>
  <c r="I335" s="1"/>
  <c r="I334" s="1"/>
  <c r="I562"/>
  <c r="I26"/>
  <c r="I243"/>
  <c r="I242" s="1"/>
  <c r="I237" s="1"/>
  <c r="I425"/>
  <c r="H581"/>
  <c r="I121"/>
  <c r="I118" s="1"/>
  <c r="I117" s="1"/>
  <c r="I131"/>
  <c r="G384"/>
  <c r="I392"/>
  <c r="G470"/>
  <c r="I29"/>
  <c r="G46"/>
  <c r="I103"/>
  <c r="H130"/>
  <c r="H126" s="1"/>
  <c r="H208"/>
  <c r="I327"/>
  <c r="I326" s="1"/>
  <c r="H430"/>
  <c r="H429" s="1"/>
  <c r="H428" s="1"/>
  <c r="I492"/>
  <c r="I533"/>
  <c r="I608"/>
  <c r="I605" s="1"/>
  <c r="I604" s="1"/>
  <c r="I603" s="1"/>
  <c r="I602" s="1"/>
  <c r="G263"/>
  <c r="I194"/>
  <c r="I193" s="1"/>
  <c r="I192" s="1"/>
  <c r="I191" s="1"/>
  <c r="I160"/>
  <c r="G118"/>
  <c r="G117" s="1"/>
  <c r="I96"/>
  <c r="H81"/>
  <c r="H80" s="1"/>
  <c r="I82"/>
  <c r="I61"/>
  <c r="H46"/>
  <c r="I21"/>
  <c r="G20"/>
  <c r="G19" s="1"/>
  <c r="G18" s="1"/>
  <c r="G275"/>
  <c r="G216"/>
  <c r="I384"/>
  <c r="H562"/>
  <c r="H275"/>
  <c r="H327"/>
  <c r="H326" s="1"/>
  <c r="G562"/>
  <c r="I220"/>
  <c r="I219" s="1"/>
  <c r="I410"/>
  <c r="I409" s="1"/>
  <c r="G413"/>
  <c r="G419"/>
  <c r="I523" l="1"/>
  <c r="I543"/>
  <c r="I216"/>
  <c r="H469"/>
  <c r="H468" s="1"/>
  <c r="G469"/>
  <c r="G468" s="1"/>
  <c r="G391"/>
  <c r="G383" s="1"/>
  <c r="G378" s="1"/>
  <c r="I391"/>
  <c r="I383" s="1"/>
  <c r="I378" s="1"/>
  <c r="G352"/>
  <c r="G351" s="1"/>
  <c r="G345" s="1"/>
  <c r="I352"/>
  <c r="I351" s="1"/>
  <c r="I345" s="1"/>
  <c r="H285"/>
  <c r="H284" s="1"/>
  <c r="H274" s="1"/>
  <c r="I286"/>
  <c r="I285" s="1"/>
  <c r="I284" s="1"/>
  <c r="I274" s="1"/>
  <c r="G285"/>
  <c r="G284" s="1"/>
  <c r="G274" s="1"/>
  <c r="H198"/>
  <c r="H197" s="1"/>
  <c r="H190" s="1"/>
  <c r="H236"/>
  <c r="I254"/>
  <c r="I253" s="1"/>
  <c r="I236" s="1"/>
  <c r="G198"/>
  <c r="G197" s="1"/>
  <c r="G190" s="1"/>
  <c r="I154"/>
  <c r="I153" s="1"/>
  <c r="I208"/>
  <c r="G37"/>
  <c r="I55"/>
  <c r="I54" s="1"/>
  <c r="I37" s="1"/>
  <c r="G95"/>
  <c r="G94" s="1"/>
  <c r="G75" s="1"/>
  <c r="I11"/>
  <c r="I10" s="1"/>
  <c r="I9" s="1"/>
  <c r="I430"/>
  <c r="I429" s="1"/>
  <c r="I428" s="1"/>
  <c r="I512"/>
  <c r="G580"/>
  <c r="G579" s="1"/>
  <c r="G578" s="1"/>
  <c r="I95"/>
  <c r="I94" s="1"/>
  <c r="I130"/>
  <c r="I126" s="1"/>
  <c r="H116"/>
  <c r="H75"/>
  <c r="H37"/>
  <c r="I470"/>
  <c r="G511"/>
  <c r="G503" s="1"/>
  <c r="G502" s="1"/>
  <c r="H383"/>
  <c r="H378" s="1"/>
  <c r="I580"/>
  <c r="I579" s="1"/>
  <c r="I578" s="1"/>
  <c r="I20"/>
  <c r="I19" s="1"/>
  <c r="I18" s="1"/>
  <c r="I81"/>
  <c r="I80" s="1"/>
  <c r="G116"/>
  <c r="H511"/>
  <c r="H503" s="1"/>
  <c r="H502" s="1"/>
  <c r="H580"/>
  <c r="H579" s="1"/>
  <c r="H578" s="1"/>
  <c r="G236"/>
  <c r="I469" l="1"/>
  <c r="I468" s="1"/>
  <c r="I344" s="1"/>
  <c r="H344"/>
  <c r="G344"/>
  <c r="I198"/>
  <c r="I197" s="1"/>
  <c r="I190" s="1"/>
  <c r="I75"/>
  <c r="I511"/>
  <c r="I503" s="1"/>
  <c r="I502" s="1"/>
  <c r="H8"/>
  <c r="G8"/>
  <c r="I116"/>
  <c r="J14" i="3"/>
  <c r="J11"/>
  <c r="G60"/>
  <c r="G55"/>
  <c r="G53"/>
  <c r="J404"/>
  <c r="H252"/>
  <c r="H251" s="1"/>
  <c r="H250" s="1"/>
  <c r="J252"/>
  <c r="J251" s="1"/>
  <c r="J250" s="1"/>
  <c r="K252"/>
  <c r="K251" s="1"/>
  <c r="K250" s="1"/>
  <c r="G252"/>
  <c r="G251" s="1"/>
  <c r="G250" s="1"/>
  <c r="H235"/>
  <c r="J235"/>
  <c r="K235"/>
  <c r="H242"/>
  <c r="H241" s="1"/>
  <c r="H240" s="1"/>
  <c r="J242"/>
  <c r="J241" s="1"/>
  <c r="J240" s="1"/>
  <c r="K242"/>
  <c r="K241" s="1"/>
  <c r="K240" s="1"/>
  <c r="H238"/>
  <c r="J238"/>
  <c r="K238"/>
  <c r="G238"/>
  <c r="G242"/>
  <c r="G241" s="1"/>
  <c r="G240" s="1"/>
  <c r="G235"/>
  <c r="L237"/>
  <c r="L236"/>
  <c r="L239"/>
  <c r="L238" s="1"/>
  <c r="I239"/>
  <c r="I238" s="1"/>
  <c r="I237"/>
  <c r="I236"/>
  <c r="H215"/>
  <c r="H214" s="1"/>
  <c r="H213" s="1"/>
  <c r="I215"/>
  <c r="I214" s="1"/>
  <c r="I213" s="1"/>
  <c r="J215"/>
  <c r="J214" s="1"/>
  <c r="J213" s="1"/>
  <c r="K215"/>
  <c r="K214" s="1"/>
  <c r="K213" s="1"/>
  <c r="L215"/>
  <c r="L214" s="1"/>
  <c r="L213" s="1"/>
  <c r="G215"/>
  <c r="G214" s="1"/>
  <c r="G213" s="1"/>
  <c r="J10" l="1"/>
  <c r="J9" s="1"/>
  <c r="I8" i="4"/>
  <c r="I635" s="1"/>
  <c r="H635"/>
  <c r="G635"/>
  <c r="J234" i="3"/>
  <c r="J233" s="1"/>
  <c r="J232" s="1"/>
  <c r="G234"/>
  <c r="G233" s="1"/>
  <c r="G232" s="1"/>
  <c r="K234"/>
  <c r="K233" s="1"/>
  <c r="K232" s="1"/>
  <c r="I235"/>
  <c r="I234" s="1"/>
  <c r="I233" s="1"/>
  <c r="H234"/>
  <c r="H233" s="1"/>
  <c r="H232" s="1"/>
  <c r="L235"/>
  <c r="L234" s="1"/>
  <c r="L233" s="1"/>
  <c r="G19"/>
  <c r="J19"/>
  <c r="K19"/>
  <c r="H19"/>
  <c r="G24"/>
  <c r="J24"/>
  <c r="K24"/>
  <c r="H24"/>
  <c r="G33"/>
  <c r="J33"/>
  <c r="K33"/>
  <c r="H33"/>
  <c r="G30"/>
  <c r="J30"/>
  <c r="K30"/>
  <c r="H30"/>
  <c r="G27"/>
  <c r="J27"/>
  <c r="K27"/>
  <c r="H27"/>
  <c r="I370"/>
  <c r="L468"/>
  <c r="L467" s="1"/>
  <c r="L466" s="1"/>
  <c r="I468"/>
  <c r="I467" s="1"/>
  <c r="I466" s="1"/>
  <c r="K467"/>
  <c r="K466" s="1"/>
  <c r="J467"/>
  <c r="J466" s="1"/>
  <c r="H467"/>
  <c r="H466" s="1"/>
  <c r="G467"/>
  <c r="G466" s="1"/>
  <c r="L465"/>
  <c r="L464" s="1"/>
  <c r="L463" s="1"/>
  <c r="L462" s="1"/>
  <c r="I465"/>
  <c r="I464" s="1"/>
  <c r="I463" s="1"/>
  <c r="I462" s="1"/>
  <c r="K464"/>
  <c r="K463" s="1"/>
  <c r="K462" s="1"/>
  <c r="J464"/>
  <c r="J463" s="1"/>
  <c r="J462" s="1"/>
  <c r="H464"/>
  <c r="H463" s="1"/>
  <c r="H462" s="1"/>
  <c r="G464"/>
  <c r="G463" s="1"/>
  <c r="G462" s="1"/>
  <c r="L459"/>
  <c r="I459"/>
  <c r="L458"/>
  <c r="I458"/>
  <c r="K457"/>
  <c r="J457"/>
  <c r="H457"/>
  <c r="G457"/>
  <c r="L456"/>
  <c r="L455" s="1"/>
  <c r="I456"/>
  <c r="I455" s="1"/>
  <c r="K455"/>
  <c r="J455"/>
  <c r="H455"/>
  <c r="G455"/>
  <c r="L450"/>
  <c r="L449" s="1"/>
  <c r="I450"/>
  <c r="I449" s="1"/>
  <c r="K449"/>
  <c r="J449"/>
  <c r="H449"/>
  <c r="G449"/>
  <c r="L448"/>
  <c r="L447" s="1"/>
  <c r="I448"/>
  <c r="I447" s="1"/>
  <c r="K447"/>
  <c r="J447"/>
  <c r="H447"/>
  <c r="G447"/>
  <c r="L446"/>
  <c r="L445" s="1"/>
  <c r="I446"/>
  <c r="I445" s="1"/>
  <c r="K445"/>
  <c r="J445"/>
  <c r="H445"/>
  <c r="G445"/>
  <c r="L444"/>
  <c r="L443" s="1"/>
  <c r="I444"/>
  <c r="I443" s="1"/>
  <c r="K443"/>
  <c r="J443"/>
  <c r="H443"/>
  <c r="G443"/>
  <c r="L442"/>
  <c r="I442"/>
  <c r="L441"/>
  <c r="I441"/>
  <c r="K440"/>
  <c r="J440"/>
  <c r="H440"/>
  <c r="G440"/>
  <c r="L435"/>
  <c r="L434" s="1"/>
  <c r="L433" s="1"/>
  <c r="L432" s="1"/>
  <c r="I435"/>
  <c r="I434" s="1"/>
  <c r="I433" s="1"/>
  <c r="I432" s="1"/>
  <c r="K434"/>
  <c r="K433" s="1"/>
  <c r="K432" s="1"/>
  <c r="J434"/>
  <c r="J433" s="1"/>
  <c r="J432" s="1"/>
  <c r="H434"/>
  <c r="H433" s="1"/>
  <c r="H432" s="1"/>
  <c r="G434"/>
  <c r="G433" s="1"/>
  <c r="G432" s="1"/>
  <c r="L430"/>
  <c r="L429" s="1"/>
  <c r="L428" s="1"/>
  <c r="L427" s="1"/>
  <c r="I430"/>
  <c r="I429" s="1"/>
  <c r="I428" s="1"/>
  <c r="I427" s="1"/>
  <c r="K429"/>
  <c r="K428" s="1"/>
  <c r="K427" s="1"/>
  <c r="J429"/>
  <c r="J428" s="1"/>
  <c r="J427" s="1"/>
  <c r="H429"/>
  <c r="H428" s="1"/>
  <c r="H427" s="1"/>
  <c r="G429"/>
  <c r="G428" s="1"/>
  <c r="G427" s="1"/>
  <c r="L425"/>
  <c r="L424" s="1"/>
  <c r="L423" s="1"/>
  <c r="L422" s="1"/>
  <c r="I425"/>
  <c r="I424" s="1"/>
  <c r="I423" s="1"/>
  <c r="I422" s="1"/>
  <c r="K424"/>
  <c r="K423" s="1"/>
  <c r="K422" s="1"/>
  <c r="J424"/>
  <c r="J423" s="1"/>
  <c r="J422" s="1"/>
  <c r="H424"/>
  <c r="H423" s="1"/>
  <c r="H422" s="1"/>
  <c r="G424"/>
  <c r="G423" s="1"/>
  <c r="G422" s="1"/>
  <c r="L419"/>
  <c r="L418" s="1"/>
  <c r="I419"/>
  <c r="I418" s="1"/>
  <c r="K418"/>
  <c r="J418"/>
  <c r="H418"/>
  <c r="G418"/>
  <c r="L417"/>
  <c r="L416" s="1"/>
  <c r="I417"/>
  <c r="I416" s="1"/>
  <c r="K416"/>
  <c r="J416"/>
  <c r="H416"/>
  <c r="G416"/>
  <c r="L415"/>
  <c r="L414" s="1"/>
  <c r="I415"/>
  <c r="I414" s="1"/>
  <c r="K414"/>
  <c r="J414"/>
  <c r="H414"/>
  <c r="G414"/>
  <c r="L413"/>
  <c r="L412" s="1"/>
  <c r="I413"/>
  <c r="I412" s="1"/>
  <c r="K412"/>
  <c r="J412"/>
  <c r="H412"/>
  <c r="G412"/>
  <c r="L411"/>
  <c r="I411"/>
  <c r="L410"/>
  <c r="I410"/>
  <c r="K409"/>
  <c r="J409"/>
  <c r="H409"/>
  <c r="G409"/>
  <c r="L407"/>
  <c r="L406" s="1"/>
  <c r="I407"/>
  <c r="I406" s="1"/>
  <c r="K406"/>
  <c r="J406"/>
  <c r="H406"/>
  <c r="G406"/>
  <c r="L405"/>
  <c r="I405"/>
  <c r="I404"/>
  <c r="J403"/>
  <c r="H403"/>
  <c r="G403"/>
  <c r="L402"/>
  <c r="L401" s="1"/>
  <c r="I402"/>
  <c r="I401" s="1"/>
  <c r="K401"/>
  <c r="J401"/>
  <c r="H401"/>
  <c r="G401"/>
  <c r="L400"/>
  <c r="L399" s="1"/>
  <c r="I400"/>
  <c r="I399" s="1"/>
  <c r="K399"/>
  <c r="J399"/>
  <c r="H399"/>
  <c r="G399"/>
  <c r="L398"/>
  <c r="L397" s="1"/>
  <c r="I398"/>
  <c r="I397" s="1"/>
  <c r="K397"/>
  <c r="J397"/>
  <c r="H397"/>
  <c r="G397"/>
  <c r="L396"/>
  <c r="I396"/>
  <c r="L395"/>
  <c r="I395"/>
  <c r="K394"/>
  <c r="J394"/>
  <c r="H394"/>
  <c r="G394"/>
  <c r="L392"/>
  <c r="I392"/>
  <c r="L391"/>
  <c r="I391"/>
  <c r="K390"/>
  <c r="K389" s="1"/>
  <c r="J390"/>
  <c r="J389" s="1"/>
  <c r="H390"/>
  <c r="H389" s="1"/>
  <c r="G390"/>
  <c r="G389" s="1"/>
  <c r="L388"/>
  <c r="I388"/>
  <c r="L387"/>
  <c r="I387"/>
  <c r="K386"/>
  <c r="J386"/>
  <c r="H386"/>
  <c r="G386"/>
  <c r="L382"/>
  <c r="L381" s="1"/>
  <c r="I382"/>
  <c r="I381" s="1"/>
  <c r="K381"/>
  <c r="J381"/>
  <c r="H381"/>
  <c r="G381"/>
  <c r="L380"/>
  <c r="L379" s="1"/>
  <c r="I380"/>
  <c r="I379" s="1"/>
  <c r="K379"/>
  <c r="J379"/>
  <c r="H379"/>
  <c r="G379"/>
  <c r="L378"/>
  <c r="I378"/>
  <c r="L377"/>
  <c r="I377"/>
  <c r="K376"/>
  <c r="J376"/>
  <c r="H376"/>
  <c r="G376"/>
  <c r="L375"/>
  <c r="I375"/>
  <c r="L374"/>
  <c r="I374"/>
  <c r="L373"/>
  <c r="I373"/>
  <c r="L372"/>
  <c r="I372"/>
  <c r="L371"/>
  <c r="I371"/>
  <c r="L370"/>
  <c r="K369"/>
  <c r="J369"/>
  <c r="G369"/>
  <c r="L368"/>
  <c r="I368"/>
  <c r="L367"/>
  <c r="I367"/>
  <c r="K366"/>
  <c r="J366"/>
  <c r="H366"/>
  <c r="G366"/>
  <c r="L365"/>
  <c r="I365"/>
  <c r="L364"/>
  <c r="I364"/>
  <c r="K363"/>
  <c r="J363"/>
  <c r="H363"/>
  <c r="G363"/>
  <c r="G362" s="1"/>
  <c r="L359"/>
  <c r="L358" s="1"/>
  <c r="I359"/>
  <c r="I358" s="1"/>
  <c r="K358"/>
  <c r="J358"/>
  <c r="H358"/>
  <c r="G358"/>
  <c r="L357"/>
  <c r="L356" s="1"/>
  <c r="I357"/>
  <c r="I356" s="1"/>
  <c r="K356"/>
  <c r="J356"/>
  <c r="H356"/>
  <c r="G356"/>
  <c r="L352"/>
  <c r="I352"/>
  <c r="L351"/>
  <c r="I351"/>
  <c r="K350"/>
  <c r="J350"/>
  <c r="H350"/>
  <c r="G350"/>
  <c r="L349"/>
  <c r="L348" s="1"/>
  <c r="I349"/>
  <c r="I348" s="1"/>
  <c r="K348"/>
  <c r="J348"/>
  <c r="H348"/>
  <c r="G348"/>
  <c r="L347"/>
  <c r="L346" s="1"/>
  <c r="I347"/>
  <c r="I346" s="1"/>
  <c r="K346"/>
  <c r="J346"/>
  <c r="H346"/>
  <c r="G346"/>
  <c r="L345"/>
  <c r="I345"/>
  <c r="L344"/>
  <c r="I344"/>
  <c r="K343"/>
  <c r="J343"/>
  <c r="H343"/>
  <c r="G343"/>
  <c r="L342"/>
  <c r="I342"/>
  <c r="L341"/>
  <c r="I341"/>
  <c r="L340"/>
  <c r="I340"/>
  <c r="K339"/>
  <c r="J339"/>
  <c r="H339"/>
  <c r="G339"/>
  <c r="L338"/>
  <c r="L337" s="1"/>
  <c r="I338"/>
  <c r="I337" s="1"/>
  <c r="K337"/>
  <c r="J337"/>
  <c r="H337"/>
  <c r="G337"/>
  <c r="L336"/>
  <c r="L335" s="1"/>
  <c r="I336"/>
  <c r="I335" s="1"/>
  <c r="K335"/>
  <c r="J335"/>
  <c r="H335"/>
  <c r="G335"/>
  <c r="L334"/>
  <c r="L333" s="1"/>
  <c r="I334"/>
  <c r="I333" s="1"/>
  <c r="K333"/>
  <c r="J333"/>
  <c r="H333"/>
  <c r="G333"/>
  <c r="L332"/>
  <c r="I332"/>
  <c r="L331"/>
  <c r="I331"/>
  <c r="L330"/>
  <c r="I330"/>
  <c r="K329"/>
  <c r="J329"/>
  <c r="H329"/>
  <c r="G329"/>
  <c r="L328"/>
  <c r="L327" s="1"/>
  <c r="I328"/>
  <c r="I327" s="1"/>
  <c r="K327"/>
  <c r="J327"/>
  <c r="H327"/>
  <c r="G327"/>
  <c r="L323"/>
  <c r="I323"/>
  <c r="L322"/>
  <c r="I322"/>
  <c r="K321"/>
  <c r="J321"/>
  <c r="H321"/>
  <c r="G321"/>
  <c r="L320"/>
  <c r="I320"/>
  <c r="L319"/>
  <c r="I319"/>
  <c r="K318"/>
  <c r="J318"/>
  <c r="H318"/>
  <c r="G318"/>
  <c r="L317"/>
  <c r="I317"/>
  <c r="L316"/>
  <c r="I316"/>
  <c r="K315"/>
  <c r="J315"/>
  <c r="H315"/>
  <c r="G315"/>
  <c r="L314"/>
  <c r="I314"/>
  <c r="L313"/>
  <c r="I313"/>
  <c r="K312"/>
  <c r="J312"/>
  <c r="H312"/>
  <c r="G312"/>
  <c r="L311"/>
  <c r="L310" s="1"/>
  <c r="I311"/>
  <c r="I310" s="1"/>
  <c r="K310"/>
  <c r="J310"/>
  <c r="H310"/>
  <c r="G310"/>
  <c r="L309"/>
  <c r="L308" s="1"/>
  <c r="I309"/>
  <c r="I308" s="1"/>
  <c r="K308"/>
  <c r="J308"/>
  <c r="H308"/>
  <c r="G308"/>
  <c r="L307"/>
  <c r="L306" s="1"/>
  <c r="I307"/>
  <c r="I306" s="1"/>
  <c r="K306"/>
  <c r="J306"/>
  <c r="H306"/>
  <c r="G306"/>
  <c r="L305"/>
  <c r="L304" s="1"/>
  <c r="I305"/>
  <c r="I304" s="1"/>
  <c r="K304"/>
  <c r="J304"/>
  <c r="H304"/>
  <c r="G304"/>
  <c r="L303"/>
  <c r="L302" s="1"/>
  <c r="I303"/>
  <c r="I302" s="1"/>
  <c r="K302"/>
  <c r="J302"/>
  <c r="H302"/>
  <c r="G302"/>
  <c r="L301"/>
  <c r="L300" s="1"/>
  <c r="I301"/>
  <c r="I300" s="1"/>
  <c r="K300"/>
  <c r="J300"/>
  <c r="H300"/>
  <c r="G300"/>
  <c r="L299"/>
  <c r="L298" s="1"/>
  <c r="I299"/>
  <c r="I298" s="1"/>
  <c r="K298"/>
  <c r="J298"/>
  <c r="H298"/>
  <c r="G298"/>
  <c r="L297"/>
  <c r="L296" s="1"/>
  <c r="I297"/>
  <c r="I296" s="1"/>
  <c r="K296"/>
  <c r="J296"/>
  <c r="H296"/>
  <c r="G296"/>
  <c r="L295"/>
  <c r="L294" s="1"/>
  <c r="I295"/>
  <c r="I294" s="1"/>
  <c r="K294"/>
  <c r="J294"/>
  <c r="H294"/>
  <c r="G294"/>
  <c r="L292"/>
  <c r="L291" s="1"/>
  <c r="I292"/>
  <c r="I291" s="1"/>
  <c r="K291"/>
  <c r="J291"/>
  <c r="H291"/>
  <c r="G291"/>
  <c r="L290"/>
  <c r="L289" s="1"/>
  <c r="I290"/>
  <c r="I289" s="1"/>
  <c r="K289"/>
  <c r="J289"/>
  <c r="H289"/>
  <c r="G289"/>
  <c r="L288"/>
  <c r="L287" s="1"/>
  <c r="I288"/>
  <c r="I287" s="1"/>
  <c r="K287"/>
  <c r="J287"/>
  <c r="H287"/>
  <c r="G287"/>
  <c r="L283"/>
  <c r="I283"/>
  <c r="L282"/>
  <c r="I282"/>
  <c r="K281"/>
  <c r="J281"/>
  <c r="H281"/>
  <c r="G281"/>
  <c r="L280"/>
  <c r="L279" s="1"/>
  <c r="I280"/>
  <c r="I279" s="1"/>
  <c r="K279"/>
  <c r="J279"/>
  <c r="H279"/>
  <c r="G279"/>
  <c r="L278"/>
  <c r="L277" s="1"/>
  <c r="I278"/>
  <c r="I277" s="1"/>
  <c r="K277"/>
  <c r="J277"/>
  <c r="H277"/>
  <c r="G277"/>
  <c r="L276"/>
  <c r="L275" s="1"/>
  <c r="I276"/>
  <c r="I275" s="1"/>
  <c r="K275"/>
  <c r="J275"/>
  <c r="H275"/>
  <c r="G275"/>
  <c r="L274"/>
  <c r="L273" s="1"/>
  <c r="I274"/>
  <c r="I273" s="1"/>
  <c r="K273"/>
  <c r="J273"/>
  <c r="H273"/>
  <c r="G273"/>
  <c r="L272"/>
  <c r="L271" s="1"/>
  <c r="I272"/>
  <c r="I271" s="1"/>
  <c r="K271"/>
  <c r="J271"/>
  <c r="H271"/>
  <c r="G271"/>
  <c r="L270"/>
  <c r="L269" s="1"/>
  <c r="I270"/>
  <c r="I269" s="1"/>
  <c r="K269"/>
  <c r="J269"/>
  <c r="H269"/>
  <c r="G269"/>
  <c r="L268"/>
  <c r="L267" s="1"/>
  <c r="I268"/>
  <c r="I267" s="1"/>
  <c r="K267"/>
  <c r="J267"/>
  <c r="H267"/>
  <c r="G267"/>
  <c r="L266"/>
  <c r="L265" s="1"/>
  <c r="I266"/>
  <c r="I265" s="1"/>
  <c r="K265"/>
  <c r="J265"/>
  <c r="H265"/>
  <c r="G265"/>
  <c r="L264"/>
  <c r="L263" s="1"/>
  <c r="I264"/>
  <c r="I263" s="1"/>
  <c r="K263"/>
  <c r="J263"/>
  <c r="H263"/>
  <c r="G263"/>
  <c r="L258"/>
  <c r="I258"/>
  <c r="L257"/>
  <c r="I257"/>
  <c r="L256"/>
  <c r="I256"/>
  <c r="L255"/>
  <c r="I255"/>
  <c r="L254"/>
  <c r="I254"/>
  <c r="L253"/>
  <c r="I253"/>
  <c r="L248"/>
  <c r="L247" s="1"/>
  <c r="L246" s="1"/>
  <c r="L245" s="1"/>
  <c r="I248"/>
  <c r="I247" s="1"/>
  <c r="I246" s="1"/>
  <c r="I245" s="1"/>
  <c r="K247"/>
  <c r="K246" s="1"/>
  <c r="K245" s="1"/>
  <c r="J247"/>
  <c r="J246" s="1"/>
  <c r="J245" s="1"/>
  <c r="H247"/>
  <c r="H246" s="1"/>
  <c r="H245" s="1"/>
  <c r="G247"/>
  <c r="G246" s="1"/>
  <c r="G245" s="1"/>
  <c r="L243"/>
  <c r="L242" s="1"/>
  <c r="L241" s="1"/>
  <c r="L240" s="1"/>
  <c r="I243"/>
  <c r="I242" s="1"/>
  <c r="I241" s="1"/>
  <c r="I240" s="1"/>
  <c r="L231"/>
  <c r="L230" s="1"/>
  <c r="L229" s="1"/>
  <c r="L228" s="1"/>
  <c r="I231"/>
  <c r="I230" s="1"/>
  <c r="I229" s="1"/>
  <c r="I228" s="1"/>
  <c r="K230"/>
  <c r="K229" s="1"/>
  <c r="K228" s="1"/>
  <c r="J230"/>
  <c r="J229" s="1"/>
  <c r="J228" s="1"/>
  <c r="H230"/>
  <c r="H229" s="1"/>
  <c r="H228" s="1"/>
  <c r="G230"/>
  <c r="G229" s="1"/>
  <c r="G228" s="1"/>
  <c r="L227"/>
  <c r="L226" s="1"/>
  <c r="L225" s="1"/>
  <c r="L224" s="1"/>
  <c r="I227"/>
  <c r="I226" s="1"/>
  <c r="I225" s="1"/>
  <c r="I224" s="1"/>
  <c r="K226"/>
  <c r="K225" s="1"/>
  <c r="K224" s="1"/>
  <c r="J226"/>
  <c r="J225" s="1"/>
  <c r="J224" s="1"/>
  <c r="H226"/>
  <c r="H225" s="1"/>
  <c r="H224" s="1"/>
  <c r="G226"/>
  <c r="G225" s="1"/>
  <c r="G224" s="1"/>
  <c r="L221"/>
  <c r="I221"/>
  <c r="L220"/>
  <c r="I220"/>
  <c r="K219"/>
  <c r="K218" s="1"/>
  <c r="K217" s="1"/>
  <c r="J219"/>
  <c r="J218" s="1"/>
  <c r="J217" s="1"/>
  <c r="H219"/>
  <c r="H218" s="1"/>
  <c r="H217" s="1"/>
  <c r="G219"/>
  <c r="G218" s="1"/>
  <c r="G217" s="1"/>
  <c r="L211"/>
  <c r="L210" s="1"/>
  <c r="L209" s="1"/>
  <c r="L204" s="1"/>
  <c r="L203" s="1"/>
  <c r="I211"/>
  <c r="I210" s="1"/>
  <c r="I209" s="1"/>
  <c r="K210"/>
  <c r="K209" s="1"/>
  <c r="K204" s="1"/>
  <c r="K203" s="1"/>
  <c r="J210"/>
  <c r="J209" s="1"/>
  <c r="J204" s="1"/>
  <c r="J203" s="1"/>
  <c r="H210"/>
  <c r="H209" s="1"/>
  <c r="G210"/>
  <c r="G209" s="1"/>
  <c r="G204" s="1"/>
  <c r="L202"/>
  <c r="L201" s="1"/>
  <c r="L200" s="1"/>
  <c r="I202"/>
  <c r="I201" s="1"/>
  <c r="I200" s="1"/>
  <c r="K201"/>
  <c r="K200" s="1"/>
  <c r="J201"/>
  <c r="J200" s="1"/>
  <c r="H201"/>
  <c r="H200" s="1"/>
  <c r="G201"/>
  <c r="G200" s="1"/>
  <c r="L199"/>
  <c r="L198" s="1"/>
  <c r="L197" s="1"/>
  <c r="I199"/>
  <c r="I198" s="1"/>
  <c r="I197" s="1"/>
  <c r="K198"/>
  <c r="K197" s="1"/>
  <c r="J198"/>
  <c r="J197" s="1"/>
  <c r="H198"/>
  <c r="H197" s="1"/>
  <c r="G198"/>
  <c r="G197" s="1"/>
  <c r="L193"/>
  <c r="L192" s="1"/>
  <c r="L191" s="1"/>
  <c r="I193"/>
  <c r="I192" s="1"/>
  <c r="I191" s="1"/>
  <c r="K192"/>
  <c r="K191" s="1"/>
  <c r="J192"/>
  <c r="J191" s="1"/>
  <c r="H192"/>
  <c r="H191" s="1"/>
  <c r="G192"/>
  <c r="G191" s="1"/>
  <c r="L190"/>
  <c r="L189" s="1"/>
  <c r="I190"/>
  <c r="I188" s="1"/>
  <c r="K189"/>
  <c r="J189"/>
  <c r="H189"/>
  <c r="G189"/>
  <c r="K188"/>
  <c r="J188"/>
  <c r="H188"/>
  <c r="G188"/>
  <c r="L187"/>
  <c r="L186" s="1"/>
  <c r="L185" s="1"/>
  <c r="I187"/>
  <c r="I186" s="1"/>
  <c r="I185" s="1"/>
  <c r="K186"/>
  <c r="K185" s="1"/>
  <c r="J186"/>
  <c r="J185" s="1"/>
  <c r="H186"/>
  <c r="H185" s="1"/>
  <c r="G186"/>
  <c r="G185" s="1"/>
  <c r="L184"/>
  <c r="L183" s="1"/>
  <c r="L182" s="1"/>
  <c r="I184"/>
  <c r="I183" s="1"/>
  <c r="I182" s="1"/>
  <c r="K183"/>
  <c r="K182" s="1"/>
  <c r="J183"/>
  <c r="J182" s="1"/>
  <c r="H183"/>
  <c r="H182" s="1"/>
  <c r="G183"/>
  <c r="G182" s="1"/>
  <c r="L181"/>
  <c r="I181"/>
  <c r="L180"/>
  <c r="I180"/>
  <c r="K179"/>
  <c r="K178" s="1"/>
  <c r="J179"/>
  <c r="J178" s="1"/>
  <c r="H179"/>
  <c r="H178" s="1"/>
  <c r="G179"/>
  <c r="G178" s="1"/>
  <c r="L177"/>
  <c r="L176" s="1"/>
  <c r="L175" s="1"/>
  <c r="I177"/>
  <c r="I176" s="1"/>
  <c r="I175" s="1"/>
  <c r="K176"/>
  <c r="K175" s="1"/>
  <c r="J176"/>
  <c r="J175" s="1"/>
  <c r="H176"/>
  <c r="H175" s="1"/>
  <c r="G176"/>
  <c r="G175" s="1"/>
  <c r="L174"/>
  <c r="L173" s="1"/>
  <c r="I174"/>
  <c r="I173" s="1"/>
  <c r="K173"/>
  <c r="J173"/>
  <c r="H173"/>
  <c r="G173"/>
  <c r="L172"/>
  <c r="L171" s="1"/>
  <c r="I172"/>
  <c r="I171" s="1"/>
  <c r="K171"/>
  <c r="J171"/>
  <c r="H171"/>
  <c r="G171"/>
  <c r="L161"/>
  <c r="I161"/>
  <c r="L160"/>
  <c r="I160"/>
  <c r="K159"/>
  <c r="K158" s="1"/>
  <c r="K157" s="1"/>
  <c r="J159"/>
  <c r="J158" s="1"/>
  <c r="J157" s="1"/>
  <c r="H159"/>
  <c r="H158" s="1"/>
  <c r="H157" s="1"/>
  <c r="G159"/>
  <c r="G158" s="1"/>
  <c r="G157" s="1"/>
  <c r="L154"/>
  <c r="I154"/>
  <c r="L153"/>
  <c r="I153"/>
  <c r="K152"/>
  <c r="J152"/>
  <c r="H152"/>
  <c r="G152"/>
  <c r="L151"/>
  <c r="I151"/>
  <c r="L150"/>
  <c r="I150"/>
  <c r="L149"/>
  <c r="I149"/>
  <c r="K148"/>
  <c r="J148"/>
  <c r="H148"/>
  <c r="G148"/>
  <c r="L147"/>
  <c r="I147"/>
  <c r="L146"/>
  <c r="I146"/>
  <c r="K145"/>
  <c r="J145"/>
  <c r="H145"/>
  <c r="G145"/>
  <c r="L144"/>
  <c r="I144"/>
  <c r="L143"/>
  <c r="I143"/>
  <c r="L142"/>
  <c r="I142"/>
  <c r="L141"/>
  <c r="I141"/>
  <c r="K140"/>
  <c r="J140"/>
  <c r="H140"/>
  <c r="G140"/>
  <c r="L139"/>
  <c r="I139"/>
  <c r="L138"/>
  <c r="I138"/>
  <c r="L137"/>
  <c r="I137"/>
  <c r="L136"/>
  <c r="I136"/>
  <c r="K135"/>
  <c r="J135"/>
  <c r="H135"/>
  <c r="G135"/>
  <c r="L133"/>
  <c r="L132" s="1"/>
  <c r="L131" s="1"/>
  <c r="L130" s="1"/>
  <c r="I133"/>
  <c r="I132" s="1"/>
  <c r="I131" s="1"/>
  <c r="I130" s="1"/>
  <c r="K132"/>
  <c r="K131" s="1"/>
  <c r="K130" s="1"/>
  <c r="J132"/>
  <c r="J131" s="1"/>
  <c r="J130" s="1"/>
  <c r="H132"/>
  <c r="H131" s="1"/>
  <c r="H130" s="1"/>
  <c r="G132"/>
  <c r="G131" s="1"/>
  <c r="G130" s="1"/>
  <c r="L129"/>
  <c r="L128" s="1"/>
  <c r="L127" s="1"/>
  <c r="I129"/>
  <c r="I128" s="1"/>
  <c r="I127" s="1"/>
  <c r="K128"/>
  <c r="K127" s="1"/>
  <c r="J128"/>
  <c r="J127" s="1"/>
  <c r="H128"/>
  <c r="H127" s="1"/>
  <c r="G128"/>
  <c r="G127" s="1"/>
  <c r="L126"/>
  <c r="I126"/>
  <c r="L125"/>
  <c r="I125"/>
  <c r="K124"/>
  <c r="J124"/>
  <c r="H124"/>
  <c r="G124"/>
  <c r="L123"/>
  <c r="I123"/>
  <c r="L122"/>
  <c r="I122"/>
  <c r="L121"/>
  <c r="I121"/>
  <c r="L120"/>
  <c r="I120"/>
  <c r="L119"/>
  <c r="I119"/>
  <c r="L118"/>
  <c r="I118"/>
  <c r="L117"/>
  <c r="I117"/>
  <c r="K116"/>
  <c r="J116"/>
  <c r="H116"/>
  <c r="G116"/>
  <c r="L114"/>
  <c r="L113" s="1"/>
  <c r="L112" s="1"/>
  <c r="I114"/>
  <c r="I113" s="1"/>
  <c r="I112" s="1"/>
  <c r="K113"/>
  <c r="K112" s="1"/>
  <c r="J113"/>
  <c r="J112" s="1"/>
  <c r="H113"/>
  <c r="H112" s="1"/>
  <c r="G113"/>
  <c r="G112" s="1"/>
  <c r="L110"/>
  <c r="I110"/>
  <c r="L109"/>
  <c r="I109"/>
  <c r="K108"/>
  <c r="J108"/>
  <c r="H108"/>
  <c r="G108"/>
  <c r="L107"/>
  <c r="L106" s="1"/>
  <c r="I107"/>
  <c r="I106" s="1"/>
  <c r="K106"/>
  <c r="J106"/>
  <c r="H106"/>
  <c r="G106"/>
  <c r="L102"/>
  <c r="L101" s="1"/>
  <c r="L100" s="1"/>
  <c r="L99" s="1"/>
  <c r="I102"/>
  <c r="I101" s="1"/>
  <c r="I100" s="1"/>
  <c r="I99" s="1"/>
  <c r="K101"/>
  <c r="K100" s="1"/>
  <c r="K99" s="1"/>
  <c r="J101"/>
  <c r="J100" s="1"/>
  <c r="J99" s="1"/>
  <c r="H101"/>
  <c r="H100" s="1"/>
  <c r="H99" s="1"/>
  <c r="G101"/>
  <c r="G100" s="1"/>
  <c r="G99" s="1"/>
  <c r="L96"/>
  <c r="I96"/>
  <c r="L95"/>
  <c r="I95"/>
  <c r="K94"/>
  <c r="J94"/>
  <c r="H94"/>
  <c r="G94"/>
  <c r="L93"/>
  <c r="I93"/>
  <c r="L92"/>
  <c r="I92"/>
  <c r="K91"/>
  <c r="J91"/>
  <c r="H91"/>
  <c r="G91"/>
  <c r="L90"/>
  <c r="I90"/>
  <c r="L89"/>
  <c r="I89"/>
  <c r="K88"/>
  <c r="J88"/>
  <c r="H88"/>
  <c r="G88"/>
  <c r="L87"/>
  <c r="I87"/>
  <c r="L86"/>
  <c r="I86"/>
  <c r="L85"/>
  <c r="I85"/>
  <c r="K84"/>
  <c r="J84"/>
  <c r="H84"/>
  <c r="L82"/>
  <c r="L81" s="1"/>
  <c r="I82"/>
  <c r="I81" s="1"/>
  <c r="K81"/>
  <c r="J81"/>
  <c r="H81"/>
  <c r="G81"/>
  <c r="L80"/>
  <c r="I80"/>
  <c r="L79"/>
  <c r="I79"/>
  <c r="K78"/>
  <c r="J78"/>
  <c r="H78"/>
  <c r="G78"/>
  <c r="L77"/>
  <c r="I77"/>
  <c r="L76"/>
  <c r="I76"/>
  <c r="L75"/>
  <c r="I75"/>
  <c r="K74"/>
  <c r="J74"/>
  <c r="H74"/>
  <c r="G74"/>
  <c r="L71"/>
  <c r="L70" s="1"/>
  <c r="L69" s="1"/>
  <c r="L68" s="1"/>
  <c r="I71"/>
  <c r="I70" s="1"/>
  <c r="I69" s="1"/>
  <c r="I68" s="1"/>
  <c r="K70"/>
  <c r="K69" s="1"/>
  <c r="K68" s="1"/>
  <c r="J70"/>
  <c r="J69" s="1"/>
  <c r="J68" s="1"/>
  <c r="H70"/>
  <c r="H69" s="1"/>
  <c r="H68" s="1"/>
  <c r="G70"/>
  <c r="G69" s="1"/>
  <c r="G68" s="1"/>
  <c r="L66"/>
  <c r="L65" s="1"/>
  <c r="L64" s="1"/>
  <c r="L63" s="1"/>
  <c r="I66"/>
  <c r="I65" s="1"/>
  <c r="I64" s="1"/>
  <c r="I63" s="1"/>
  <c r="K65"/>
  <c r="K64" s="1"/>
  <c r="K63" s="1"/>
  <c r="J65"/>
  <c r="J64" s="1"/>
  <c r="J63" s="1"/>
  <c r="H65"/>
  <c r="H64" s="1"/>
  <c r="H63" s="1"/>
  <c r="G65"/>
  <c r="G64" s="1"/>
  <c r="G63" s="1"/>
  <c r="L62"/>
  <c r="I62"/>
  <c r="L61"/>
  <c r="I61"/>
  <c r="K60"/>
  <c r="J60"/>
  <c r="H60"/>
  <c r="L59"/>
  <c r="I59"/>
  <c r="L58"/>
  <c r="I58"/>
  <c r="L57"/>
  <c r="I57"/>
  <c r="L56"/>
  <c r="I56"/>
  <c r="K55"/>
  <c r="J55"/>
  <c r="H55"/>
  <c r="L54"/>
  <c r="L53" s="1"/>
  <c r="I54"/>
  <c r="I53" s="1"/>
  <c r="K53"/>
  <c r="J53"/>
  <c r="H53"/>
  <c r="G52"/>
  <c r="L51"/>
  <c r="I51"/>
  <c r="L50"/>
  <c r="I50"/>
  <c r="K49"/>
  <c r="K48" s="1"/>
  <c r="J49"/>
  <c r="J48" s="1"/>
  <c r="H49"/>
  <c r="H48" s="1"/>
  <c r="G49"/>
  <c r="G48" s="1"/>
  <c r="L47"/>
  <c r="L46" s="1"/>
  <c r="L45" s="1"/>
  <c r="I47"/>
  <c r="I46" s="1"/>
  <c r="I45" s="1"/>
  <c r="K46"/>
  <c r="K45" s="1"/>
  <c r="J46"/>
  <c r="J45" s="1"/>
  <c r="H46"/>
  <c r="H45" s="1"/>
  <c r="G46"/>
  <c r="G45" s="1"/>
  <c r="L43"/>
  <c r="I43"/>
  <c r="L42"/>
  <c r="I42"/>
  <c r="L41"/>
  <c r="I41"/>
  <c r="L40"/>
  <c r="I40"/>
  <c r="L39"/>
  <c r="I39"/>
  <c r="K38"/>
  <c r="K37" s="1"/>
  <c r="K36" s="1"/>
  <c r="J38"/>
  <c r="J37" s="1"/>
  <c r="J36" s="1"/>
  <c r="H38"/>
  <c r="H37" s="1"/>
  <c r="H36" s="1"/>
  <c r="G38"/>
  <c r="G37" s="1"/>
  <c r="G36" s="1"/>
  <c r="L34"/>
  <c r="L33" s="1"/>
  <c r="I34"/>
  <c r="I33" s="1"/>
  <c r="L32"/>
  <c r="I32"/>
  <c r="L31"/>
  <c r="I31"/>
  <c r="L29"/>
  <c r="I29"/>
  <c r="L28"/>
  <c r="I28"/>
  <c r="L26"/>
  <c r="I26"/>
  <c r="L25"/>
  <c r="I25"/>
  <c r="L23"/>
  <c r="I23"/>
  <c r="L22"/>
  <c r="I22"/>
  <c r="L21"/>
  <c r="I21"/>
  <c r="L20"/>
  <c r="I20"/>
  <c r="L16"/>
  <c r="I16"/>
  <c r="L15"/>
  <c r="I15"/>
  <c r="K14"/>
  <c r="H14"/>
  <c r="G14"/>
  <c r="L13"/>
  <c r="I13"/>
  <c r="L12"/>
  <c r="I12"/>
  <c r="K11"/>
  <c r="H11"/>
  <c r="G11"/>
  <c r="G83" l="1"/>
  <c r="K83"/>
  <c r="J83"/>
  <c r="H83"/>
  <c r="H393"/>
  <c r="I204"/>
  <c r="I203" s="1"/>
  <c r="H204"/>
  <c r="H203" s="1"/>
  <c r="K73"/>
  <c r="K72" s="1"/>
  <c r="H196"/>
  <c r="H195" s="1"/>
  <c r="J196"/>
  <c r="J195" s="1"/>
  <c r="G73"/>
  <c r="G72" s="1"/>
  <c r="J73"/>
  <c r="J72" s="1"/>
  <c r="H73"/>
  <c r="H72" s="1"/>
  <c r="G196"/>
  <c r="G195" s="1"/>
  <c r="L232"/>
  <c r="I196"/>
  <c r="I195" s="1"/>
  <c r="K196"/>
  <c r="K195" s="1"/>
  <c r="I232"/>
  <c r="I252"/>
  <c r="I251" s="1"/>
  <c r="I250" s="1"/>
  <c r="L252"/>
  <c r="L251" s="1"/>
  <c r="L250" s="1"/>
  <c r="J223"/>
  <c r="L223"/>
  <c r="I223"/>
  <c r="L196"/>
  <c r="L195" s="1"/>
  <c r="K223"/>
  <c r="H223"/>
  <c r="H249"/>
  <c r="L19"/>
  <c r="L27"/>
  <c r="I24"/>
  <c r="I30"/>
  <c r="I19"/>
  <c r="I27"/>
  <c r="L24"/>
  <c r="L30"/>
  <c r="G18"/>
  <c r="G17" s="1"/>
  <c r="J18"/>
  <c r="J17" s="1"/>
  <c r="H18"/>
  <c r="H17" s="1"/>
  <c r="K18"/>
  <c r="K17" s="1"/>
  <c r="G170"/>
  <c r="I286"/>
  <c r="K286"/>
  <c r="G361"/>
  <c r="H369"/>
  <c r="H362" s="1"/>
  <c r="H361" s="1"/>
  <c r="H286"/>
  <c r="L286"/>
  <c r="G286"/>
  <c r="J286"/>
  <c r="H293"/>
  <c r="L312"/>
  <c r="I170"/>
  <c r="I355"/>
  <c r="I354" s="1"/>
  <c r="I366"/>
  <c r="I369"/>
  <c r="I376"/>
  <c r="L394"/>
  <c r="L14"/>
  <c r="L159"/>
  <c r="L158" s="1"/>
  <c r="L157" s="1"/>
  <c r="H355"/>
  <c r="J426"/>
  <c r="K52"/>
  <c r="I60"/>
  <c r="J115"/>
  <c r="J111" s="1"/>
  <c r="I116"/>
  <c r="L390"/>
  <c r="L389" s="1"/>
  <c r="J461"/>
  <c r="J460" s="1"/>
  <c r="J44"/>
  <c r="I49"/>
  <c r="I48" s="1"/>
  <c r="I44" s="1"/>
  <c r="L60"/>
  <c r="J244"/>
  <c r="J249"/>
  <c r="L366"/>
  <c r="L369"/>
  <c r="G439"/>
  <c r="G438" s="1"/>
  <c r="I421"/>
  <c r="G421"/>
  <c r="K426"/>
  <c r="H439"/>
  <c r="H438" s="1"/>
  <c r="K10"/>
  <c r="K9" s="1"/>
  <c r="H105"/>
  <c r="H104" s="1"/>
  <c r="I135"/>
  <c r="I145"/>
  <c r="L152"/>
  <c r="L179"/>
  <c r="L178" s="1"/>
  <c r="I219"/>
  <c r="I218" s="1"/>
  <c r="I217" s="1"/>
  <c r="J262"/>
  <c r="J261" s="1"/>
  <c r="I343"/>
  <c r="K454"/>
  <c r="K453" s="1"/>
  <c r="G461"/>
  <c r="G460" s="1"/>
  <c r="I38"/>
  <c r="I37" s="1"/>
  <c r="I36" s="1"/>
  <c r="H44"/>
  <c r="L148"/>
  <c r="J156"/>
  <c r="J155" s="1"/>
  <c r="I159"/>
  <c r="I158" s="1"/>
  <c r="I157" s="1"/>
  <c r="L188"/>
  <c r="I281"/>
  <c r="I262" s="1"/>
  <c r="I261" s="1"/>
  <c r="J355"/>
  <c r="H454"/>
  <c r="H453" s="1"/>
  <c r="I457"/>
  <c r="I454" s="1"/>
  <c r="I453" s="1"/>
  <c r="K461"/>
  <c r="K460" s="1"/>
  <c r="K421"/>
  <c r="J170"/>
  <c r="H244"/>
  <c r="G393"/>
  <c r="G10"/>
  <c r="G9" s="1"/>
  <c r="L11"/>
  <c r="H10"/>
  <c r="H9" s="1"/>
  <c r="L38"/>
  <c r="L37" s="1"/>
  <c r="L36" s="1"/>
  <c r="L135"/>
  <c r="H134"/>
  <c r="K170"/>
  <c r="J326"/>
  <c r="J325" s="1"/>
  <c r="L339"/>
  <c r="I390"/>
  <c r="I389" s="1"/>
  <c r="L409"/>
  <c r="L408" s="1"/>
  <c r="J454"/>
  <c r="J453" s="1"/>
  <c r="G454"/>
  <c r="G453" s="1"/>
  <c r="J393"/>
  <c r="L74"/>
  <c r="J105"/>
  <c r="J104" s="1"/>
  <c r="H115"/>
  <c r="H111" s="1"/>
  <c r="I189"/>
  <c r="K244"/>
  <c r="I312"/>
  <c r="I315"/>
  <c r="I318"/>
  <c r="L355"/>
  <c r="L354" s="1"/>
  <c r="L386"/>
  <c r="I394"/>
  <c r="I403"/>
  <c r="K439"/>
  <c r="K438" s="1"/>
  <c r="G44"/>
  <c r="G35" s="1"/>
  <c r="L49"/>
  <c r="L48" s="1"/>
  <c r="L44" s="1"/>
  <c r="L55"/>
  <c r="L78"/>
  <c r="L84"/>
  <c r="L91"/>
  <c r="G105"/>
  <c r="G104" s="1"/>
  <c r="K105"/>
  <c r="K104" s="1"/>
  <c r="L108"/>
  <c r="L105" s="1"/>
  <c r="L104" s="1"/>
  <c r="L124"/>
  <c r="G244"/>
  <c r="G262"/>
  <c r="G261" s="1"/>
  <c r="K262"/>
  <c r="K261" s="1"/>
  <c r="K326"/>
  <c r="K325" s="1"/>
  <c r="L329"/>
  <c r="I339"/>
  <c r="I363"/>
  <c r="I409"/>
  <c r="I408" s="1"/>
  <c r="L431"/>
  <c r="L440"/>
  <c r="L439" s="1"/>
  <c r="L438" s="1"/>
  <c r="H408"/>
  <c r="L426"/>
  <c r="I14"/>
  <c r="H52"/>
  <c r="J52"/>
  <c r="I55"/>
  <c r="I74"/>
  <c r="I84"/>
  <c r="I91"/>
  <c r="I108"/>
  <c r="I105" s="1"/>
  <c r="I104" s="1"/>
  <c r="I148"/>
  <c r="K249"/>
  <c r="L281"/>
  <c r="L262" s="1"/>
  <c r="L261" s="1"/>
  <c r="J293"/>
  <c r="I329"/>
  <c r="L343"/>
  <c r="J408"/>
  <c r="J421"/>
  <c r="K431"/>
  <c r="J439"/>
  <c r="J438" s="1"/>
  <c r="I440"/>
  <c r="I439" s="1"/>
  <c r="I438" s="1"/>
  <c r="L457"/>
  <c r="L454" s="1"/>
  <c r="L453" s="1"/>
  <c r="H461"/>
  <c r="H460" s="1"/>
  <c r="K408"/>
  <c r="H421"/>
  <c r="I11"/>
  <c r="L88"/>
  <c r="L94"/>
  <c r="I124"/>
  <c r="I140"/>
  <c r="L145"/>
  <c r="L219"/>
  <c r="L218" s="1"/>
  <c r="L217" s="1"/>
  <c r="I244"/>
  <c r="G249"/>
  <c r="H262"/>
  <c r="H261" s="1"/>
  <c r="G293"/>
  <c r="H326"/>
  <c r="H325" s="1"/>
  <c r="L350"/>
  <c r="L363"/>
  <c r="L376"/>
  <c r="I461"/>
  <c r="I460" s="1"/>
  <c r="L461"/>
  <c r="L460" s="1"/>
  <c r="K134"/>
  <c r="K362"/>
  <c r="K361" s="1"/>
  <c r="G408"/>
  <c r="L421"/>
  <c r="G426"/>
  <c r="K44"/>
  <c r="I78"/>
  <c r="I88"/>
  <c r="I94"/>
  <c r="L116"/>
  <c r="L140"/>
  <c r="I179"/>
  <c r="I178" s="1"/>
  <c r="L244"/>
  <c r="L315"/>
  <c r="G326"/>
  <c r="G325" s="1"/>
  <c r="I350"/>
  <c r="J362"/>
  <c r="J361" s="1"/>
  <c r="I426"/>
  <c r="G431"/>
  <c r="J431"/>
  <c r="I386"/>
  <c r="L170"/>
  <c r="H170"/>
  <c r="I321"/>
  <c r="L321"/>
  <c r="L318"/>
  <c r="K293"/>
  <c r="K115"/>
  <c r="K111" s="1"/>
  <c r="I152"/>
  <c r="G134"/>
  <c r="G115"/>
  <c r="G111" s="1"/>
  <c r="L404"/>
  <c r="L403" s="1"/>
  <c r="K403"/>
  <c r="K393" s="1"/>
  <c r="K156"/>
  <c r="K155" s="1"/>
  <c r="J134"/>
  <c r="G156"/>
  <c r="G155" s="1"/>
  <c r="G355"/>
  <c r="K355"/>
  <c r="H431"/>
  <c r="H156"/>
  <c r="H155" s="1"/>
  <c r="G203"/>
  <c r="H426"/>
  <c r="I431"/>
  <c r="I83" l="1"/>
  <c r="H164"/>
  <c r="H163" s="1"/>
  <c r="H162" s="1"/>
  <c r="I164"/>
  <c r="I163" s="1"/>
  <c r="I162" s="1"/>
  <c r="J164"/>
  <c r="J163" s="1"/>
  <c r="J162" s="1"/>
  <c r="K164"/>
  <c r="K163" s="1"/>
  <c r="K162" s="1"/>
  <c r="L164"/>
  <c r="L163" s="1"/>
  <c r="L162" s="1"/>
  <c r="G164"/>
  <c r="G163" s="1"/>
  <c r="L83"/>
  <c r="L73"/>
  <c r="L72" s="1"/>
  <c r="I73"/>
  <c r="I72" s="1"/>
  <c r="G385"/>
  <c r="G384" s="1"/>
  <c r="G383" s="1"/>
  <c r="J385"/>
  <c r="J384" s="1"/>
  <c r="J383" s="1"/>
  <c r="H385"/>
  <c r="H384" s="1"/>
  <c r="H383" s="1"/>
  <c r="K385"/>
  <c r="K384" s="1"/>
  <c r="K383" s="1"/>
  <c r="G285"/>
  <c r="G284" s="1"/>
  <c r="J354"/>
  <c r="J353" s="1"/>
  <c r="G354"/>
  <c r="G353" s="1"/>
  <c r="H354"/>
  <c r="H353" s="1"/>
  <c r="K285"/>
  <c r="K284" s="1"/>
  <c r="J285"/>
  <c r="J284" s="1"/>
  <c r="K354"/>
  <c r="K353" s="1"/>
  <c r="H285"/>
  <c r="H284" s="1"/>
  <c r="H222"/>
  <c r="J222"/>
  <c r="K222"/>
  <c r="K35"/>
  <c r="K103"/>
  <c r="J103"/>
  <c r="H103"/>
  <c r="G103"/>
  <c r="H35"/>
  <c r="J35"/>
  <c r="H67"/>
  <c r="J67"/>
  <c r="G67"/>
  <c r="J212"/>
  <c r="J194" s="1"/>
  <c r="K67"/>
  <c r="K260"/>
  <c r="I18"/>
  <c r="I17" s="1"/>
  <c r="L18"/>
  <c r="L17" s="1"/>
  <c r="G360"/>
  <c r="H452"/>
  <c r="H451" s="1"/>
  <c r="H437"/>
  <c r="H436" s="1"/>
  <c r="I353"/>
  <c r="I52"/>
  <c r="I35" s="1"/>
  <c r="L156"/>
  <c r="L155" s="1"/>
  <c r="G437"/>
  <c r="G436" s="1"/>
  <c r="L249"/>
  <c r="L222" s="1"/>
  <c r="I212"/>
  <c r="I194" s="1"/>
  <c r="I156"/>
  <c r="I155" s="1"/>
  <c r="H212"/>
  <c r="H194" s="1"/>
  <c r="L10"/>
  <c r="L9" s="1"/>
  <c r="I362"/>
  <c r="I361" s="1"/>
  <c r="J452"/>
  <c r="J451" s="1"/>
  <c r="L393"/>
  <c r="L385" s="1"/>
  <c r="L384" s="1"/>
  <c r="G223"/>
  <c r="G222" s="1"/>
  <c r="K452"/>
  <c r="K451" s="1"/>
  <c r="I393"/>
  <c r="I385" s="1"/>
  <c r="I384" s="1"/>
  <c r="L52"/>
  <c r="L35" s="1"/>
  <c r="L134"/>
  <c r="I115"/>
  <c r="I111" s="1"/>
  <c r="I326"/>
  <c r="I325" s="1"/>
  <c r="L115"/>
  <c r="L111" s="1"/>
  <c r="K420"/>
  <c r="G452"/>
  <c r="G451" s="1"/>
  <c r="K437"/>
  <c r="K436" s="1"/>
  <c r="L353"/>
  <c r="I452"/>
  <c r="I451" s="1"/>
  <c r="K212"/>
  <c r="K194" s="1"/>
  <c r="G420"/>
  <c r="L326"/>
  <c r="L325" s="1"/>
  <c r="I260"/>
  <c r="I134"/>
  <c r="H324"/>
  <c r="J260"/>
  <c r="G212"/>
  <c r="G194" s="1"/>
  <c r="K360"/>
  <c r="L293"/>
  <c r="L285" s="1"/>
  <c r="L420"/>
  <c r="H360"/>
  <c r="L362"/>
  <c r="L361" s="1"/>
  <c r="H260"/>
  <c r="J437"/>
  <c r="J436" s="1"/>
  <c r="J420"/>
  <c r="I249"/>
  <c r="I222" s="1"/>
  <c r="G324"/>
  <c r="I293"/>
  <c r="I285" s="1"/>
  <c r="L212"/>
  <c r="L194" s="1"/>
  <c r="I10"/>
  <c r="I9" s="1"/>
  <c r="I420"/>
  <c r="I437"/>
  <c r="I436" s="1"/>
  <c r="G260"/>
  <c r="L437"/>
  <c r="L436" s="1"/>
  <c r="L452"/>
  <c r="L451" s="1"/>
  <c r="K324"/>
  <c r="H420"/>
  <c r="J360"/>
  <c r="L260"/>
  <c r="J324"/>
  <c r="G259" l="1"/>
  <c r="L103"/>
  <c r="I103"/>
  <c r="I67"/>
  <c r="L67"/>
  <c r="I324"/>
  <c r="G8"/>
  <c r="I383"/>
  <c r="I360"/>
  <c r="K259"/>
  <c r="L383"/>
  <c r="L324"/>
  <c r="L360"/>
  <c r="L284"/>
  <c r="H259"/>
  <c r="I284"/>
  <c r="J259"/>
  <c r="K8" l="1"/>
  <c r="K469" s="1"/>
  <c r="H8"/>
  <c r="H469" s="1"/>
  <c r="I8"/>
  <c r="L8"/>
  <c r="J8"/>
  <c r="J469" s="1"/>
  <c r="I259"/>
  <c r="L259"/>
  <c r="I469" l="1"/>
  <c r="L469"/>
  <c r="G162" l="1"/>
  <c r="G469" s="1"/>
</calcChain>
</file>

<file path=xl/sharedStrings.xml><?xml version="1.0" encoding="utf-8"?>
<sst xmlns="http://schemas.openxmlformats.org/spreadsheetml/2006/main" count="4984" uniqueCount="598">
  <si>
    <t>№ п/п</t>
  </si>
  <si>
    <t>Наименование показателей</t>
  </si>
  <si>
    <t>Раздел</t>
  </si>
  <si>
    <t>3</t>
  </si>
  <si>
    <t>4</t>
  </si>
  <si>
    <t>5</t>
  </si>
  <si>
    <t>6</t>
  </si>
  <si>
    <t>Общегосударственные вопросы</t>
  </si>
  <si>
    <t>01</t>
  </si>
  <si>
    <t>1.1.</t>
  </si>
  <si>
    <t>Функционирование высшего должностного лица субъекта РФ и муниципального образования</t>
  </si>
  <si>
    <t>02</t>
  </si>
  <si>
    <t>121</t>
  </si>
  <si>
    <t>Иные выплаты персоналу государственных (муниципальных) органов, за исключением фонда оплаты труда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</si>
  <si>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</si>
  <si>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</si>
  <si>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</si>
  <si>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1.3.</t>
  </si>
  <si>
    <t>04</t>
  </si>
  <si>
    <t>122</t>
  </si>
  <si>
    <t>Закупка товаров, работ, услуг в сфере информационно-коммуникационных технологий</t>
  </si>
  <si>
    <t>244</t>
  </si>
  <si>
    <t>Уплата налога на имущество организаций и земельного налога</t>
  </si>
  <si>
    <t>1.4.</t>
  </si>
  <si>
    <t>Обеспечение деятельности финансовых, налоговых и таможенных органов и органов финансового (финансово-бюджетного) надзоранадзора</t>
  </si>
  <si>
    <t>06</t>
  </si>
  <si>
    <t>242</t>
  </si>
  <si>
    <t>1.5.</t>
  </si>
  <si>
    <t>Резервные фонды</t>
  </si>
  <si>
    <t>11</t>
  </si>
  <si>
    <t>Резервные средства</t>
  </si>
  <si>
    <t>1.6.</t>
  </si>
  <si>
    <t>Другие общегосударственные вопросы</t>
  </si>
  <si>
    <t>13</t>
  </si>
  <si>
    <t>111</t>
  </si>
  <si>
    <t>852</t>
  </si>
  <si>
    <t>Содержание архива муниципального образования</t>
  </si>
  <si>
    <t>Национальная безопасность и правоохранительная деятельность</t>
  </si>
  <si>
    <t>14</t>
  </si>
  <si>
    <t>Национальная экономика</t>
  </si>
  <si>
    <t>4.1.</t>
  </si>
  <si>
    <t>09</t>
  </si>
  <si>
    <t>4.2.</t>
  </si>
  <si>
    <t>12</t>
  </si>
  <si>
    <t>Жилищно-коммунальное хозяйство</t>
  </si>
  <si>
    <t>05</t>
  </si>
  <si>
    <t>5.1.</t>
  </si>
  <si>
    <t>Коммунальное хозяйство</t>
  </si>
  <si>
    <t>414</t>
  </si>
  <si>
    <t>5.2.</t>
  </si>
  <si>
    <t>Образование</t>
  </si>
  <si>
    <t>07</t>
  </si>
  <si>
    <t>00</t>
  </si>
  <si>
    <t>6.1.</t>
  </si>
  <si>
    <t>Дошкольное образование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</si>
  <si>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</si>
  <si>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</si>
  <si>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6.2.</t>
  </si>
  <si>
    <t>Общее образование</t>
  </si>
  <si>
    <t>6.3.</t>
  </si>
  <si>
    <t>6.4.</t>
  </si>
  <si>
    <t xml:space="preserve">Другие вопросы в области образования </t>
  </si>
  <si>
    <t>Культура, кинематография</t>
  </si>
  <si>
    <t>08</t>
  </si>
  <si>
    <t>7.1.</t>
  </si>
  <si>
    <t>Культура</t>
  </si>
  <si>
    <t>611</t>
  </si>
  <si>
    <t>612</t>
  </si>
  <si>
    <t>Социальная политика</t>
  </si>
  <si>
    <t>10</t>
  </si>
  <si>
    <t>8.1.</t>
  </si>
  <si>
    <t>Охрана семьи и детства</t>
  </si>
  <si>
    <t>321</t>
  </si>
  <si>
    <t>Массовый спорт</t>
  </si>
  <si>
    <t>Субсидии автономным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</si>
  <si>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Средства массовой информации</t>
  </si>
  <si>
    <t>10.1.</t>
  </si>
  <si>
    <t>Периодическая печать и издательства</t>
  </si>
  <si>
    <t>Дотации на выравнивание бюджетной обеспеченности</t>
  </si>
  <si>
    <t>511</t>
  </si>
  <si>
    <t>ВСЕГО РАСХОДОВ</t>
  </si>
  <si>
    <t>9.1.</t>
  </si>
  <si>
    <t>ВР</t>
  </si>
  <si>
    <t>ЦС</t>
  </si>
  <si>
    <t>ПР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</si>
  <si>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</si>
  <si>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</si>
  <si>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</si>
  <si>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 исполнительной органов государственной власти субъектов Российской Федерации, местных администраций</t>
  </si>
  <si>
    <t>Прочая закупка товаров, работ и услуг для обеспечения государственных (муниципальных) нужд</t>
  </si>
  <si>
    <t xml:space="preserve">Уплата прочих налогов, сборов </t>
  </si>
  <si>
    <t>851</t>
  </si>
  <si>
    <t>Уплата прочих налогов, сборов</t>
  </si>
  <si>
    <t>Обеспечение полномочий в области архивного дела</t>
  </si>
  <si>
    <t>Уплата иных платежей</t>
  </si>
  <si>
    <t>853</t>
  </si>
  <si>
    <t>119</t>
  </si>
  <si>
    <t>Дорожное хозяйство (дорожные фонды)</t>
  </si>
  <si>
    <t>02 2 02 00000</t>
  </si>
  <si>
    <t>03 2 03 00000</t>
  </si>
  <si>
    <t>Пенсионное обеспечение</t>
  </si>
  <si>
    <t>312</t>
  </si>
  <si>
    <t>Выплата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</si>
  <si>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03 2 02 00000</t>
  </si>
  <si>
    <t xml:space="preserve">Молодежная политика 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</si>
  <si>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</si>
  <si>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 и муниципальных образований</t>
  </si>
  <si>
    <t>Иные пенсии, социальные доплаты к пенсиям</t>
  </si>
  <si>
    <t>Фонд оплаты труда учреждений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</si>
  <si>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</si>
  <si>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Сельское хозяйство и рыболовство</t>
  </si>
  <si>
    <t>Дополнительное образование детей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</si>
  <si>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</si>
  <si>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</si>
  <si>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1.7.</t>
  </si>
  <si>
    <t>6.5.</t>
  </si>
  <si>
    <t>Непрограммные направления деятельности</t>
  </si>
  <si>
    <t>04 0 00 00000</t>
  </si>
  <si>
    <t>02 0 00 00000</t>
  </si>
  <si>
    <t>04 1 00 00000</t>
  </si>
  <si>
    <t>Подпрограмма "Развитие образования и молодежной политики"</t>
  </si>
  <si>
    <t>03 0 00 00000</t>
  </si>
  <si>
    <t>03 1 00 00000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</si>
  <si>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</si>
  <si>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Другие вопросы в области жилищно-коммунального хозяйства</t>
  </si>
  <si>
    <t>811</t>
  </si>
  <si>
    <t>Осуществление государственных полномочий Республики Алтай 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</si>
  <si>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</si>
  <si>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 xml:space="preserve">Подпрограмма "Управление муниципальными финансами" </t>
  </si>
  <si>
    <t>Иные межбюджетные трансферты</t>
  </si>
  <si>
    <t>540</t>
  </si>
  <si>
    <t>621</t>
  </si>
  <si>
    <t>Мероприятия по постановке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</si>
  <si>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Резервный фонд Администрации Чемальского района по предупреждению и ликвидации чрезвычайных ситуаций и последствий стихийных бедствий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</si>
  <si>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 (р/б)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</si>
  <si>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(м/б)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</si>
  <si>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(р/б)</t>
  </si>
  <si>
    <t>Субсидии бюджетным учреждениям на иные цели (м/б)</t>
  </si>
  <si>
    <t>Субсидии бюджетным учреждениям на иные цели (р/б)</t>
  </si>
  <si>
    <t>Пособия, компенсации, меры социальной поддержки по публичным нормативным обязательствам (р/б)</t>
  </si>
  <si>
    <t>Основное мероприятие "Развитие водоснабжения и теплоснабжения"</t>
  </si>
  <si>
    <t>Закупка энергетических ресурсов</t>
  </si>
  <si>
    <t>247</t>
  </si>
  <si>
    <t>Реализация мероприятий, направленных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</si>
  <si>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03 2 01 00000</t>
  </si>
  <si>
    <t>Сохранение и развитие местного народного творчества и культурно-досуговой деятельности  за счет межбюджетных трансфертов из бюджетов сельских поселений, бюджету муниципального образования "Чемальский район"  на осуществление части  переданных полномочий</t>
  </si>
  <si>
    <t>8.3.</t>
  </si>
  <si>
    <t>01 0 00 00000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</si>
  <si>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</si>
  <si>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</si>
  <si>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>Иные выплаты персоналу учреждений, за исключением фонда оплаты труда</t>
  </si>
  <si>
    <t>Реализация иных мероприятий в рамках непрограммных расходов органов местного самоуправления</t>
  </si>
  <si>
    <t>Другие вопросы в области национальной безопасности и правоохранительной деятельности</t>
  </si>
  <si>
    <t>Другие вопросы в области национальной экономики</t>
  </si>
  <si>
    <t>Жилищное хозяйство</t>
  </si>
  <si>
    <t>Благоустройство</t>
  </si>
  <si>
    <t>Субсидии бюджетным учреждениям на иные цели</t>
  </si>
  <si>
    <t>350</t>
  </si>
  <si>
    <t>Премии и гранты</t>
  </si>
  <si>
    <t>Другие вопросы в области социальной политики</t>
  </si>
  <si>
    <t>633</t>
  </si>
  <si>
    <t>Субсидии (гранты в форме субсидий) на финансовое обеспечение затрат,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</si>
  <si>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>622</t>
  </si>
  <si>
    <t>Субсидии автономным учреждениям на иные цели</t>
  </si>
  <si>
    <t>Национальная оборона</t>
  </si>
  <si>
    <t>Мобилизационная подготовка экономики</t>
  </si>
  <si>
    <t>5.3.</t>
  </si>
  <si>
    <t>5.4.</t>
  </si>
  <si>
    <t>8.4.</t>
  </si>
  <si>
    <t>4.3.</t>
  </si>
  <si>
    <t>Физическая культура и спорт</t>
  </si>
  <si>
    <t>2.1.</t>
  </si>
  <si>
    <t>На исполнение полномочий по осуществлению внутреннего муниципального финансового контроля, в том числе контроля в соответствии с частью 8 статьи 99 Федерального закона от 05.04.2013 № 44-ФЗ "О контрактной системе в сфере закупок товаров, работ, услуг для обеспечения государственных и муниципальных нужд"</t>
  </si>
  <si>
    <t>Реализация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осуществляющих регулируемые виды деятельности в области обращения с твердыми коммунальными отходами</t>
  </si>
  <si>
    <t>Софинансирование расходов на выплату ежемесячной надбавки к заработной плате молодым специалистам в муниципальных образовательных организациях</t>
  </si>
  <si>
    <t xml:space="preserve"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</t>
  </si>
  <si>
    <t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 из семей граждан, участвующих в проведении специальной военной операции</t>
  </si>
  <si>
    <t>Расходы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 организациях (в государственных и муниципальных общеобразовательных организациях)</t>
  </si>
  <si>
    <t>Исполнение государственных полномочий Республики Алтай по осуществлению деятельности по обращению с животными без владельцев на территории Республики Алтай</t>
  </si>
  <si>
    <t>112</t>
  </si>
  <si>
    <t>Иные выплаты населению (м/б)</t>
  </si>
  <si>
    <t>Иные выплаты населению (р/б)</t>
  </si>
  <si>
    <t>360</t>
  </si>
  <si>
    <t>Бюджетные инвестиции в объекты капитального строительства государственной (муниципальной) собственности (м/б)</t>
  </si>
  <si>
    <t>Бюджетные инвестиции в объекты капитального строительства государственной (муниципальной) собственности (р/б)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</si>
  <si>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дошкольного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</si>
  <si>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общего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</si>
  <si>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общего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</si>
  <si>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общего образования)</t>
  </si>
  <si>
    <t>03 1 Ю6 51791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</si>
  <si>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</si>
  <si>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</si>
  <si>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>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организаций, муниципальных общеобразовательных организаций</t>
  </si>
  <si>
    <t>03 1 Ю6 50501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</si>
  <si>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</si>
  <si>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 1 Ю6 53031</t>
  </si>
  <si>
    <t>000</t>
  </si>
  <si>
    <t>Сумма на 2026г.</t>
  </si>
  <si>
    <t>Изменения (+;-)</t>
  </si>
  <si>
    <t>Сумма с учетом изменений на 2026г.</t>
  </si>
  <si>
    <t>Сумма на 2027г.</t>
  </si>
  <si>
    <t>3.1.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</si>
  <si>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 (учебные расходы дошкольного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</si>
  <si>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 (иные расходы в сфере дошкольного образования)</t>
  </si>
  <si>
    <t>12.1.</t>
  </si>
  <si>
    <t>Прочие расходы</t>
  </si>
  <si>
    <t>Условно утверждаемые расходы</t>
  </si>
  <si>
    <t>99 9 00 00000</t>
  </si>
  <si>
    <t>Иные бюджетные ассигнования</t>
  </si>
  <si>
    <t>800</t>
  </si>
  <si>
    <t>Бюджетные инвестиции в объекты капитального строительства государственной (муниципальной) собственности  (м/б)</t>
  </si>
  <si>
    <t>Реализация мероприятий по модернизации коммунальной инфраструктуры (капитальные вложения в объекты капитального строительства) (реконструкция водопровода микрорайона "Аэродром")</t>
  </si>
  <si>
    <t>Сумма на 2028г.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</si>
  <si>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бюджета на 2026 год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</si>
  <si>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бюджета на 2027 и на 2028 годы</t>
  </si>
  <si>
    <t>Муниципальная программа муниципального образования "Чемальский район" на 2026-2031 годы "Управление муниципальными финансами и имуществом муниципального образования "Чемальский район" на 2026-2031 годы"</t>
  </si>
  <si>
    <t>Муниципальная программа муниципального образования "Чемальский район" на 2026-2031 годы "Развитие экономики и малого и среднего предпринимательства в муниципальном образовании "Чемальский район" на 2026-2031 годы"</t>
  </si>
  <si>
    <t>Муниципальная программа муниципального образования "Чемальский район" на 2026-2031 годы "Развитие систем жизнеобеспечения  муниципального образования "Чемальский район" на 2026-2031 годы"</t>
  </si>
  <si>
    <t>Муниципальная программа муниципального образования "Чемальский район" на 2026-2031 годы "Развитие социальной сферы и укрепление общественного здоровья населения муниципального образования  "Чемальский район" на 2026-2031 годы"</t>
  </si>
  <si>
    <t>99 0 99 00000</t>
  </si>
  <si>
    <t>Глава Чемальского района</t>
  </si>
  <si>
    <t>99 0 99 0У002</t>
  </si>
  <si>
    <t>Компенсация расходов на санаторно-курортное лечение  выборных должностей и муниципальных служащих Чемальского района</t>
  </si>
  <si>
    <t>99 0 99 0У0С2</t>
  </si>
  <si>
    <t>Финансовое обеспечение выполнение функций и полномочий орана местного самоуправления Чемальского района</t>
  </si>
  <si>
    <t>99 0 99 0У001</t>
  </si>
  <si>
    <t>99 0 99 0У0С1</t>
  </si>
  <si>
    <t xml:space="preserve">Председатель представительного органа </t>
  </si>
  <si>
    <t>99 0 99 0У003</t>
  </si>
  <si>
    <t>99 0 99 0У0С3</t>
  </si>
  <si>
    <t>Депутаты представительного органа</t>
  </si>
  <si>
    <t>99 0 99 0У005</t>
  </si>
  <si>
    <t>Комплекс  процессных   мероприятий  "Профилактика безнадзорности и правонарушений несовершеннолетних"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</si>
  <si>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</si>
  <si>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02 4 16 00000</t>
  </si>
  <si>
    <t>02 4 16 42040</t>
  </si>
  <si>
    <t>Развитие социальной сферы и укрепление общественного здоровья населения муниципального образования  "Чемальский район" на 2026-2031 годы</t>
  </si>
  <si>
    <t>Комплекс процессных мероприятий "Обеспечение гарантий"</t>
  </si>
  <si>
    <t>Выплата компенсации за наем жилья</t>
  </si>
  <si>
    <t>Комплекс процессных мероприятий "Создание условий для снижения рисков производственного травматизма и заболеваемости работников организаций на территории Чемальского района"</t>
  </si>
  <si>
    <t>03 4 10 00000</t>
  </si>
  <si>
    <t>03 4 10 22027</t>
  </si>
  <si>
    <t>03 4 11 00000</t>
  </si>
  <si>
    <t>03 4 11 42100</t>
  </si>
  <si>
    <t>99 0 99 42080</t>
  </si>
  <si>
    <t>99 0 99 51201</t>
  </si>
  <si>
    <t>Комплекс процессов мероприятий "Создание условий для реализации муниципальной программы муниципального образования "Чемальский район" Управление муниципальными финансами</t>
  </si>
  <si>
    <t>Создание условий для обеспечения выполнения функций и текущих задач</t>
  </si>
  <si>
    <t>04 4 02 00000</t>
  </si>
  <si>
    <t>04 4 02 0У001</t>
  </si>
  <si>
    <t>04 4 02 0У0С1</t>
  </si>
  <si>
    <t>04 4 02 22А05</t>
  </si>
  <si>
    <t>04 4 02 23002</t>
  </si>
  <si>
    <t xml:space="preserve">Председатель контрольно-счетной комиссии </t>
  </si>
  <si>
    <t>99 0 99 0У004</t>
  </si>
  <si>
    <t>99 0 99 0У0С4</t>
  </si>
  <si>
    <t>99 0 99 0Ш100</t>
  </si>
  <si>
    <t>Комплекс процессных мероприятий "Создание условий  для реализации муниципальной программы"</t>
  </si>
  <si>
    <t>Качественное и бесперебойное функционирование  информационно- коммуникационных технологий</t>
  </si>
  <si>
    <t>01 4 04 00000</t>
  </si>
  <si>
    <t>01 4 04 22003</t>
  </si>
  <si>
    <t>Обеспечение информационной открытости  деятельности ОМСУ</t>
  </si>
  <si>
    <t>01 4 04 22004</t>
  </si>
  <si>
    <t>Повышение квалификации</t>
  </si>
  <si>
    <t>01 4 04 22А05</t>
  </si>
  <si>
    <t>Комплекс процессных мероприятий «Развитие коммунальной инфраструктуры»</t>
  </si>
  <si>
    <t>Развитие водоснабжения и теплоснабжения</t>
  </si>
  <si>
    <t>02 4 04 00000</t>
  </si>
  <si>
    <t>02 4 04 22009</t>
  </si>
  <si>
    <t xml:space="preserve">Создание условий для обеспечения выполнения функций казенного учреждения муниципального образования "Чемальский район" "Единая диспетчерско-хозяйственная служба" </t>
  </si>
  <si>
    <t>02 4 11 0Ц001</t>
  </si>
  <si>
    <t>02 4 11 0ЦК01</t>
  </si>
  <si>
    <t>Комплекс  процессных   мероприятий  " Профилактика  правонарушений"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</si>
  <si>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</si>
  <si>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02 4 13 00000</t>
  </si>
  <si>
    <t>02 4 13 42140</t>
  </si>
  <si>
    <t>Создание условий для снижения рисков производственного травматизма и заболеваемости работников организаций на территории Чемальского района</t>
  </si>
  <si>
    <t>03 4 11 22028</t>
  </si>
  <si>
    <t>99 0 99 42110</t>
  </si>
  <si>
    <t>99 0 99 42150</t>
  </si>
  <si>
    <t>99 0 99 99000</t>
  </si>
  <si>
    <t>Комплекс процессных мероприятий «Создание условий для выполнения задач и функций казенного учреждения муниципального образования "Чемальский район" "Единая диспетчерско-хозяйственная служба" ”</t>
  </si>
  <si>
    <t>02 4 11 00000</t>
  </si>
  <si>
    <t>Комплекс  процессных   мероприятий  "Мобилизационная подготовка"</t>
  </si>
  <si>
    <t>Подготовка мобилизационнных органов к выполнению задач</t>
  </si>
  <si>
    <t>02 4 15 00000</t>
  </si>
  <si>
    <t>02 4 15 22018</t>
  </si>
  <si>
    <t>Субсидии на 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</si>
  <si>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Субсидии на софинансирование расходов местных бюджетов по материальному стимулированию деятельности представителей добровольных народных дружин, целью которых является участие в охране общественного порядка, а также страхованию их жизней и здоровья</t>
  </si>
  <si>
    <t>02 2 02 S0370</t>
  </si>
  <si>
    <t>02 2 02 S0710</t>
  </si>
  <si>
    <t>Региональный проект «Содействие в охране общественного порядка на территории Республики Алтай»</t>
  </si>
  <si>
    <t>Субсидии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</si>
  <si>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02 2 02 S0250</t>
  </si>
  <si>
    <t>Комплекс процессных мероприятий «Повышения уровня защиты населения от чрезвычайных ситуаций, пожаров и происшествий на водных объектах”</t>
  </si>
  <si>
    <t>Создание, содержание и пополнение резервов материальных ресурсов для предупреждения и ликвидации ЧС</t>
  </si>
  <si>
    <t>Устойчивое развитие системы предупреждения чрезвычайных ситуаций и ликвидации их последствий</t>
  </si>
  <si>
    <t>Комплекс процессных мероприятий «Развитие ЕДДС Чемальского района”</t>
  </si>
  <si>
    <t>Устойчивое развитие системы оповещения населения</t>
  </si>
  <si>
    <t>Комплекс  процессных   мероприятий  " Профилактика  терроризма"</t>
  </si>
  <si>
    <t xml:space="preserve"> Проведение мероприятий по предупреждению, выявлению  и пресечению  террористической деятельности </t>
  </si>
  <si>
    <t>Проведение мероприятий, направленных на снижение уровня преступности на территории района</t>
  </si>
  <si>
    <t>Комплекс  процессных   мероприятий  " Профилактика экстремизма, обеспечение межнационального и межконфессионального согласия, другие вопросы в области национальной безопасности "</t>
  </si>
  <si>
    <t>Проведение  информационно -пропагандистских мероприятий по разъяснению сущности экстремизма, его общественной опасности</t>
  </si>
  <si>
    <t>Комплекс процессных мероприятий "Комплекс мер по противодействию, злоупотреблению наркотических средств и их незаконному обороту"</t>
  </si>
  <si>
    <t>Обеспечение мер по противодействию незаконному обороту и потреблению наркотических средств, психоропных средств  и их прекурсоров</t>
  </si>
  <si>
    <t>02 4 09 00000</t>
  </si>
  <si>
    <t>02 4 09 22012</t>
  </si>
  <si>
    <t>02 4 09 22013</t>
  </si>
  <si>
    <t>02 4 10 00000</t>
  </si>
  <si>
    <t>02 4 10 22014</t>
  </si>
  <si>
    <t>02 4 12 00000</t>
  </si>
  <si>
    <t>02 4 12 22015</t>
  </si>
  <si>
    <t>02 4 13 22016</t>
  </si>
  <si>
    <t xml:space="preserve">02 4 14 00000 </t>
  </si>
  <si>
    <t>02 4 14 22017</t>
  </si>
  <si>
    <t>02 4 17 00000</t>
  </si>
  <si>
    <t>02 4 17 22019</t>
  </si>
  <si>
    <t>Комплекс процессных мероприятий «Осуществление полномочий по организации мероприятий в сфере обращения с отходами»</t>
  </si>
  <si>
    <t>Организация мероприятий в сфере обращения с отходами</t>
  </si>
  <si>
    <t xml:space="preserve">02 4 03 00000 </t>
  </si>
  <si>
    <t>02 4 03 22008</t>
  </si>
  <si>
    <t xml:space="preserve">Субвенции на 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ям) </t>
  </si>
  <si>
    <t>02 4 03 42050</t>
  </si>
  <si>
    <t>Комплекс процессных мероприятий "Осуществление деятельности по обращению с животными без владельцев"</t>
  </si>
  <si>
    <t>02 4 18 00000</t>
  </si>
  <si>
    <t xml:space="preserve"> 02 4 18 42060</t>
  </si>
  <si>
    <t>Комплекс процессных мероприятий «Сохранение и развитие автомобильных дорог»</t>
  </si>
  <si>
    <t>Дорожный фонд Чемальского района</t>
  </si>
  <si>
    <t>02 4 07 00000</t>
  </si>
  <si>
    <t>02 4 07 220Д0</t>
  </si>
  <si>
    <t>Комплекс процессных мероприятий "Поддержка малого и среднего предпринимательства"</t>
  </si>
  <si>
    <t>Предоставление субсидий из бюджета муниципального образования «Чемальский район» на возмещение части затрат, связанных с приобретением оборудования в целях создания и (или) развития и (или) модернизации производства товаров (работ, услуг)</t>
  </si>
  <si>
    <t>01 4 01 00000</t>
  </si>
  <si>
    <t>01 4 01 60001</t>
  </si>
  <si>
    <t>Комплекс процессных мероприятий "Управление и распоряжение муниципальным имуществом Чемальского района"</t>
  </si>
  <si>
    <t>Повышение эффективности использования муниципальным имуществом и земельными ресурсами</t>
  </si>
  <si>
    <t>Комплекс процессных мероприятий "Управление и распоряжение земельными ресурсами Чемальского района"</t>
  </si>
  <si>
    <t>04 4 03 00000</t>
  </si>
  <si>
    <t>04 4 03 22029</t>
  </si>
  <si>
    <t>04 4 04 00000</t>
  </si>
  <si>
    <t>04 4 04 22029</t>
  </si>
  <si>
    <t>Муниципальная программа муниципального образования "Чемальский район" на 2026-2031 годы "Развитие систем жизнеобеспечения  муниципального образования "Чемальский район" на 2026-2031 годы</t>
  </si>
  <si>
    <t>Комплекс процессных мероприятий «Улучшение условий жизни населения Чемальского района, проживающего в многоквартирном жилом фонде»</t>
  </si>
  <si>
    <t>Проведение капитального ремонта общего имущества в многоквартирных домах</t>
  </si>
  <si>
    <t>02 4 02 00000</t>
  </si>
  <si>
    <t>02 4 02 22007</t>
  </si>
  <si>
    <t>Повышение эффективности использования муниципальным имуществом</t>
  </si>
  <si>
    <t>Региональный проект «Модернизация систем коммунальной инфраструктуры»</t>
  </si>
  <si>
    <t xml:space="preserve">02 1 И3 00000 </t>
  </si>
  <si>
    <t xml:space="preserve">02 1 И3 5154П </t>
  </si>
  <si>
    <t>02 4 04 42130</t>
  </si>
  <si>
    <t>Комплекс процессных мероприятий «Благоустройство территорий»</t>
  </si>
  <si>
    <t>Осуществление полномочий по организации деятельности в сфере похоронного дела</t>
  </si>
  <si>
    <t>02 4 01 00000</t>
  </si>
  <si>
    <t>02 4 01 23001</t>
  </si>
  <si>
    <t xml:space="preserve">Комплекс процессных мероприятий «Создание условий для реализации муниципальной программы муниципального образования "Чемальский район» </t>
  </si>
  <si>
    <t xml:space="preserve">02 4 08 00000 </t>
  </si>
  <si>
    <t>02 4 08 21001</t>
  </si>
  <si>
    <t>Комплекс процессных мероприятий "Развитие дошкольного и общего образования"</t>
  </si>
  <si>
    <t>Обеспечение деятельности организаций дошкольного и общего образования Чемальского района</t>
  </si>
  <si>
    <t>Расходы на коммунальные услуги муниципальных образовательных организаций дошкольного и общего образования Чемальского района</t>
  </si>
  <si>
    <t xml:space="preserve">Расходы на оплату налогов  муниципальных образовательных организаций дошкольного и общего образования Чемальского района </t>
  </si>
  <si>
    <t xml:space="preserve">Обеспечение питанием воспитаников дошкольного образования и обучающихся 5-11 классов общего образования образовательных организаций Чемальского района </t>
  </si>
  <si>
    <t xml:space="preserve">Расходы на оплату топлива муниципальных образовательных организаций дошкольного и общего образования Чемальского района </t>
  </si>
  <si>
    <t xml:space="preserve">Расходы на выплаты по оплате труда работников муниципальных образовательных организаций дошкольного и общего образования Чемальского района </t>
  </si>
  <si>
    <t>03 4 01 00000</t>
  </si>
  <si>
    <t>03 4 01 21002</t>
  </si>
  <si>
    <t>03 4 01 21К02</t>
  </si>
  <si>
    <t>03 4 01 21Н02</t>
  </si>
  <si>
    <t>03 4 01 21П02</t>
  </si>
  <si>
    <t>03 4 01 21Т02</t>
  </si>
  <si>
    <t>03 4 01 21Ф02</t>
  </si>
  <si>
    <t>03 4 01 42032</t>
  </si>
  <si>
    <t>03 4 01 42034</t>
  </si>
  <si>
    <t>03 4 01 42036</t>
  </si>
  <si>
    <t>03 4 01 S0080</t>
  </si>
  <si>
    <t>Комплекс процессных мероприятий «Развитие социальной инфраструктуры»</t>
  </si>
  <si>
    <t>Развитие сельских территорий</t>
  </si>
  <si>
    <t xml:space="preserve">02 4 06 00000 </t>
  </si>
  <si>
    <t>02 4 06 22011</t>
  </si>
  <si>
    <t>03 4 01 42031</t>
  </si>
  <si>
    <t>03 4 01 42033</t>
  </si>
  <si>
    <t>03 4 01 42035</t>
  </si>
  <si>
    <t>03 4 01 L3041</t>
  </si>
  <si>
    <t>03 4 01 S0090</t>
  </si>
  <si>
    <t>03 4 01 S00М0</t>
  </si>
  <si>
    <t>Комплекс процессных мероприятий "Развитие дополнительного образования"</t>
  </si>
  <si>
    <t>Развитие системы дополнительного образование детей творческого направления</t>
  </si>
  <si>
    <t>Расходы на выплаты по оплате труда работников муниципальных организаций дополнительного образования творческой направленности</t>
  </si>
  <si>
    <t>Развитие систем дополнительного образования детей физкультурно-спортивной направленности</t>
  </si>
  <si>
    <t>Расходы на коммунальные услуги муниципальных организаций дополнительного образования детей физкультурно-спортивной направленности</t>
  </si>
  <si>
    <t>Расходы на оплату налогов муниципальных организаций дополнительного образования детей физкультурно-спортивной направленности</t>
  </si>
  <si>
    <t>Расходы на выплаты по оплате труда работников муниципальных организаций дополнительного образования детей физкультурно-спортивной направленности</t>
  </si>
  <si>
    <t>03 4 02 00000</t>
  </si>
  <si>
    <t>03 4 02 21003</t>
  </si>
  <si>
    <t>03 4 02 21Ф03</t>
  </si>
  <si>
    <t>03 4 02 21004</t>
  </si>
  <si>
    <t>03 4 02 21К04</t>
  </si>
  <si>
    <t>03 4 02 21Н04</t>
  </si>
  <si>
    <t>03 4 02 21Ф04</t>
  </si>
  <si>
    <t>Развитие системы предоставления дополнительного образование детей в области искусства</t>
  </si>
  <si>
    <t>03 4 02 21005</t>
  </si>
  <si>
    <t>03 4 02 21К05</t>
  </si>
  <si>
    <t>03 4 02 21Н05</t>
  </si>
  <si>
    <t>03 4 02 21Ф05</t>
  </si>
  <si>
    <t>Комплекс процессных мероприятий "Реализация молодежной политики в Чемальском районе"</t>
  </si>
  <si>
    <t>Реализация системы работы с молодежью в соответствии с приоритетными направлениями муниципальной молодежной политики</t>
  </si>
  <si>
    <t>Грантовая поддержка одаренных детей</t>
  </si>
  <si>
    <t>03 4 04 00000</t>
  </si>
  <si>
    <t>03 4 04 22022</t>
  </si>
  <si>
    <t>03 4 04 60002</t>
  </si>
  <si>
    <t>Комплекс процессных мероприятий "Создание условий для реализации муниципальной программы"Развитие социальной сферы и укрепление общественного здоровья населения муниципального образования "Чемальский район" на 2026-2031 годы" в сфере образования"</t>
  </si>
  <si>
    <t>Финансовое обеспечение выполнение функций и полномочий Отдела образования администрации Чемальского района</t>
  </si>
  <si>
    <t xml:space="preserve">Обеспечение деятельности МКУ "Центр по обеспечению деятельности отделе образования Администрации Чемальского района" </t>
  </si>
  <si>
    <t xml:space="preserve">Расходы на коммунальные услуги МКУ "Центр по обеспечению деятельности отделе образования Администрации Чемальского района" </t>
  </si>
  <si>
    <t xml:space="preserve">Расходы на оплату топлива МКУ "Центр по обеспечению деятельности отделе образования Администрации Чемальского района" </t>
  </si>
  <si>
    <t>Обеспечение отдыха и оздоровления детей</t>
  </si>
  <si>
    <t>Субвенции на реализацию государственных полномочий Республики Алтай, связанных с организацией и обеспечением отдыха и оздоровления детей</t>
  </si>
  <si>
    <t>03 4 03 00000</t>
  </si>
  <si>
    <t>03 4 03 0У001</t>
  </si>
  <si>
    <t>03 4 03 0У0С1</t>
  </si>
  <si>
    <t>03 4 03 0Ц001</t>
  </si>
  <si>
    <t>03 4 03 0ЦК01</t>
  </si>
  <si>
    <t>03 4 03 0ЦТ01</t>
  </si>
  <si>
    <t>03 4 04 22023</t>
  </si>
  <si>
    <t>03 4 04 42090</t>
  </si>
  <si>
    <t>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</si>
  <si>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Государственная поддержка отрасли культуры (поддержка лучшим работникам сельских учреждениям культуры)</t>
  </si>
  <si>
    <t>03 2 01 L4671</t>
  </si>
  <si>
    <t>03 2 01 L5193</t>
  </si>
  <si>
    <t>Комплекс процессных мероприятий "Сохранение и развитие культуры"</t>
  </si>
  <si>
    <t>Организация деятельности клубных формирований самодеятельного народного творчества</t>
  </si>
  <si>
    <t xml:space="preserve">Субсидии бюджетным учреждениям на иные цели </t>
  </si>
  <si>
    <t>03 4 05 00000</t>
  </si>
  <si>
    <t>03 4 05 21006</t>
  </si>
  <si>
    <t>03 4 05 21К06</t>
  </si>
  <si>
    <t>03 4 05 21Н06</t>
  </si>
  <si>
    <t>03 4 05 21Т06</t>
  </si>
  <si>
    <t>03 4 05 21Ф06</t>
  </si>
  <si>
    <t>03 4 05 23003</t>
  </si>
  <si>
    <t>Комплекс процессных мероприятий "Развитие библиотечного дела"</t>
  </si>
  <si>
    <t>Обеспечение доступности библиотечных услуг разным категориям пользователей</t>
  </si>
  <si>
    <t>03 4 06 00000</t>
  </si>
  <si>
    <t>03 4 06 21007</t>
  </si>
  <si>
    <t>03 4 06 21К07</t>
  </si>
  <si>
    <t>03 4 06 21Н07</t>
  </si>
  <si>
    <t>03 4 06 21Т07</t>
  </si>
  <si>
    <t>03 4 06 21Ф07</t>
  </si>
  <si>
    <t>Региональный проект "Расширение спектра культурно-досуговых услуг в Республике Алтай"</t>
  </si>
  <si>
    <t>Региональный проект "Повышения уровня и качества предоставления библиотечных услуг в  Республике Алтай "</t>
  </si>
  <si>
    <t>Субсидии бюджетам муниципальных районов на поддержку отрасли культуры (комплектование книжных фондов библиотек муниципальных образований)</t>
  </si>
  <si>
    <t>03 2 02 L5192</t>
  </si>
  <si>
    <t>Обеспечение социальных гарантий (доплата к муниципальной пенсии)</t>
  </si>
  <si>
    <t>03 4 10 22026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</si>
  <si>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</si>
  <si>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03 4 01 42010</t>
  </si>
  <si>
    <t>Комплекс процессных мероприятий "Предоставление грантовой поддержки СОНКО"</t>
  </si>
  <si>
    <t>Реализация мер по поддержке социально ориентированных некоммерческих организаций</t>
  </si>
  <si>
    <t>03 4 09 00000</t>
  </si>
  <si>
    <t>03 4 09 60003</t>
  </si>
  <si>
    <t>Региональный проект "Бизнес-спринт"(Я выбираю спорт)</t>
  </si>
  <si>
    <t>Закупка и монтаж оборудования для создания «умных» спортивных площадок (количество созданных «умных» спортивных площадок)</t>
  </si>
  <si>
    <t>Комплекс процессных мероприятий "Организация, проведение и обеспечение участия в физкультурных (физкультурно - оздоровитильных) мероприятиях"</t>
  </si>
  <si>
    <t xml:space="preserve"> 03 2 03 L7531</t>
  </si>
  <si>
    <t>03 4 07 00000</t>
  </si>
  <si>
    <t>Создание условий для привлечения граждан к систематическим занятиям физической культурой и спортом, а также развитие массового спорта различных групп населения и участие в региональных, всероссийских и международных физкультурно-спортивных мероприятиях всеми возрастными группами</t>
  </si>
  <si>
    <t>03 4 07 21008</t>
  </si>
  <si>
    <t>03 4 07 21К08</t>
  </si>
  <si>
    <t>03 4 07 21Н08</t>
  </si>
  <si>
    <t>03 4 07 21Т08</t>
  </si>
  <si>
    <t>03 4 07 21Ф08</t>
  </si>
  <si>
    <t>01 4 04 22Ф04</t>
  </si>
  <si>
    <t>2000,0</t>
  </si>
  <si>
    <t>110</t>
  </si>
  <si>
    <t>02 2 03 22008</t>
  </si>
  <si>
    <t>Комплекс процессных мероприятий "Организация и управление бюджетным процессом"</t>
  </si>
  <si>
    <t>04 4 01 00000</t>
  </si>
  <si>
    <t>Региональный проект "Педагоги и наставники"</t>
  </si>
  <si>
    <t>03 1 Ю6 00000</t>
  </si>
  <si>
    <t>"Приложение № 11
к решению "О бюджете  МО "Чемальский район" Республики Алтай на 2026 год и на  плановый период 2027 и 2028 годов"</t>
  </si>
  <si>
    <t>"Приложение № 12
к решению "О бюджете  МО "Чемальский район" Республики Алтай на 2026 год и на  плановый период 2027 и 2028 годов"</t>
  </si>
  <si>
    <t>04 4 01 43010</t>
  </si>
  <si>
    <t>Компенсация расходов на санаторно-курортное лечение  Главе Чемальского района</t>
  </si>
  <si>
    <t>Компенсация расходов на санаторно-курортное лечение муниципальных служащих Чемальского района</t>
  </si>
  <si>
    <t xml:space="preserve">Компенсация расходов на санаторно-курортное лечение  Председателю представительного органа </t>
  </si>
  <si>
    <t>Компенсация расходов на санаторно-курортное лечение   муниципальных служащих Чемальского района</t>
  </si>
  <si>
    <t>Компенсация расходов на санаторно-курортное лечение  муниципальных служащих Чемальского района</t>
  </si>
  <si>
    <t xml:space="preserve">Повышение квалификации </t>
  </si>
  <si>
    <t>Компенсация расходов на санаторно-курортное лечение  Председателю контрольно-счетной комиссии муниципальных служащих Чемальского района</t>
  </si>
  <si>
    <t xml:space="preserve">Расходы по оплате коммунальных услуг казенного учреждения муниципального образования "Чемальский район" "Единая диспетчерско-хозяйственная служба" </t>
  </si>
  <si>
    <t>Расходы на обеспечение деятельности муниципального казенного учреждения "Управление строительства и коммунального хозяйства"</t>
  </si>
  <si>
    <t>Расходы на коммунальные услуги муниципальных учреждений дополнительного образования детей в области искусства</t>
  </si>
  <si>
    <t>Расходы по оплате налогов муниципальных учреждений дополнительного образования детей в области искусства</t>
  </si>
  <si>
    <t>Расходы на выплаты по оплате труда работников муниципальных учреждений дополнительного образования детей в области искусства</t>
  </si>
  <si>
    <t>Расходы на коммунальные услуги муниципальных учреждений Чемальского района по организации деятельности клубных формирований самодеятельного народного творчества</t>
  </si>
  <si>
    <t>Расходы по оплате налогов муниципальных учреждений Чемальского района по организации деятельности клубных формирований самодеятельного народного творчества</t>
  </si>
  <si>
    <t>Расходы по оплате топлива муниципальных учреждений Чемальского района по организации деятельности клубных формирований самодеятельного народного творчества</t>
  </si>
  <si>
    <t>Расходы на выплаты по оплате труда работников муниципальных учреждений Чемальского района по организации деятельности клубных формирований самодеятельного народного творчества</t>
  </si>
  <si>
    <t>Расходы на коммунальные услуги муниципальных учреждений Чемальского района по обеспечению доступности библиотечных услуг разным категориям пользователей</t>
  </si>
  <si>
    <t>Расходы по оплате налогов муниципальных учреждений Чемальского района по обеспечению доступности библиотечных услуг разным категориям пользователей</t>
  </si>
  <si>
    <t>Расходы по оплате топлива муниципальных учреждений Чемальского района по обеспечению доступности библиотечных услуг разным категориям пользователей</t>
  </si>
  <si>
    <t>Расходы на выплаты по оплате труда работников муниципальных учреждений Чемальского района по обеспечению доступности библиотечных услуг разным категориям пользователей</t>
  </si>
  <si>
    <t>Расходы на коммунальные услуги муниципальных учреждений Чемальского района в сфере физической культуры и спорта</t>
  </si>
  <si>
    <t>Расходы по оплате налогов муниципальных учреждений Чемальского районав сфере физической культуры и спорта</t>
  </si>
  <si>
    <t>Расходы по оплате топлива муниципальных учреждений Чемальского района в сфере физической культуры и спорта</t>
  </si>
  <si>
    <t>Расходы на выплаты по оплате труда работников муниципальных учреждений Чемальского район в сфере физической культуры и спорта</t>
  </si>
  <si>
    <t>Расходы на выплаты по оплате труда работников муниципальных учреждений Чемальского района в области обеспечения информационной открытости  деятельности ОМСУ</t>
  </si>
  <si>
    <t xml:space="preserve">Компенсация расходов на санаторно-курортное лечение Председателю контрольно-счетной комиссии </t>
  </si>
  <si>
    <t>Сумма с учетом изменений на 2027г.</t>
  </si>
  <si>
    <t>Сумма с учетом изменений на 2028г.</t>
  </si>
  <si>
    <t>99 0 00 00000</t>
  </si>
  <si>
    <t>На исполнение полномочий по осуществлению внешнего муниципального финансового контроля, установленных Федеральным законом от 07.02.2011г. № 6-ФЗ "Об общих принципах организации и деятельности контрольно-счетных органов субъектов Российской Федерации и муниципальных образований"</t>
  </si>
  <si>
    <t>99 0 99 23004</t>
  </si>
  <si>
    <t>Защита населения и территории от чрезвычайных ситуаций природного и техногенного характера, пожарная безопасность</t>
  </si>
  <si>
    <t>3.2.</t>
  </si>
  <si>
    <t>Реализация мероприятий по предупреждению и ликвидации чрезвычайных ситуаций и последствий стихийных бедствий из Резервного фонда Администрации Чемальского района</t>
  </si>
  <si>
    <t>02 4 09 0Ш100</t>
  </si>
  <si>
    <t>Реализация мероприятий по модернизации коммунальной инфраструктуры (капитальные вложения в объекты капитального строительства) (реконструкция водопровода микрорайона "Аэродром") за счет внебюджетных источников</t>
  </si>
  <si>
    <t>Бюджетные инвестиции в объекты капитального строительства государственной (муниципальной) собственности  (в/и)</t>
  </si>
  <si>
    <t>Реализация мероприятий по модернизации коммунальной инфраструктуры (капитальные вложения в объекты капитального строительства) (реконструкция водопровода микрорайона "Аэродром") за счет средств местного бюджета</t>
  </si>
  <si>
    <t>02 1 И3 А154П</t>
  </si>
  <si>
    <t>02 1 И3 А1541</t>
  </si>
  <si>
    <t>Комплекс процессных мероприятий «Реализация мероприятий по газификации объектов на территории Чемальского района»</t>
  </si>
  <si>
    <t>Газификация объектов на территории Чемальского района</t>
  </si>
  <si>
    <t>02 4 05 00000</t>
  </si>
  <si>
    <t>02 4 05 22010</t>
  </si>
  <si>
    <t>Софинансирование расходных обязательств, связанных с решением вопросов местного значения сельского поселения</t>
  </si>
  <si>
    <t>04 4 01 43030</t>
  </si>
  <si>
    <t>Закупка и монтаж оборудования для создания «умных» спортивных площадок (количество созданных «умных» спортивных площадок) за счет дополнительных средств местного бюджета</t>
  </si>
  <si>
    <t>Закупка и монтаж оборудования для создания «умных» спортивных площадок (количество созданных «умных» спортивных площадок) за счет внебюджетных источников</t>
  </si>
  <si>
    <t xml:space="preserve"> 03 2 03 А7532</t>
  </si>
  <si>
    <t xml:space="preserve"> 03 2 03 А7533</t>
  </si>
  <si>
    <t>Финансовое обеспечение выполнение функций и полномочий территориальных органов местного самоуправления Чемальского района</t>
  </si>
  <si>
    <t>99 0 99 0Т001</t>
  </si>
  <si>
    <t>Комплекс процессных мероприятий "Превентивные меры по сохранению поголовья скота"</t>
  </si>
  <si>
    <t>01 4 05 00000</t>
  </si>
  <si>
    <t>Реализация мероприятий, направленных на регулирование численности волков на территории муниципального образования "Чемальский район"</t>
  </si>
  <si>
    <t>01 4 05 22030</t>
  </si>
  <si>
    <t>Региональный проект "Современный облик сельских территорий"</t>
  </si>
  <si>
    <t>Обеспечение комплексного развития сельских территорий (построены и реконструированы объекты капитального строительства в рамках реализации проектов комплексного развития сельских территорий (агломераций)) за счет средств республиканского бюджета Республики Алтай</t>
  </si>
  <si>
    <t>02 2 02 А576П</t>
  </si>
  <si>
    <t xml:space="preserve">Обеспечение комплексного развития сельских территорий (построены и реконструированы объекты капитального строительства в рамках реализации проектов комплексного развития сельских территорий (агломераций)) за счет внебюджетных средств </t>
  </si>
  <si>
    <t>02 2 02 А5761</t>
  </si>
  <si>
    <t>Комплекс процессных мероприятий "Профилактика экстремизма, обеспечение межнационального и межконфессионального согласия, другие вопросы в области национальной безопасности"</t>
  </si>
  <si>
    <t>Комплекс процессных мероприятий "Профилактика  правонарушений"</t>
  </si>
  <si>
    <t>Комплекс процессных мероприятий "Профилактика  терроризма"</t>
  </si>
  <si>
    <t>Комплекс процессных мероприятий "Мобилизационная подготовка"</t>
  </si>
  <si>
    <t>Исполнение судебных актов Российской Федерации и мировых соглашений по возмещению причиненного вреда</t>
  </si>
  <si>
    <t>831</t>
  </si>
  <si>
    <t>Обеспечение деятельности муниципальных учреждений Чемальского района, осуществляющих централизованное обслуживание</t>
  </si>
  <si>
    <t>99 0 99 0Ц001</t>
  </si>
  <si>
    <t>02 2 01 00000</t>
  </si>
  <si>
    <t>02 2 01 S0370</t>
  </si>
  <si>
    <t>02 2 01 S0710</t>
  </si>
  <si>
    <t>02 2 01 S0250</t>
  </si>
  <si>
    <t>Осуществление деятельности по обращению с животными без владельцев на территории муниципального образования "Чемальский район"</t>
  </si>
  <si>
    <t xml:space="preserve"> 02 4 18 22031</t>
  </si>
  <si>
    <t>Региональный проект "Финансирование дорожной деятельности в отношении автомобильных дорог общего пользования регионального или межмуниципального, местного значения"</t>
  </si>
  <si>
    <t>Капитальный ремонт и ремонт автомобильных дорог общего пользования местного значения за счет средств Дорожного фонда Республики Алтай</t>
  </si>
  <si>
    <t>Прочая закупка товаров, работ и услуг для обеспечения государственных (муниципальных) нужд (м/б)</t>
  </si>
  <si>
    <t>Прочая закупка товаров, работ и услуг для обеспечения государственных (муниципальных) нужд (р/б)</t>
  </si>
  <si>
    <t>02 2 03 00000</t>
  </si>
  <si>
    <t>02 2 03 SД902</t>
  </si>
  <si>
    <t>Региональный проект «Развитие энергосбережения, повышения энергетической эффективности и адаптация к изменениям климата в коммунальном хозяйстве и жилищной сфере Республики Алтай»</t>
  </si>
  <si>
    <t>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</si>
  <si>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 (м/б)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</si>
  <si>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 (р/б)</t>
  </si>
  <si>
    <t>02 2 04 00000</t>
  </si>
  <si>
    <t>02 2 04 S0210</t>
  </si>
  <si>
    <t>813</t>
  </si>
  <si>
    <t>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</si>
  <si>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03 4 01 S0200</t>
  </si>
  <si>
    <t>Обеспечение горячим питанием отдельных категорий учащихся 5-11 классов муниципальных общеобразовательных организаций из семей граждан, участвующих в проведении специальной военной операции за счет средств местного бюджета</t>
  </si>
  <si>
    <t>03 4 01 21М02</t>
  </si>
  <si>
    <t>Профессиональная подготовка, переподготовка и повышение квалификации</t>
  </si>
  <si>
    <t>00 0 00 00000</t>
  </si>
  <si>
    <t>Пособия, компенсации и иные социальные выплаты гражданам, кроме публичных нормативных обязательств</t>
  </si>
  <si>
    <t>Реализация мероприятий на софинансирование на повышение оплаты труда работников муниципальных учреждений культуры в Республике Алтай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</si>
  <si>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м/б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</si>
  <si>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р/б</t>
  </si>
  <si>
    <t>03 4 06 S0030</t>
  </si>
  <si>
    <t>03 4 05 S0030</t>
  </si>
  <si>
    <t>Реализация мероприятий за счет депутатских средств</t>
  </si>
  <si>
    <t>03 4 07 22032</t>
  </si>
  <si>
    <t>Прочие межбюджетные трансферты общего характера</t>
  </si>
  <si>
    <t>Иные межбюджетные трансферты, направленные на решение вопросов местного значения сельского поселения</t>
  </si>
  <si>
    <t>Иные межбюджетные трансферты, направленные на софинансирование расходов местных бюджетов на оплату труда и начисления на выплаты по оплате труда работников бюджетной сферы</t>
  </si>
  <si>
    <t>04 4 01 43031</t>
  </si>
  <si>
    <t>Прочая закупка товаров, работ и услуг для обеспечения государственных (муниципальных) нужд(р/б)</t>
  </si>
  <si>
    <t>Приложение № 8
к решению "О внесении изменений в бюджет  МО "Чемальский район" Республики Алтай на 2026 год и на  плановый период 2027 и 2028 годов"</t>
  </si>
  <si>
    <t>Приложение № 9
к решению "О внесении изменений в бюджет МО "Чемальский район" Республики Алтай на 2026 год и на  плановый период 2027 и 2028 годов"</t>
  </si>
  <si>
    <t>тыс. рублей</t>
  </si>
  <si>
    <t>03 4 05 22032</t>
  </si>
  <si>
    <t>Иные межбюджетные трансферты, направленные на решение вопросов местного значения сельского поселения за счет депутатских средств</t>
  </si>
  <si>
    <t>04 4 01 43032</t>
  </si>
  <si>
    <t>02 4 08 00000</t>
  </si>
  <si>
    <t>02 4 08 22А05</t>
  </si>
</sst>
</file>

<file path=xl/styles.xml><?xml version="1.0" encoding="utf-8"?>
<styleSheet xmlns="http://schemas.openxmlformats.org/spreadsheetml/2006/main">
  <numFmts count="6">
    <numFmt numFmtId="164" formatCode="_-* #,##0_р_._-;\-* #,##0_р_._-;_-* &quot;-&quot;_р_._-;_-@_-"/>
    <numFmt numFmtId="165" formatCode="_-* #,##0.00_р_._-;\-* #,##0.00_р_._-;_-* &quot;-&quot;??_р_._-;_-@_-"/>
    <numFmt numFmtId="166" formatCode="0.0"/>
    <numFmt numFmtId="167" formatCode="#,##0.0"/>
    <numFmt numFmtId="168" formatCode="_-* #,##0.0_р_._-;\-* #,##0.0_р_._-;_-* &quot;-&quot;??_р_._-;_-@_-"/>
    <numFmt numFmtId="169" formatCode="#,##0.0_ ;\-#,##0.0\ "/>
  </numFmts>
  <fonts count="1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color theme="1"/>
      <name val="Arial Cyr"/>
      <family val="2"/>
      <charset val="204"/>
    </font>
    <font>
      <sz val="8"/>
      <name val="PT Astra Serif"/>
      <family val="1"/>
      <charset val="204"/>
    </font>
    <font>
      <b/>
      <sz val="8"/>
      <name val="PT Astra Serif"/>
      <family val="1"/>
      <charset val="204"/>
    </font>
    <font>
      <sz val="9"/>
      <name val="PT Astra Serif"/>
      <family val="1"/>
      <charset val="204"/>
    </font>
    <font>
      <sz val="10"/>
      <name val="PT Astra Serif"/>
      <family val="1"/>
      <charset val="204"/>
    </font>
    <font>
      <b/>
      <sz val="12"/>
      <name val="PT Astra Serif"/>
      <family val="1"/>
      <charset val="204"/>
    </font>
    <font>
      <b/>
      <sz val="10"/>
      <name val="PT Astra Serif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3" fillId="0" borderId="0" applyNumberFormat="0" applyFont="0" applyFill="0" applyBorder="0" applyAlignment="0" applyProtection="0">
      <alignment vertical="top"/>
    </xf>
    <xf numFmtId="0" fontId="2" fillId="0" borderId="0"/>
    <xf numFmtId="0" fontId="4" fillId="0" borderId="0">
      <alignment vertical="top"/>
    </xf>
    <xf numFmtId="0" fontId="1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87">
    <xf numFmtId="0" fontId="0" fillId="0" borderId="0" xfId="0"/>
    <xf numFmtId="0" fontId="6" fillId="0" borderId="1" xfId="0" applyFont="1" applyFill="1" applyBorder="1" applyAlignment="1">
      <alignment horizontal="center"/>
    </xf>
    <xf numFmtId="0" fontId="9" fillId="0" borderId="0" xfId="0" applyFont="1" applyFill="1" applyAlignment="1">
      <alignment horizontal="center" vertical="top" wrapText="1"/>
    </xf>
    <xf numFmtId="0" fontId="9" fillId="0" borderId="0" xfId="0" applyFont="1" applyFill="1"/>
    <xf numFmtId="0" fontId="9" fillId="0" borderId="0" xfId="0" applyFont="1" applyFill="1" applyAlignment="1">
      <alignment vertical="top" wrapText="1"/>
    </xf>
    <xf numFmtId="49" fontId="9" fillId="0" borderId="0" xfId="0" applyNumberFormat="1" applyFont="1" applyFill="1" applyAlignment="1">
      <alignment horizontal="center" vertical="top" wrapText="1"/>
    </xf>
    <xf numFmtId="0" fontId="9" fillId="0" borderId="0" xfId="0" applyFont="1" applyFill="1" applyAlignment="1">
      <alignment horizontal="right" wrapText="1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11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2" fontId="6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vertical="top" wrapText="1"/>
    </xf>
    <xf numFmtId="0" fontId="6" fillId="0" borderId="2" xfId="0" applyFont="1" applyFill="1" applyBorder="1" applyAlignment="1">
      <alignment horizontal="right"/>
    </xf>
    <xf numFmtId="49" fontId="7" fillId="0" borderId="1" xfId="0" applyNumberFormat="1" applyFont="1" applyFill="1" applyBorder="1" applyAlignment="1">
      <alignment vertical="center" wrapText="1"/>
    </xf>
    <xf numFmtId="169" fontId="7" fillId="0" borderId="1" xfId="9" applyNumberFormat="1" applyFont="1" applyFill="1" applyBorder="1" applyAlignment="1">
      <alignment horizontal="center" vertical="center" wrapText="1"/>
    </xf>
    <xf numFmtId="168" fontId="7" fillId="0" borderId="1" xfId="9" applyNumberFormat="1" applyFont="1" applyFill="1" applyBorder="1" applyAlignment="1">
      <alignment vertical="center" wrapText="1"/>
    </xf>
    <xf numFmtId="49" fontId="7" fillId="0" borderId="1" xfId="2" applyNumberFormat="1" applyFont="1" applyFill="1" applyBorder="1" applyAlignment="1">
      <alignment vertical="center" wrapText="1"/>
    </xf>
    <xf numFmtId="49" fontId="7" fillId="0" borderId="1" xfId="2" applyNumberFormat="1" applyFont="1" applyFill="1" applyBorder="1" applyAlignment="1">
      <alignment horizontal="center" wrapText="1"/>
    </xf>
    <xf numFmtId="166" fontId="7" fillId="0" borderId="1" xfId="0" applyNumberFormat="1" applyFont="1" applyFill="1" applyBorder="1" applyAlignment="1">
      <alignment horizontal="center" wrapText="1"/>
    </xf>
    <xf numFmtId="49" fontId="6" fillId="0" borderId="1" xfId="2" applyNumberFormat="1" applyFont="1" applyFill="1" applyBorder="1" applyAlignment="1">
      <alignment wrapText="1"/>
    </xf>
    <xf numFmtId="49" fontId="6" fillId="0" borderId="1" xfId="2" applyNumberFormat="1" applyFont="1" applyFill="1" applyBorder="1" applyAlignment="1">
      <alignment horizontal="center" wrapText="1"/>
    </xf>
    <xf numFmtId="166" fontId="6" fillId="0" borderId="1" xfId="2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wrapText="1"/>
    </xf>
    <xf numFmtId="49" fontId="6" fillId="0" borderId="1" xfId="0" applyNumberFormat="1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left" wrapText="1"/>
    </xf>
    <xf numFmtId="49" fontId="7" fillId="0" borderId="1" xfId="0" applyNumberFormat="1" applyFont="1" applyFill="1" applyBorder="1" applyAlignment="1">
      <alignment horizontal="center" wrapText="1"/>
    </xf>
    <xf numFmtId="166" fontId="7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wrapText="1"/>
    </xf>
    <xf numFmtId="166" fontId="6" fillId="0" borderId="1" xfId="0" applyNumberFormat="1" applyFont="1" applyFill="1" applyBorder="1" applyAlignment="1">
      <alignment horizontal="center" wrapText="1"/>
    </xf>
    <xf numFmtId="0" fontId="6" fillId="0" borderId="0" xfId="0" applyFont="1" applyFill="1" applyAlignment="1">
      <alignment wrapText="1"/>
    </xf>
    <xf numFmtId="49" fontId="6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wrapText="1"/>
    </xf>
    <xf numFmtId="0" fontId="6" fillId="0" borderId="1" xfId="0" applyNumberFormat="1" applyFont="1" applyFill="1" applyBorder="1" applyAlignment="1">
      <alignment wrapText="1"/>
    </xf>
    <xf numFmtId="49" fontId="6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left" wrapText="1"/>
    </xf>
    <xf numFmtId="49" fontId="7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left" wrapText="1"/>
    </xf>
    <xf numFmtId="11" fontId="6" fillId="0" borderId="1" xfId="0" applyNumberFormat="1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center" wrapText="1"/>
    </xf>
    <xf numFmtId="0" fontId="6" fillId="0" borderId="1" xfId="0" applyNumberFormat="1" applyFont="1" applyFill="1" applyBorder="1" applyAlignment="1">
      <alignment vertical="center" wrapText="1"/>
    </xf>
    <xf numFmtId="166" fontId="7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0" xfId="0" applyFont="1" applyFill="1" applyAlignment="1">
      <alignment vertical="top" wrapText="1"/>
    </xf>
    <xf numFmtId="49" fontId="7" fillId="0" borderId="1" xfId="0" applyNumberFormat="1" applyFont="1" applyFill="1" applyBorder="1" applyAlignment="1">
      <alignment wrapText="1"/>
    </xf>
    <xf numFmtId="2" fontId="6" fillId="0" borderId="0" xfId="0" applyNumberFormat="1" applyFont="1" applyFill="1" applyAlignment="1">
      <alignment wrapText="1"/>
    </xf>
    <xf numFmtId="49" fontId="12" fillId="0" borderId="1" xfId="0" applyNumberFormat="1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9" fillId="0" borderId="0" xfId="0" applyFont="1" applyFill="1" applyAlignment="1">
      <alignment horizontal="left"/>
    </xf>
    <xf numFmtId="16" fontId="6" fillId="0" borderId="1" xfId="0" applyNumberFormat="1" applyFont="1" applyFill="1" applyBorder="1" applyAlignment="1">
      <alignment horizontal="center" vertical="center" wrapText="1"/>
    </xf>
    <xf numFmtId="166" fontId="6" fillId="0" borderId="6" xfId="0" applyNumberFormat="1" applyFont="1" applyFill="1" applyBorder="1" applyAlignment="1">
      <alignment horizontal="center" wrapText="1"/>
    </xf>
    <xf numFmtId="0" fontId="6" fillId="0" borderId="0" xfId="0" applyNumberFormat="1" applyFont="1" applyFill="1" applyAlignment="1">
      <alignment wrapText="1"/>
    </xf>
    <xf numFmtId="0" fontId="7" fillId="0" borderId="1" xfId="0" applyNumberFormat="1" applyFont="1" applyFill="1" applyBorder="1" applyAlignment="1">
      <alignment horizontal="left" wrapText="1"/>
    </xf>
    <xf numFmtId="166" fontId="7" fillId="0" borderId="6" xfId="0" applyNumberFormat="1" applyFont="1" applyFill="1" applyBorder="1" applyAlignment="1">
      <alignment horizontal="center" wrapText="1"/>
    </xf>
    <xf numFmtId="49" fontId="6" fillId="0" borderId="1" xfId="2" applyNumberFormat="1" applyFont="1" applyFill="1" applyBorder="1" applyAlignment="1">
      <alignment horizontal="left" wrapText="1"/>
    </xf>
    <xf numFmtId="0" fontId="6" fillId="0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left" vertical="top" wrapText="1"/>
    </xf>
    <xf numFmtId="167" fontId="7" fillId="0" borderId="1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2" fontId="9" fillId="0" borderId="0" xfId="0" applyNumberFormat="1" applyFont="1" applyFill="1" applyAlignment="1">
      <alignment horizontal="center" vertical="top" wrapText="1"/>
    </xf>
    <xf numFmtId="166" fontId="7" fillId="0" borderId="1" xfId="9" applyNumberFormat="1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top" wrapText="1"/>
    </xf>
    <xf numFmtId="166" fontId="6" fillId="0" borderId="1" xfId="0" applyNumberFormat="1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166" fontId="6" fillId="0" borderId="3" xfId="0" applyNumberFormat="1" applyFont="1" applyFill="1" applyBorder="1" applyAlignment="1">
      <alignment horizontal="center" wrapText="1"/>
    </xf>
    <xf numFmtId="167" fontId="6" fillId="0" borderId="1" xfId="0" applyNumberFormat="1" applyFont="1" applyFill="1" applyBorder="1" applyAlignment="1">
      <alignment horizontal="center" wrapText="1"/>
    </xf>
    <xf numFmtId="0" fontId="8" fillId="0" borderId="0" xfId="0" applyNumberFormat="1" applyFont="1" applyFill="1" applyAlignment="1">
      <alignment wrapText="1"/>
    </xf>
  </cellXfs>
  <cellStyles count="10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Тысячи [0]_перечис.11" xfId="5"/>
    <cellStyle name="Тысячи_перечис.11" xfId="6"/>
    <cellStyle name="Финансовый" xfId="9" builtinId="3"/>
    <cellStyle name="Финансовый 2" xfId="7"/>
    <cellStyle name="Финансов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6"/>
  <sheetViews>
    <sheetView tabSelected="1" topLeftCell="A154" zoomScaleSheetLayoutView="100" workbookViewId="0">
      <selection activeCell="A154" sqref="A1:XFD1048576"/>
    </sheetView>
  </sheetViews>
  <sheetFormatPr defaultRowHeight="12.75"/>
  <cols>
    <col min="1" max="1" width="5.140625" style="2" customWidth="1"/>
    <col min="2" max="2" width="54.28515625" style="4" customWidth="1"/>
    <col min="3" max="3" width="6.140625" style="5" customWidth="1"/>
    <col min="4" max="4" width="5.5703125" style="5" customWidth="1"/>
    <col min="5" max="5" width="12.28515625" style="5" customWidth="1"/>
    <col min="6" max="6" width="4.7109375" style="5" customWidth="1"/>
    <col min="7" max="7" width="11" style="5" hidden="1" customWidth="1"/>
    <col min="8" max="8" width="10.28515625" style="5" customWidth="1"/>
    <col min="9" max="9" width="14" style="5" customWidth="1"/>
    <col min="10" max="228" width="9.140625" style="3"/>
    <col min="229" max="229" width="3.5703125" style="3" customWidth="1"/>
    <col min="230" max="230" width="40.85546875" style="3" customWidth="1"/>
    <col min="231" max="231" width="5.140625" style="3" customWidth="1"/>
    <col min="232" max="233" width="4.28515625" style="3" customWidth="1"/>
    <col min="234" max="234" width="8.5703125" style="3" customWidth="1"/>
    <col min="235" max="235" width="6.7109375" style="3" customWidth="1"/>
    <col min="236" max="236" width="11.28515625" style="3" customWidth="1"/>
    <col min="237" max="237" width="12.28515625" style="3" customWidth="1"/>
    <col min="238" max="484" width="9.140625" style="3"/>
    <col min="485" max="485" width="3.5703125" style="3" customWidth="1"/>
    <col min="486" max="486" width="40.85546875" style="3" customWidth="1"/>
    <col min="487" max="487" width="5.140625" style="3" customWidth="1"/>
    <col min="488" max="489" width="4.28515625" style="3" customWidth="1"/>
    <col min="490" max="490" width="8.5703125" style="3" customWidth="1"/>
    <col min="491" max="491" width="6.7109375" style="3" customWidth="1"/>
    <col min="492" max="492" width="11.28515625" style="3" customWidth="1"/>
    <col min="493" max="493" width="12.28515625" style="3" customWidth="1"/>
    <col min="494" max="740" width="9.140625" style="3"/>
    <col min="741" max="741" width="3.5703125" style="3" customWidth="1"/>
    <col min="742" max="742" width="40.85546875" style="3" customWidth="1"/>
    <col min="743" max="743" width="5.140625" style="3" customWidth="1"/>
    <col min="744" max="745" width="4.28515625" style="3" customWidth="1"/>
    <col min="746" max="746" width="8.5703125" style="3" customWidth="1"/>
    <col min="747" max="747" width="6.7109375" style="3" customWidth="1"/>
    <col min="748" max="748" width="11.28515625" style="3" customWidth="1"/>
    <col min="749" max="749" width="12.28515625" style="3" customWidth="1"/>
    <col min="750" max="996" width="9.140625" style="3"/>
    <col min="997" max="997" width="3.5703125" style="3" customWidth="1"/>
    <col min="998" max="998" width="40.85546875" style="3" customWidth="1"/>
    <col min="999" max="999" width="5.140625" style="3" customWidth="1"/>
    <col min="1000" max="1001" width="4.28515625" style="3" customWidth="1"/>
    <col min="1002" max="1002" width="8.5703125" style="3" customWidth="1"/>
    <col min="1003" max="1003" width="6.7109375" style="3" customWidth="1"/>
    <col min="1004" max="1004" width="11.28515625" style="3" customWidth="1"/>
    <col min="1005" max="1005" width="12.28515625" style="3" customWidth="1"/>
    <col min="1006" max="1252" width="9.140625" style="3"/>
    <col min="1253" max="1253" width="3.5703125" style="3" customWidth="1"/>
    <col min="1254" max="1254" width="40.85546875" style="3" customWidth="1"/>
    <col min="1255" max="1255" width="5.140625" style="3" customWidth="1"/>
    <col min="1256" max="1257" width="4.28515625" style="3" customWidth="1"/>
    <col min="1258" max="1258" width="8.5703125" style="3" customWidth="1"/>
    <col min="1259" max="1259" width="6.7109375" style="3" customWidth="1"/>
    <col min="1260" max="1260" width="11.28515625" style="3" customWidth="1"/>
    <col min="1261" max="1261" width="12.28515625" style="3" customWidth="1"/>
    <col min="1262" max="1508" width="9.140625" style="3"/>
    <col min="1509" max="1509" width="3.5703125" style="3" customWidth="1"/>
    <col min="1510" max="1510" width="40.85546875" style="3" customWidth="1"/>
    <col min="1511" max="1511" width="5.140625" style="3" customWidth="1"/>
    <col min="1512" max="1513" width="4.28515625" style="3" customWidth="1"/>
    <col min="1514" max="1514" width="8.5703125" style="3" customWidth="1"/>
    <col min="1515" max="1515" width="6.7109375" style="3" customWidth="1"/>
    <col min="1516" max="1516" width="11.28515625" style="3" customWidth="1"/>
    <col min="1517" max="1517" width="12.28515625" style="3" customWidth="1"/>
    <col min="1518" max="1764" width="9.140625" style="3"/>
    <col min="1765" max="1765" width="3.5703125" style="3" customWidth="1"/>
    <col min="1766" max="1766" width="40.85546875" style="3" customWidth="1"/>
    <col min="1767" max="1767" width="5.140625" style="3" customWidth="1"/>
    <col min="1768" max="1769" width="4.28515625" style="3" customWidth="1"/>
    <col min="1770" max="1770" width="8.5703125" style="3" customWidth="1"/>
    <col min="1771" max="1771" width="6.7109375" style="3" customWidth="1"/>
    <col min="1772" max="1772" width="11.28515625" style="3" customWidth="1"/>
    <col min="1773" max="1773" width="12.28515625" style="3" customWidth="1"/>
    <col min="1774" max="2020" width="9.140625" style="3"/>
    <col min="2021" max="2021" width="3.5703125" style="3" customWidth="1"/>
    <col min="2022" max="2022" width="40.85546875" style="3" customWidth="1"/>
    <col min="2023" max="2023" width="5.140625" style="3" customWidth="1"/>
    <col min="2024" max="2025" width="4.28515625" style="3" customWidth="1"/>
    <col min="2026" max="2026" width="8.5703125" style="3" customWidth="1"/>
    <col min="2027" max="2027" width="6.7109375" style="3" customWidth="1"/>
    <col min="2028" max="2028" width="11.28515625" style="3" customWidth="1"/>
    <col min="2029" max="2029" width="12.28515625" style="3" customWidth="1"/>
    <col min="2030" max="2276" width="9.140625" style="3"/>
    <col min="2277" max="2277" width="3.5703125" style="3" customWidth="1"/>
    <col min="2278" max="2278" width="40.85546875" style="3" customWidth="1"/>
    <col min="2279" max="2279" width="5.140625" style="3" customWidth="1"/>
    <col min="2280" max="2281" width="4.28515625" style="3" customWidth="1"/>
    <col min="2282" max="2282" width="8.5703125" style="3" customWidth="1"/>
    <col min="2283" max="2283" width="6.7109375" style="3" customWidth="1"/>
    <col min="2284" max="2284" width="11.28515625" style="3" customWidth="1"/>
    <col min="2285" max="2285" width="12.28515625" style="3" customWidth="1"/>
    <col min="2286" max="2532" width="9.140625" style="3"/>
    <col min="2533" max="2533" width="3.5703125" style="3" customWidth="1"/>
    <col min="2534" max="2534" width="40.85546875" style="3" customWidth="1"/>
    <col min="2535" max="2535" width="5.140625" style="3" customWidth="1"/>
    <col min="2536" max="2537" width="4.28515625" style="3" customWidth="1"/>
    <col min="2538" max="2538" width="8.5703125" style="3" customWidth="1"/>
    <col min="2539" max="2539" width="6.7109375" style="3" customWidth="1"/>
    <col min="2540" max="2540" width="11.28515625" style="3" customWidth="1"/>
    <col min="2541" max="2541" width="12.28515625" style="3" customWidth="1"/>
    <col min="2542" max="2788" width="9.140625" style="3"/>
    <col min="2789" max="2789" width="3.5703125" style="3" customWidth="1"/>
    <col min="2790" max="2790" width="40.85546875" style="3" customWidth="1"/>
    <col min="2791" max="2791" width="5.140625" style="3" customWidth="1"/>
    <col min="2792" max="2793" width="4.28515625" style="3" customWidth="1"/>
    <col min="2794" max="2794" width="8.5703125" style="3" customWidth="1"/>
    <col min="2795" max="2795" width="6.7109375" style="3" customWidth="1"/>
    <col min="2796" max="2796" width="11.28515625" style="3" customWidth="1"/>
    <col min="2797" max="2797" width="12.28515625" style="3" customWidth="1"/>
    <col min="2798" max="3044" width="9.140625" style="3"/>
    <col min="3045" max="3045" width="3.5703125" style="3" customWidth="1"/>
    <col min="3046" max="3046" width="40.85546875" style="3" customWidth="1"/>
    <col min="3047" max="3047" width="5.140625" style="3" customWidth="1"/>
    <col min="3048" max="3049" width="4.28515625" style="3" customWidth="1"/>
    <col min="3050" max="3050" width="8.5703125" style="3" customWidth="1"/>
    <col min="3051" max="3051" width="6.7109375" style="3" customWidth="1"/>
    <col min="3052" max="3052" width="11.28515625" style="3" customWidth="1"/>
    <col min="3053" max="3053" width="12.28515625" style="3" customWidth="1"/>
    <col min="3054" max="3300" width="9.140625" style="3"/>
    <col min="3301" max="3301" width="3.5703125" style="3" customWidth="1"/>
    <col min="3302" max="3302" width="40.85546875" style="3" customWidth="1"/>
    <col min="3303" max="3303" width="5.140625" style="3" customWidth="1"/>
    <col min="3304" max="3305" width="4.28515625" style="3" customWidth="1"/>
    <col min="3306" max="3306" width="8.5703125" style="3" customWidth="1"/>
    <col min="3307" max="3307" width="6.7109375" style="3" customWidth="1"/>
    <col min="3308" max="3308" width="11.28515625" style="3" customWidth="1"/>
    <col min="3309" max="3309" width="12.28515625" style="3" customWidth="1"/>
    <col min="3310" max="3556" width="9.140625" style="3"/>
    <col min="3557" max="3557" width="3.5703125" style="3" customWidth="1"/>
    <col min="3558" max="3558" width="40.85546875" style="3" customWidth="1"/>
    <col min="3559" max="3559" width="5.140625" style="3" customWidth="1"/>
    <col min="3560" max="3561" width="4.28515625" style="3" customWidth="1"/>
    <col min="3562" max="3562" width="8.5703125" style="3" customWidth="1"/>
    <col min="3563" max="3563" width="6.7109375" style="3" customWidth="1"/>
    <col min="3564" max="3564" width="11.28515625" style="3" customWidth="1"/>
    <col min="3565" max="3565" width="12.28515625" style="3" customWidth="1"/>
    <col min="3566" max="3812" width="9.140625" style="3"/>
    <col min="3813" max="3813" width="3.5703125" style="3" customWidth="1"/>
    <col min="3814" max="3814" width="40.85546875" style="3" customWidth="1"/>
    <col min="3815" max="3815" width="5.140625" style="3" customWidth="1"/>
    <col min="3816" max="3817" width="4.28515625" style="3" customWidth="1"/>
    <col min="3818" max="3818" width="8.5703125" style="3" customWidth="1"/>
    <col min="3819" max="3819" width="6.7109375" style="3" customWidth="1"/>
    <col min="3820" max="3820" width="11.28515625" style="3" customWidth="1"/>
    <col min="3821" max="3821" width="12.28515625" style="3" customWidth="1"/>
    <col min="3822" max="4068" width="9.140625" style="3"/>
    <col min="4069" max="4069" width="3.5703125" style="3" customWidth="1"/>
    <col min="4070" max="4070" width="40.85546875" style="3" customWidth="1"/>
    <col min="4071" max="4071" width="5.140625" style="3" customWidth="1"/>
    <col min="4072" max="4073" width="4.28515625" style="3" customWidth="1"/>
    <col min="4074" max="4074" width="8.5703125" style="3" customWidth="1"/>
    <col min="4075" max="4075" width="6.7109375" style="3" customWidth="1"/>
    <col min="4076" max="4076" width="11.28515625" style="3" customWidth="1"/>
    <col min="4077" max="4077" width="12.28515625" style="3" customWidth="1"/>
    <col min="4078" max="4324" width="9.140625" style="3"/>
    <col min="4325" max="4325" width="3.5703125" style="3" customWidth="1"/>
    <col min="4326" max="4326" width="40.85546875" style="3" customWidth="1"/>
    <col min="4327" max="4327" width="5.140625" style="3" customWidth="1"/>
    <col min="4328" max="4329" width="4.28515625" style="3" customWidth="1"/>
    <col min="4330" max="4330" width="8.5703125" style="3" customWidth="1"/>
    <col min="4331" max="4331" width="6.7109375" style="3" customWidth="1"/>
    <col min="4332" max="4332" width="11.28515625" style="3" customWidth="1"/>
    <col min="4333" max="4333" width="12.28515625" style="3" customWidth="1"/>
    <col min="4334" max="4580" width="9.140625" style="3"/>
    <col min="4581" max="4581" width="3.5703125" style="3" customWidth="1"/>
    <col min="4582" max="4582" width="40.85546875" style="3" customWidth="1"/>
    <col min="4583" max="4583" width="5.140625" style="3" customWidth="1"/>
    <col min="4584" max="4585" width="4.28515625" style="3" customWidth="1"/>
    <col min="4586" max="4586" width="8.5703125" style="3" customWidth="1"/>
    <col min="4587" max="4587" width="6.7109375" style="3" customWidth="1"/>
    <col min="4588" max="4588" width="11.28515625" style="3" customWidth="1"/>
    <col min="4589" max="4589" width="12.28515625" style="3" customWidth="1"/>
    <col min="4590" max="4836" width="9.140625" style="3"/>
    <col min="4837" max="4837" width="3.5703125" style="3" customWidth="1"/>
    <col min="4838" max="4838" width="40.85546875" style="3" customWidth="1"/>
    <col min="4839" max="4839" width="5.140625" style="3" customWidth="1"/>
    <col min="4840" max="4841" width="4.28515625" style="3" customWidth="1"/>
    <col min="4842" max="4842" width="8.5703125" style="3" customWidth="1"/>
    <col min="4843" max="4843" width="6.7109375" style="3" customWidth="1"/>
    <col min="4844" max="4844" width="11.28515625" style="3" customWidth="1"/>
    <col min="4845" max="4845" width="12.28515625" style="3" customWidth="1"/>
    <col min="4846" max="5092" width="9.140625" style="3"/>
    <col min="5093" max="5093" width="3.5703125" style="3" customWidth="1"/>
    <col min="5094" max="5094" width="40.85546875" style="3" customWidth="1"/>
    <col min="5095" max="5095" width="5.140625" style="3" customWidth="1"/>
    <col min="5096" max="5097" width="4.28515625" style="3" customWidth="1"/>
    <col min="5098" max="5098" width="8.5703125" style="3" customWidth="1"/>
    <col min="5099" max="5099" width="6.7109375" style="3" customWidth="1"/>
    <col min="5100" max="5100" width="11.28515625" style="3" customWidth="1"/>
    <col min="5101" max="5101" width="12.28515625" style="3" customWidth="1"/>
    <col min="5102" max="5348" width="9.140625" style="3"/>
    <col min="5349" max="5349" width="3.5703125" style="3" customWidth="1"/>
    <col min="5350" max="5350" width="40.85546875" style="3" customWidth="1"/>
    <col min="5351" max="5351" width="5.140625" style="3" customWidth="1"/>
    <col min="5352" max="5353" width="4.28515625" style="3" customWidth="1"/>
    <col min="5354" max="5354" width="8.5703125" style="3" customWidth="1"/>
    <col min="5355" max="5355" width="6.7109375" style="3" customWidth="1"/>
    <col min="5356" max="5356" width="11.28515625" style="3" customWidth="1"/>
    <col min="5357" max="5357" width="12.28515625" style="3" customWidth="1"/>
    <col min="5358" max="5604" width="9.140625" style="3"/>
    <col min="5605" max="5605" width="3.5703125" style="3" customWidth="1"/>
    <col min="5606" max="5606" width="40.85546875" style="3" customWidth="1"/>
    <col min="5607" max="5607" width="5.140625" style="3" customWidth="1"/>
    <col min="5608" max="5609" width="4.28515625" style="3" customWidth="1"/>
    <col min="5610" max="5610" width="8.5703125" style="3" customWidth="1"/>
    <col min="5611" max="5611" width="6.7109375" style="3" customWidth="1"/>
    <col min="5612" max="5612" width="11.28515625" style="3" customWidth="1"/>
    <col min="5613" max="5613" width="12.28515625" style="3" customWidth="1"/>
    <col min="5614" max="5860" width="9.140625" style="3"/>
    <col min="5861" max="5861" width="3.5703125" style="3" customWidth="1"/>
    <col min="5862" max="5862" width="40.85546875" style="3" customWidth="1"/>
    <col min="5863" max="5863" width="5.140625" style="3" customWidth="1"/>
    <col min="5864" max="5865" width="4.28515625" style="3" customWidth="1"/>
    <col min="5866" max="5866" width="8.5703125" style="3" customWidth="1"/>
    <col min="5867" max="5867" width="6.7109375" style="3" customWidth="1"/>
    <col min="5868" max="5868" width="11.28515625" style="3" customWidth="1"/>
    <col min="5869" max="5869" width="12.28515625" style="3" customWidth="1"/>
    <col min="5870" max="6116" width="9.140625" style="3"/>
    <col min="6117" max="6117" width="3.5703125" style="3" customWidth="1"/>
    <col min="6118" max="6118" width="40.85546875" style="3" customWidth="1"/>
    <col min="6119" max="6119" width="5.140625" style="3" customWidth="1"/>
    <col min="6120" max="6121" width="4.28515625" style="3" customWidth="1"/>
    <col min="6122" max="6122" width="8.5703125" style="3" customWidth="1"/>
    <col min="6123" max="6123" width="6.7109375" style="3" customWidth="1"/>
    <col min="6124" max="6124" width="11.28515625" style="3" customWidth="1"/>
    <col min="6125" max="6125" width="12.28515625" style="3" customWidth="1"/>
    <col min="6126" max="6372" width="9.140625" style="3"/>
    <col min="6373" max="6373" width="3.5703125" style="3" customWidth="1"/>
    <col min="6374" max="6374" width="40.85546875" style="3" customWidth="1"/>
    <col min="6375" max="6375" width="5.140625" style="3" customWidth="1"/>
    <col min="6376" max="6377" width="4.28515625" style="3" customWidth="1"/>
    <col min="6378" max="6378" width="8.5703125" style="3" customWidth="1"/>
    <col min="6379" max="6379" width="6.7109375" style="3" customWidth="1"/>
    <col min="6380" max="6380" width="11.28515625" style="3" customWidth="1"/>
    <col min="6381" max="6381" width="12.28515625" style="3" customWidth="1"/>
    <col min="6382" max="6628" width="9.140625" style="3"/>
    <col min="6629" max="6629" width="3.5703125" style="3" customWidth="1"/>
    <col min="6630" max="6630" width="40.85546875" style="3" customWidth="1"/>
    <col min="6631" max="6631" width="5.140625" style="3" customWidth="1"/>
    <col min="6632" max="6633" width="4.28515625" style="3" customWidth="1"/>
    <col min="6634" max="6634" width="8.5703125" style="3" customWidth="1"/>
    <col min="6635" max="6635" width="6.7109375" style="3" customWidth="1"/>
    <col min="6636" max="6636" width="11.28515625" style="3" customWidth="1"/>
    <col min="6637" max="6637" width="12.28515625" style="3" customWidth="1"/>
    <col min="6638" max="6884" width="9.140625" style="3"/>
    <col min="6885" max="6885" width="3.5703125" style="3" customWidth="1"/>
    <col min="6886" max="6886" width="40.85546875" style="3" customWidth="1"/>
    <col min="6887" max="6887" width="5.140625" style="3" customWidth="1"/>
    <col min="6888" max="6889" width="4.28515625" style="3" customWidth="1"/>
    <col min="6890" max="6890" width="8.5703125" style="3" customWidth="1"/>
    <col min="6891" max="6891" width="6.7109375" style="3" customWidth="1"/>
    <col min="6892" max="6892" width="11.28515625" style="3" customWidth="1"/>
    <col min="6893" max="6893" width="12.28515625" style="3" customWidth="1"/>
    <col min="6894" max="7140" width="9.140625" style="3"/>
    <col min="7141" max="7141" width="3.5703125" style="3" customWidth="1"/>
    <col min="7142" max="7142" width="40.85546875" style="3" customWidth="1"/>
    <col min="7143" max="7143" width="5.140625" style="3" customWidth="1"/>
    <col min="7144" max="7145" width="4.28515625" style="3" customWidth="1"/>
    <col min="7146" max="7146" width="8.5703125" style="3" customWidth="1"/>
    <col min="7147" max="7147" width="6.7109375" style="3" customWidth="1"/>
    <col min="7148" max="7148" width="11.28515625" style="3" customWidth="1"/>
    <col min="7149" max="7149" width="12.28515625" style="3" customWidth="1"/>
    <col min="7150" max="7396" width="9.140625" style="3"/>
    <col min="7397" max="7397" width="3.5703125" style="3" customWidth="1"/>
    <col min="7398" max="7398" width="40.85546875" style="3" customWidth="1"/>
    <col min="7399" max="7399" width="5.140625" style="3" customWidth="1"/>
    <col min="7400" max="7401" width="4.28515625" style="3" customWidth="1"/>
    <col min="7402" max="7402" width="8.5703125" style="3" customWidth="1"/>
    <col min="7403" max="7403" width="6.7109375" style="3" customWidth="1"/>
    <col min="7404" max="7404" width="11.28515625" style="3" customWidth="1"/>
    <col min="7405" max="7405" width="12.28515625" style="3" customWidth="1"/>
    <col min="7406" max="7652" width="9.140625" style="3"/>
    <col min="7653" max="7653" width="3.5703125" style="3" customWidth="1"/>
    <col min="7654" max="7654" width="40.85546875" style="3" customWidth="1"/>
    <col min="7655" max="7655" width="5.140625" style="3" customWidth="1"/>
    <col min="7656" max="7657" width="4.28515625" style="3" customWidth="1"/>
    <col min="7658" max="7658" width="8.5703125" style="3" customWidth="1"/>
    <col min="7659" max="7659" width="6.7109375" style="3" customWidth="1"/>
    <col min="7660" max="7660" width="11.28515625" style="3" customWidth="1"/>
    <col min="7661" max="7661" width="12.28515625" style="3" customWidth="1"/>
    <col min="7662" max="7908" width="9.140625" style="3"/>
    <col min="7909" max="7909" width="3.5703125" style="3" customWidth="1"/>
    <col min="7910" max="7910" width="40.85546875" style="3" customWidth="1"/>
    <col min="7911" max="7911" width="5.140625" style="3" customWidth="1"/>
    <col min="7912" max="7913" width="4.28515625" style="3" customWidth="1"/>
    <col min="7914" max="7914" width="8.5703125" style="3" customWidth="1"/>
    <col min="7915" max="7915" width="6.7109375" style="3" customWidth="1"/>
    <col min="7916" max="7916" width="11.28515625" style="3" customWidth="1"/>
    <col min="7917" max="7917" width="12.28515625" style="3" customWidth="1"/>
    <col min="7918" max="8164" width="9.140625" style="3"/>
    <col min="8165" max="8165" width="3.5703125" style="3" customWidth="1"/>
    <col min="8166" max="8166" width="40.85546875" style="3" customWidth="1"/>
    <col min="8167" max="8167" width="5.140625" style="3" customWidth="1"/>
    <col min="8168" max="8169" width="4.28515625" style="3" customWidth="1"/>
    <col min="8170" max="8170" width="8.5703125" style="3" customWidth="1"/>
    <col min="8171" max="8171" width="6.7109375" style="3" customWidth="1"/>
    <col min="8172" max="8172" width="11.28515625" style="3" customWidth="1"/>
    <col min="8173" max="8173" width="12.28515625" style="3" customWidth="1"/>
    <col min="8174" max="8420" width="9.140625" style="3"/>
    <col min="8421" max="8421" width="3.5703125" style="3" customWidth="1"/>
    <col min="8422" max="8422" width="40.85546875" style="3" customWidth="1"/>
    <col min="8423" max="8423" width="5.140625" style="3" customWidth="1"/>
    <col min="8424" max="8425" width="4.28515625" style="3" customWidth="1"/>
    <col min="8426" max="8426" width="8.5703125" style="3" customWidth="1"/>
    <col min="8427" max="8427" width="6.7109375" style="3" customWidth="1"/>
    <col min="8428" max="8428" width="11.28515625" style="3" customWidth="1"/>
    <col min="8429" max="8429" width="12.28515625" style="3" customWidth="1"/>
    <col min="8430" max="8676" width="9.140625" style="3"/>
    <col min="8677" max="8677" width="3.5703125" style="3" customWidth="1"/>
    <col min="8678" max="8678" width="40.85546875" style="3" customWidth="1"/>
    <col min="8679" max="8679" width="5.140625" style="3" customWidth="1"/>
    <col min="8680" max="8681" width="4.28515625" style="3" customWidth="1"/>
    <col min="8682" max="8682" width="8.5703125" style="3" customWidth="1"/>
    <col min="8683" max="8683" width="6.7109375" style="3" customWidth="1"/>
    <col min="8684" max="8684" width="11.28515625" style="3" customWidth="1"/>
    <col min="8685" max="8685" width="12.28515625" style="3" customWidth="1"/>
    <col min="8686" max="8932" width="9.140625" style="3"/>
    <col min="8933" max="8933" width="3.5703125" style="3" customWidth="1"/>
    <col min="8934" max="8934" width="40.85546875" style="3" customWidth="1"/>
    <col min="8935" max="8935" width="5.140625" style="3" customWidth="1"/>
    <col min="8936" max="8937" width="4.28515625" style="3" customWidth="1"/>
    <col min="8938" max="8938" width="8.5703125" style="3" customWidth="1"/>
    <col min="8939" max="8939" width="6.7109375" style="3" customWidth="1"/>
    <col min="8940" max="8940" width="11.28515625" style="3" customWidth="1"/>
    <col min="8941" max="8941" width="12.28515625" style="3" customWidth="1"/>
    <col min="8942" max="9188" width="9.140625" style="3"/>
    <col min="9189" max="9189" width="3.5703125" style="3" customWidth="1"/>
    <col min="9190" max="9190" width="40.85546875" style="3" customWidth="1"/>
    <col min="9191" max="9191" width="5.140625" style="3" customWidth="1"/>
    <col min="9192" max="9193" width="4.28515625" style="3" customWidth="1"/>
    <col min="9194" max="9194" width="8.5703125" style="3" customWidth="1"/>
    <col min="9195" max="9195" width="6.7109375" style="3" customWidth="1"/>
    <col min="9196" max="9196" width="11.28515625" style="3" customWidth="1"/>
    <col min="9197" max="9197" width="12.28515625" style="3" customWidth="1"/>
    <col min="9198" max="9444" width="9.140625" style="3"/>
    <col min="9445" max="9445" width="3.5703125" style="3" customWidth="1"/>
    <col min="9446" max="9446" width="40.85546875" style="3" customWidth="1"/>
    <col min="9447" max="9447" width="5.140625" style="3" customWidth="1"/>
    <col min="9448" max="9449" width="4.28515625" style="3" customWidth="1"/>
    <col min="9450" max="9450" width="8.5703125" style="3" customWidth="1"/>
    <col min="9451" max="9451" width="6.7109375" style="3" customWidth="1"/>
    <col min="9452" max="9452" width="11.28515625" style="3" customWidth="1"/>
    <col min="9453" max="9453" width="12.28515625" style="3" customWidth="1"/>
    <col min="9454" max="9700" width="9.140625" style="3"/>
    <col min="9701" max="9701" width="3.5703125" style="3" customWidth="1"/>
    <col min="9702" max="9702" width="40.85546875" style="3" customWidth="1"/>
    <col min="9703" max="9703" width="5.140625" style="3" customWidth="1"/>
    <col min="9704" max="9705" width="4.28515625" style="3" customWidth="1"/>
    <col min="9706" max="9706" width="8.5703125" style="3" customWidth="1"/>
    <col min="9707" max="9707" width="6.7109375" style="3" customWidth="1"/>
    <col min="9708" max="9708" width="11.28515625" style="3" customWidth="1"/>
    <col min="9709" max="9709" width="12.28515625" style="3" customWidth="1"/>
    <col min="9710" max="9956" width="9.140625" style="3"/>
    <col min="9957" max="9957" width="3.5703125" style="3" customWidth="1"/>
    <col min="9958" max="9958" width="40.85546875" style="3" customWidth="1"/>
    <col min="9959" max="9959" width="5.140625" style="3" customWidth="1"/>
    <col min="9960" max="9961" width="4.28515625" style="3" customWidth="1"/>
    <col min="9962" max="9962" width="8.5703125" style="3" customWidth="1"/>
    <col min="9963" max="9963" width="6.7109375" style="3" customWidth="1"/>
    <col min="9964" max="9964" width="11.28515625" style="3" customWidth="1"/>
    <col min="9965" max="9965" width="12.28515625" style="3" customWidth="1"/>
    <col min="9966" max="10212" width="9.140625" style="3"/>
    <col min="10213" max="10213" width="3.5703125" style="3" customWidth="1"/>
    <col min="10214" max="10214" width="40.85546875" style="3" customWidth="1"/>
    <col min="10215" max="10215" width="5.140625" style="3" customWidth="1"/>
    <col min="10216" max="10217" width="4.28515625" style="3" customWidth="1"/>
    <col min="10218" max="10218" width="8.5703125" style="3" customWidth="1"/>
    <col min="10219" max="10219" width="6.7109375" style="3" customWidth="1"/>
    <col min="10220" max="10220" width="11.28515625" style="3" customWidth="1"/>
    <col min="10221" max="10221" width="12.28515625" style="3" customWidth="1"/>
    <col min="10222" max="10468" width="9.140625" style="3"/>
    <col min="10469" max="10469" width="3.5703125" style="3" customWidth="1"/>
    <col min="10470" max="10470" width="40.85546875" style="3" customWidth="1"/>
    <col min="10471" max="10471" width="5.140625" style="3" customWidth="1"/>
    <col min="10472" max="10473" width="4.28515625" style="3" customWidth="1"/>
    <col min="10474" max="10474" width="8.5703125" style="3" customWidth="1"/>
    <col min="10475" max="10475" width="6.7109375" style="3" customWidth="1"/>
    <col min="10476" max="10476" width="11.28515625" style="3" customWidth="1"/>
    <col min="10477" max="10477" width="12.28515625" style="3" customWidth="1"/>
    <col min="10478" max="10724" width="9.140625" style="3"/>
    <col min="10725" max="10725" width="3.5703125" style="3" customWidth="1"/>
    <col min="10726" max="10726" width="40.85546875" style="3" customWidth="1"/>
    <col min="10727" max="10727" width="5.140625" style="3" customWidth="1"/>
    <col min="10728" max="10729" width="4.28515625" style="3" customWidth="1"/>
    <col min="10730" max="10730" width="8.5703125" style="3" customWidth="1"/>
    <col min="10731" max="10731" width="6.7109375" style="3" customWidth="1"/>
    <col min="10732" max="10732" width="11.28515625" style="3" customWidth="1"/>
    <col min="10733" max="10733" width="12.28515625" style="3" customWidth="1"/>
    <col min="10734" max="10980" width="9.140625" style="3"/>
    <col min="10981" max="10981" width="3.5703125" style="3" customWidth="1"/>
    <col min="10982" max="10982" width="40.85546875" style="3" customWidth="1"/>
    <col min="10983" max="10983" width="5.140625" style="3" customWidth="1"/>
    <col min="10984" max="10985" width="4.28515625" style="3" customWidth="1"/>
    <col min="10986" max="10986" width="8.5703125" style="3" customWidth="1"/>
    <col min="10987" max="10987" width="6.7109375" style="3" customWidth="1"/>
    <col min="10988" max="10988" width="11.28515625" style="3" customWidth="1"/>
    <col min="10989" max="10989" width="12.28515625" style="3" customWidth="1"/>
    <col min="10990" max="11236" width="9.140625" style="3"/>
    <col min="11237" max="11237" width="3.5703125" style="3" customWidth="1"/>
    <col min="11238" max="11238" width="40.85546875" style="3" customWidth="1"/>
    <col min="11239" max="11239" width="5.140625" style="3" customWidth="1"/>
    <col min="11240" max="11241" width="4.28515625" style="3" customWidth="1"/>
    <col min="11242" max="11242" width="8.5703125" style="3" customWidth="1"/>
    <col min="11243" max="11243" width="6.7109375" style="3" customWidth="1"/>
    <col min="11244" max="11244" width="11.28515625" style="3" customWidth="1"/>
    <col min="11245" max="11245" width="12.28515625" style="3" customWidth="1"/>
    <col min="11246" max="11492" width="9.140625" style="3"/>
    <col min="11493" max="11493" width="3.5703125" style="3" customWidth="1"/>
    <col min="11494" max="11494" width="40.85546875" style="3" customWidth="1"/>
    <col min="11495" max="11495" width="5.140625" style="3" customWidth="1"/>
    <col min="11496" max="11497" width="4.28515625" style="3" customWidth="1"/>
    <col min="11498" max="11498" width="8.5703125" style="3" customWidth="1"/>
    <col min="11499" max="11499" width="6.7109375" style="3" customWidth="1"/>
    <col min="11500" max="11500" width="11.28515625" style="3" customWidth="1"/>
    <col min="11501" max="11501" width="12.28515625" style="3" customWidth="1"/>
    <col min="11502" max="11748" width="9.140625" style="3"/>
    <col min="11749" max="11749" width="3.5703125" style="3" customWidth="1"/>
    <col min="11750" max="11750" width="40.85546875" style="3" customWidth="1"/>
    <col min="11751" max="11751" width="5.140625" style="3" customWidth="1"/>
    <col min="11752" max="11753" width="4.28515625" style="3" customWidth="1"/>
    <col min="11754" max="11754" width="8.5703125" style="3" customWidth="1"/>
    <col min="11755" max="11755" width="6.7109375" style="3" customWidth="1"/>
    <col min="11756" max="11756" width="11.28515625" style="3" customWidth="1"/>
    <col min="11757" max="11757" width="12.28515625" style="3" customWidth="1"/>
    <col min="11758" max="12004" width="9.140625" style="3"/>
    <col min="12005" max="12005" width="3.5703125" style="3" customWidth="1"/>
    <col min="12006" max="12006" width="40.85546875" style="3" customWidth="1"/>
    <col min="12007" max="12007" width="5.140625" style="3" customWidth="1"/>
    <col min="12008" max="12009" width="4.28515625" style="3" customWidth="1"/>
    <col min="12010" max="12010" width="8.5703125" style="3" customWidth="1"/>
    <col min="12011" max="12011" width="6.7109375" style="3" customWidth="1"/>
    <col min="12012" max="12012" width="11.28515625" style="3" customWidth="1"/>
    <col min="12013" max="12013" width="12.28515625" style="3" customWidth="1"/>
    <col min="12014" max="12260" width="9.140625" style="3"/>
    <col min="12261" max="12261" width="3.5703125" style="3" customWidth="1"/>
    <col min="12262" max="12262" width="40.85546875" style="3" customWidth="1"/>
    <col min="12263" max="12263" width="5.140625" style="3" customWidth="1"/>
    <col min="12264" max="12265" width="4.28515625" style="3" customWidth="1"/>
    <col min="12266" max="12266" width="8.5703125" style="3" customWidth="1"/>
    <col min="12267" max="12267" width="6.7109375" style="3" customWidth="1"/>
    <col min="12268" max="12268" width="11.28515625" style="3" customWidth="1"/>
    <col min="12269" max="12269" width="12.28515625" style="3" customWidth="1"/>
    <col min="12270" max="12516" width="9.140625" style="3"/>
    <col min="12517" max="12517" width="3.5703125" style="3" customWidth="1"/>
    <col min="12518" max="12518" width="40.85546875" style="3" customWidth="1"/>
    <col min="12519" max="12519" width="5.140625" style="3" customWidth="1"/>
    <col min="12520" max="12521" width="4.28515625" style="3" customWidth="1"/>
    <col min="12522" max="12522" width="8.5703125" style="3" customWidth="1"/>
    <col min="12523" max="12523" width="6.7109375" style="3" customWidth="1"/>
    <col min="12524" max="12524" width="11.28515625" style="3" customWidth="1"/>
    <col min="12525" max="12525" width="12.28515625" style="3" customWidth="1"/>
    <col min="12526" max="12772" width="9.140625" style="3"/>
    <col min="12773" max="12773" width="3.5703125" style="3" customWidth="1"/>
    <col min="12774" max="12774" width="40.85546875" style="3" customWidth="1"/>
    <col min="12775" max="12775" width="5.140625" style="3" customWidth="1"/>
    <col min="12776" max="12777" width="4.28515625" style="3" customWidth="1"/>
    <col min="12778" max="12778" width="8.5703125" style="3" customWidth="1"/>
    <col min="12779" max="12779" width="6.7109375" style="3" customWidth="1"/>
    <col min="12780" max="12780" width="11.28515625" style="3" customWidth="1"/>
    <col min="12781" max="12781" width="12.28515625" style="3" customWidth="1"/>
    <col min="12782" max="13028" width="9.140625" style="3"/>
    <col min="13029" max="13029" width="3.5703125" style="3" customWidth="1"/>
    <col min="13030" max="13030" width="40.85546875" style="3" customWidth="1"/>
    <col min="13031" max="13031" width="5.140625" style="3" customWidth="1"/>
    <col min="13032" max="13033" width="4.28515625" style="3" customWidth="1"/>
    <col min="13034" max="13034" width="8.5703125" style="3" customWidth="1"/>
    <col min="13035" max="13035" width="6.7109375" style="3" customWidth="1"/>
    <col min="13036" max="13036" width="11.28515625" style="3" customWidth="1"/>
    <col min="13037" max="13037" width="12.28515625" style="3" customWidth="1"/>
    <col min="13038" max="13284" width="9.140625" style="3"/>
    <col min="13285" max="13285" width="3.5703125" style="3" customWidth="1"/>
    <col min="13286" max="13286" width="40.85546875" style="3" customWidth="1"/>
    <col min="13287" max="13287" width="5.140625" style="3" customWidth="1"/>
    <col min="13288" max="13289" width="4.28515625" style="3" customWidth="1"/>
    <col min="13290" max="13290" width="8.5703125" style="3" customWidth="1"/>
    <col min="13291" max="13291" width="6.7109375" style="3" customWidth="1"/>
    <col min="13292" max="13292" width="11.28515625" style="3" customWidth="1"/>
    <col min="13293" max="13293" width="12.28515625" style="3" customWidth="1"/>
    <col min="13294" max="13540" width="9.140625" style="3"/>
    <col min="13541" max="13541" width="3.5703125" style="3" customWidth="1"/>
    <col min="13542" max="13542" width="40.85546875" style="3" customWidth="1"/>
    <col min="13543" max="13543" width="5.140625" style="3" customWidth="1"/>
    <col min="13544" max="13545" width="4.28515625" style="3" customWidth="1"/>
    <col min="13546" max="13546" width="8.5703125" style="3" customWidth="1"/>
    <col min="13547" max="13547" width="6.7109375" style="3" customWidth="1"/>
    <col min="13548" max="13548" width="11.28515625" style="3" customWidth="1"/>
    <col min="13549" max="13549" width="12.28515625" style="3" customWidth="1"/>
    <col min="13550" max="13796" width="9.140625" style="3"/>
    <col min="13797" max="13797" width="3.5703125" style="3" customWidth="1"/>
    <col min="13798" max="13798" width="40.85546875" style="3" customWidth="1"/>
    <col min="13799" max="13799" width="5.140625" style="3" customWidth="1"/>
    <col min="13800" max="13801" width="4.28515625" style="3" customWidth="1"/>
    <col min="13802" max="13802" width="8.5703125" style="3" customWidth="1"/>
    <col min="13803" max="13803" width="6.7109375" style="3" customWidth="1"/>
    <col min="13804" max="13804" width="11.28515625" style="3" customWidth="1"/>
    <col min="13805" max="13805" width="12.28515625" style="3" customWidth="1"/>
    <col min="13806" max="14052" width="9.140625" style="3"/>
    <col min="14053" max="14053" width="3.5703125" style="3" customWidth="1"/>
    <col min="14054" max="14054" width="40.85546875" style="3" customWidth="1"/>
    <col min="14055" max="14055" width="5.140625" style="3" customWidth="1"/>
    <col min="14056" max="14057" width="4.28515625" style="3" customWidth="1"/>
    <col min="14058" max="14058" width="8.5703125" style="3" customWidth="1"/>
    <col min="14059" max="14059" width="6.7109375" style="3" customWidth="1"/>
    <col min="14060" max="14060" width="11.28515625" style="3" customWidth="1"/>
    <col min="14061" max="14061" width="12.28515625" style="3" customWidth="1"/>
    <col min="14062" max="14308" width="9.140625" style="3"/>
    <col min="14309" max="14309" width="3.5703125" style="3" customWidth="1"/>
    <col min="14310" max="14310" width="40.85546875" style="3" customWidth="1"/>
    <col min="14311" max="14311" width="5.140625" style="3" customWidth="1"/>
    <col min="14312" max="14313" width="4.28515625" style="3" customWidth="1"/>
    <col min="14314" max="14314" width="8.5703125" style="3" customWidth="1"/>
    <col min="14315" max="14315" width="6.7109375" style="3" customWidth="1"/>
    <col min="14316" max="14316" width="11.28515625" style="3" customWidth="1"/>
    <col min="14317" max="14317" width="12.28515625" style="3" customWidth="1"/>
    <col min="14318" max="14564" width="9.140625" style="3"/>
    <col min="14565" max="14565" width="3.5703125" style="3" customWidth="1"/>
    <col min="14566" max="14566" width="40.85546875" style="3" customWidth="1"/>
    <col min="14567" max="14567" width="5.140625" style="3" customWidth="1"/>
    <col min="14568" max="14569" width="4.28515625" style="3" customWidth="1"/>
    <col min="14570" max="14570" width="8.5703125" style="3" customWidth="1"/>
    <col min="14571" max="14571" width="6.7109375" style="3" customWidth="1"/>
    <col min="14572" max="14572" width="11.28515625" style="3" customWidth="1"/>
    <col min="14573" max="14573" width="12.28515625" style="3" customWidth="1"/>
    <col min="14574" max="14820" width="9.140625" style="3"/>
    <col min="14821" max="14821" width="3.5703125" style="3" customWidth="1"/>
    <col min="14822" max="14822" width="40.85546875" style="3" customWidth="1"/>
    <col min="14823" max="14823" width="5.140625" style="3" customWidth="1"/>
    <col min="14824" max="14825" width="4.28515625" style="3" customWidth="1"/>
    <col min="14826" max="14826" width="8.5703125" style="3" customWidth="1"/>
    <col min="14827" max="14827" width="6.7109375" style="3" customWidth="1"/>
    <col min="14828" max="14828" width="11.28515625" style="3" customWidth="1"/>
    <col min="14829" max="14829" width="12.28515625" style="3" customWidth="1"/>
    <col min="14830" max="15076" width="9.140625" style="3"/>
    <col min="15077" max="15077" width="3.5703125" style="3" customWidth="1"/>
    <col min="15078" max="15078" width="40.85546875" style="3" customWidth="1"/>
    <col min="15079" max="15079" width="5.140625" style="3" customWidth="1"/>
    <col min="15080" max="15081" width="4.28515625" style="3" customWidth="1"/>
    <col min="15082" max="15082" width="8.5703125" style="3" customWidth="1"/>
    <col min="15083" max="15083" width="6.7109375" style="3" customWidth="1"/>
    <col min="15084" max="15084" width="11.28515625" style="3" customWidth="1"/>
    <col min="15085" max="15085" width="12.28515625" style="3" customWidth="1"/>
    <col min="15086" max="15332" width="9.140625" style="3"/>
    <col min="15333" max="15333" width="3.5703125" style="3" customWidth="1"/>
    <col min="15334" max="15334" width="40.85546875" style="3" customWidth="1"/>
    <col min="15335" max="15335" width="5.140625" style="3" customWidth="1"/>
    <col min="15336" max="15337" width="4.28515625" style="3" customWidth="1"/>
    <col min="15338" max="15338" width="8.5703125" style="3" customWidth="1"/>
    <col min="15339" max="15339" width="6.7109375" style="3" customWidth="1"/>
    <col min="15340" max="15340" width="11.28515625" style="3" customWidth="1"/>
    <col min="15341" max="15341" width="12.28515625" style="3" customWidth="1"/>
    <col min="15342" max="15588" width="9.140625" style="3"/>
    <col min="15589" max="15589" width="3.5703125" style="3" customWidth="1"/>
    <col min="15590" max="15590" width="40.85546875" style="3" customWidth="1"/>
    <col min="15591" max="15591" width="5.140625" style="3" customWidth="1"/>
    <col min="15592" max="15593" width="4.28515625" style="3" customWidth="1"/>
    <col min="15594" max="15594" width="8.5703125" style="3" customWidth="1"/>
    <col min="15595" max="15595" width="6.7109375" style="3" customWidth="1"/>
    <col min="15596" max="15596" width="11.28515625" style="3" customWidth="1"/>
    <col min="15597" max="15597" width="12.28515625" style="3" customWidth="1"/>
    <col min="15598" max="15844" width="9.140625" style="3"/>
    <col min="15845" max="15845" width="3.5703125" style="3" customWidth="1"/>
    <col min="15846" max="15846" width="40.85546875" style="3" customWidth="1"/>
    <col min="15847" max="15847" width="5.140625" style="3" customWidth="1"/>
    <col min="15848" max="15849" width="4.28515625" style="3" customWidth="1"/>
    <col min="15850" max="15850" width="8.5703125" style="3" customWidth="1"/>
    <col min="15851" max="15851" width="6.7109375" style="3" customWidth="1"/>
    <col min="15852" max="15852" width="11.28515625" style="3" customWidth="1"/>
    <col min="15853" max="15853" width="12.28515625" style="3" customWidth="1"/>
    <col min="15854" max="16100" width="9.140625" style="3"/>
    <col min="16101" max="16101" width="3.5703125" style="3" customWidth="1"/>
    <col min="16102" max="16102" width="40.85546875" style="3" customWidth="1"/>
    <col min="16103" max="16103" width="5.140625" style="3" customWidth="1"/>
    <col min="16104" max="16105" width="4.28515625" style="3" customWidth="1"/>
    <col min="16106" max="16106" width="8.5703125" style="3" customWidth="1"/>
    <col min="16107" max="16107" width="6.7109375" style="3" customWidth="1"/>
    <col min="16108" max="16108" width="11.28515625" style="3" customWidth="1"/>
    <col min="16109" max="16109" width="12.28515625" style="3" customWidth="1"/>
    <col min="16110" max="16384" width="9.140625" style="3"/>
  </cols>
  <sheetData>
    <row r="1" spans="1:9" ht="38.25" customHeight="1">
      <c r="B1" s="17" t="s">
        <v>590</v>
      </c>
      <c r="C1" s="17"/>
      <c r="D1" s="17"/>
      <c r="E1" s="17"/>
      <c r="F1" s="17"/>
      <c r="G1" s="17"/>
      <c r="H1" s="17"/>
      <c r="I1" s="17"/>
    </row>
    <row r="2" spans="1:9" ht="24.75" customHeight="1">
      <c r="B2" s="17" t="s">
        <v>480</v>
      </c>
      <c r="C2" s="17"/>
      <c r="D2" s="17"/>
      <c r="E2" s="17"/>
      <c r="F2" s="17"/>
      <c r="G2" s="17"/>
      <c r="H2" s="17"/>
      <c r="I2" s="17"/>
    </row>
    <row r="3" spans="1:9">
      <c r="F3" s="6"/>
      <c r="G3" s="6"/>
      <c r="H3" s="6"/>
      <c r="I3" s="6"/>
    </row>
    <row r="4" spans="1:9" ht="60" customHeight="1">
      <c r="A4" s="18" t="s">
        <v>213</v>
      </c>
      <c r="B4" s="18"/>
      <c r="C4" s="18"/>
      <c r="D4" s="18"/>
      <c r="E4" s="18"/>
      <c r="F4" s="18"/>
      <c r="G4" s="18"/>
      <c r="H4" s="18"/>
      <c r="I4" s="18"/>
    </row>
    <row r="5" spans="1:9" s="9" customFormat="1">
      <c r="A5" s="7"/>
      <c r="B5" s="7"/>
      <c r="C5" s="7"/>
      <c r="D5" s="7"/>
      <c r="E5" s="8"/>
      <c r="F5" s="19" t="s">
        <v>592</v>
      </c>
      <c r="G5" s="19"/>
      <c r="H5" s="19"/>
      <c r="I5" s="19"/>
    </row>
    <row r="6" spans="1:9" ht="33.75">
      <c r="A6" s="10" t="s">
        <v>0</v>
      </c>
      <c r="B6" s="10" t="s">
        <v>1</v>
      </c>
      <c r="C6" s="11" t="s">
        <v>2</v>
      </c>
      <c r="D6" s="11" t="s">
        <v>84</v>
      </c>
      <c r="E6" s="11" t="s">
        <v>83</v>
      </c>
      <c r="F6" s="11" t="s">
        <v>82</v>
      </c>
      <c r="G6" s="12" t="s">
        <v>197</v>
      </c>
      <c r="H6" s="13" t="s">
        <v>198</v>
      </c>
      <c r="I6" s="12" t="s">
        <v>199</v>
      </c>
    </row>
    <row r="7" spans="1:9">
      <c r="A7" s="14">
        <v>1</v>
      </c>
      <c r="B7" s="14">
        <v>2</v>
      </c>
      <c r="C7" s="15" t="s">
        <v>3</v>
      </c>
      <c r="D7" s="15" t="s">
        <v>4</v>
      </c>
      <c r="E7" s="15" t="s">
        <v>5</v>
      </c>
      <c r="F7" s="15" t="s">
        <v>6</v>
      </c>
      <c r="G7" s="16">
        <v>7</v>
      </c>
      <c r="H7" s="1">
        <v>7</v>
      </c>
      <c r="I7" s="1">
        <v>8</v>
      </c>
    </row>
    <row r="8" spans="1:9">
      <c r="A8" s="10">
        <v>1</v>
      </c>
      <c r="B8" s="20" t="s">
        <v>7</v>
      </c>
      <c r="C8" s="11" t="s">
        <v>8</v>
      </c>
      <c r="D8" s="11" t="s">
        <v>52</v>
      </c>
      <c r="E8" s="11"/>
      <c r="F8" s="11"/>
      <c r="G8" s="21">
        <f>G9+G18+G37+G70+G75+G111+G116</f>
        <v>97990.8</v>
      </c>
      <c r="H8" s="21">
        <f>H9+H18+H37+H70+H75+H111+H116</f>
        <v>13020.500000000002</v>
      </c>
      <c r="I8" s="22">
        <f>I9+I18+I37+I70+I75+I111+I116</f>
        <v>111011.3</v>
      </c>
    </row>
    <row r="9" spans="1:9" ht="21">
      <c r="A9" s="14" t="s">
        <v>9</v>
      </c>
      <c r="B9" s="23" t="s">
        <v>10</v>
      </c>
      <c r="C9" s="24" t="s">
        <v>8</v>
      </c>
      <c r="D9" s="24" t="s">
        <v>11</v>
      </c>
      <c r="E9" s="24"/>
      <c r="F9" s="24"/>
      <c r="G9" s="25">
        <f>G10</f>
        <v>3414.1</v>
      </c>
      <c r="H9" s="25">
        <f t="shared" ref="H9:I10" si="0">H10</f>
        <v>0</v>
      </c>
      <c r="I9" s="25">
        <f t="shared" si="0"/>
        <v>3414.1</v>
      </c>
    </row>
    <row r="10" spans="1:9">
      <c r="A10" s="14"/>
      <c r="B10" s="26" t="s">
        <v>116</v>
      </c>
      <c r="C10" s="27" t="s">
        <v>8</v>
      </c>
      <c r="D10" s="27" t="s">
        <v>11</v>
      </c>
      <c r="E10" s="27" t="s">
        <v>511</v>
      </c>
      <c r="F10" s="27"/>
      <c r="G10" s="25">
        <f>G11</f>
        <v>3414.1</v>
      </c>
      <c r="H10" s="25">
        <f t="shared" si="0"/>
        <v>0</v>
      </c>
      <c r="I10" s="25">
        <f t="shared" si="0"/>
        <v>3414.1</v>
      </c>
    </row>
    <row r="11" spans="1:9">
      <c r="A11" s="14"/>
      <c r="B11" s="26" t="s">
        <v>116</v>
      </c>
      <c r="C11" s="27" t="s">
        <v>8</v>
      </c>
      <c r="D11" s="27" t="s">
        <v>11</v>
      </c>
      <c r="E11" s="27" t="s">
        <v>219</v>
      </c>
      <c r="F11" s="27"/>
      <c r="G11" s="28">
        <f>G12+G15</f>
        <v>3414.1</v>
      </c>
      <c r="H11" s="28">
        <f>H12+H15</f>
        <v>0</v>
      </c>
      <c r="I11" s="28">
        <f>I12+I15</f>
        <v>3414.1</v>
      </c>
    </row>
    <row r="12" spans="1:9">
      <c r="A12" s="14"/>
      <c r="B12" s="29" t="s">
        <v>220</v>
      </c>
      <c r="C12" s="27" t="s">
        <v>8</v>
      </c>
      <c r="D12" s="27" t="s">
        <v>11</v>
      </c>
      <c r="E12" s="27" t="s">
        <v>221</v>
      </c>
      <c r="F12" s="27"/>
      <c r="G12" s="28">
        <f>SUM(G13:G14)</f>
        <v>3151.5</v>
      </c>
      <c r="H12" s="28">
        <f>SUM(H13:H14)</f>
        <v>0</v>
      </c>
      <c r="I12" s="28">
        <f>SUM(I13:I14)</f>
        <v>3151.5</v>
      </c>
    </row>
    <row r="13" spans="1:9">
      <c r="A13" s="14"/>
      <c r="B13" s="26" t="s">
        <v>85</v>
      </c>
      <c r="C13" s="27" t="s">
        <v>8</v>
      </c>
      <c r="D13" s="27" t="s">
        <v>11</v>
      </c>
      <c r="E13" s="27" t="s">
        <v>221</v>
      </c>
      <c r="F13" s="27" t="s">
        <v>12</v>
      </c>
      <c r="G13" s="28">
        <v>2420.5</v>
      </c>
      <c r="H13" s="28"/>
      <c r="I13" s="28">
        <f>SUM(G13:H13)</f>
        <v>2420.5</v>
      </c>
    </row>
    <row r="14" spans="1:9" ht="36.75" customHeight="1">
      <c r="A14" s="14"/>
      <c r="B14" s="29" t="s">
        <v>86</v>
      </c>
      <c r="C14" s="27" t="s">
        <v>8</v>
      </c>
      <c r="D14" s="27" t="s">
        <v>11</v>
      </c>
      <c r="E14" s="27" t="s">
        <v>221</v>
      </c>
      <c r="F14" s="27" t="s">
        <v>87</v>
      </c>
      <c r="G14" s="28">
        <v>731</v>
      </c>
      <c r="H14" s="28"/>
      <c r="I14" s="28">
        <f t="shared" ref="I14" si="1">SUM(G14:H14)</f>
        <v>731</v>
      </c>
    </row>
    <row r="15" spans="1:9" ht="22.5">
      <c r="A15" s="14"/>
      <c r="B15" s="29" t="s">
        <v>483</v>
      </c>
      <c r="C15" s="30" t="s">
        <v>8</v>
      </c>
      <c r="D15" s="27" t="s">
        <v>11</v>
      </c>
      <c r="E15" s="30" t="s">
        <v>223</v>
      </c>
      <c r="F15" s="30"/>
      <c r="G15" s="28">
        <f>SUM(G16:G17)</f>
        <v>262.59999999999997</v>
      </c>
      <c r="H15" s="28">
        <f>SUM(H16:H17)</f>
        <v>0</v>
      </c>
      <c r="I15" s="28">
        <f>SUM(I16:I17)</f>
        <v>262.59999999999997</v>
      </c>
    </row>
    <row r="16" spans="1:9" ht="22.5">
      <c r="A16" s="14"/>
      <c r="B16" s="31" t="s">
        <v>13</v>
      </c>
      <c r="C16" s="30" t="s">
        <v>8</v>
      </c>
      <c r="D16" s="27" t="s">
        <v>11</v>
      </c>
      <c r="E16" s="30" t="s">
        <v>223</v>
      </c>
      <c r="F16" s="30" t="s">
        <v>19</v>
      </c>
      <c r="G16" s="28">
        <v>201.7</v>
      </c>
      <c r="H16" s="28"/>
      <c r="I16" s="28">
        <f t="shared" ref="I16:I17" si="2">SUM(G16:H16)</f>
        <v>201.7</v>
      </c>
    </row>
    <row r="17" spans="1:9" ht="36" customHeight="1">
      <c r="A17" s="14"/>
      <c r="B17" s="29" t="s">
        <v>86</v>
      </c>
      <c r="C17" s="30" t="s">
        <v>8</v>
      </c>
      <c r="D17" s="27" t="s">
        <v>11</v>
      </c>
      <c r="E17" s="30" t="s">
        <v>223</v>
      </c>
      <c r="F17" s="30" t="s">
        <v>87</v>
      </c>
      <c r="G17" s="28">
        <v>60.9</v>
      </c>
      <c r="H17" s="28"/>
      <c r="I17" s="28">
        <f t="shared" si="2"/>
        <v>60.9</v>
      </c>
    </row>
    <row r="18" spans="1:9" ht="31.5">
      <c r="A18" s="14" t="s">
        <v>14</v>
      </c>
      <c r="B18" s="20" t="s">
        <v>15</v>
      </c>
      <c r="C18" s="32" t="s">
        <v>8</v>
      </c>
      <c r="D18" s="32" t="s">
        <v>16</v>
      </c>
      <c r="E18" s="32"/>
      <c r="F18" s="32"/>
      <c r="G18" s="33">
        <f>G19</f>
        <v>6466.2000000000007</v>
      </c>
      <c r="H18" s="33">
        <f t="shared" ref="H18:I19" si="3">H19</f>
        <v>-265.89999999999998</v>
      </c>
      <c r="I18" s="33">
        <f t="shared" si="3"/>
        <v>6200.2999999999993</v>
      </c>
    </row>
    <row r="19" spans="1:9">
      <c r="A19" s="14"/>
      <c r="B19" s="34" t="s">
        <v>116</v>
      </c>
      <c r="C19" s="30" t="s">
        <v>8</v>
      </c>
      <c r="D19" s="30" t="s">
        <v>16</v>
      </c>
      <c r="E19" s="30" t="s">
        <v>511</v>
      </c>
      <c r="F19" s="30"/>
      <c r="G19" s="33">
        <f>G20</f>
        <v>6466.2000000000007</v>
      </c>
      <c r="H19" s="33">
        <f t="shared" si="3"/>
        <v>-265.89999999999998</v>
      </c>
      <c r="I19" s="33">
        <f t="shared" si="3"/>
        <v>6200.2999999999993</v>
      </c>
    </row>
    <row r="20" spans="1:9">
      <c r="A20" s="14"/>
      <c r="B20" s="34" t="s">
        <v>116</v>
      </c>
      <c r="C20" s="30" t="s">
        <v>8</v>
      </c>
      <c r="D20" s="30" t="s">
        <v>16</v>
      </c>
      <c r="E20" s="30" t="s">
        <v>219</v>
      </c>
      <c r="F20" s="30"/>
      <c r="G20" s="35">
        <f>G21+G26+G29+G32+G35</f>
        <v>6466.2000000000007</v>
      </c>
      <c r="H20" s="35">
        <f t="shared" ref="H20:I20" si="4">H21+H26+H29+H32+H35</f>
        <v>-265.89999999999998</v>
      </c>
      <c r="I20" s="35">
        <f t="shared" si="4"/>
        <v>6200.2999999999993</v>
      </c>
    </row>
    <row r="21" spans="1:9" ht="22.5">
      <c r="A21" s="14"/>
      <c r="B21" s="29" t="s">
        <v>224</v>
      </c>
      <c r="C21" s="30" t="s">
        <v>8</v>
      </c>
      <c r="D21" s="30" t="s">
        <v>16</v>
      </c>
      <c r="E21" s="30" t="s">
        <v>225</v>
      </c>
      <c r="F21" s="30"/>
      <c r="G21" s="35">
        <f>SUM(G22:G25)</f>
        <v>3258.0000000000005</v>
      </c>
      <c r="H21" s="35">
        <f>SUM(H22:H25)</f>
        <v>-265.89999999999998</v>
      </c>
      <c r="I21" s="35">
        <f t="shared" ref="I21" si="5">SUM(I22:I25)</f>
        <v>2992.1</v>
      </c>
    </row>
    <row r="22" spans="1:9">
      <c r="A22" s="14"/>
      <c r="B22" s="34" t="s">
        <v>85</v>
      </c>
      <c r="C22" s="30" t="s">
        <v>8</v>
      </c>
      <c r="D22" s="30" t="s">
        <v>16</v>
      </c>
      <c r="E22" s="30" t="s">
        <v>225</v>
      </c>
      <c r="F22" s="30" t="s">
        <v>12</v>
      </c>
      <c r="G22" s="35">
        <v>2063.8000000000002</v>
      </c>
      <c r="H22" s="35">
        <v>-204.2</v>
      </c>
      <c r="I22" s="35">
        <f t="shared" ref="I22:I25" si="6">G22+H22</f>
        <v>1859.6000000000001</v>
      </c>
    </row>
    <row r="23" spans="1:9" ht="34.5" customHeight="1">
      <c r="A23" s="14"/>
      <c r="B23" s="29" t="s">
        <v>86</v>
      </c>
      <c r="C23" s="30" t="s">
        <v>8</v>
      </c>
      <c r="D23" s="30" t="s">
        <v>16</v>
      </c>
      <c r="E23" s="30" t="s">
        <v>225</v>
      </c>
      <c r="F23" s="30" t="s">
        <v>87</v>
      </c>
      <c r="G23" s="35">
        <v>623.29999999999995</v>
      </c>
      <c r="H23" s="35">
        <v>-61.7</v>
      </c>
      <c r="I23" s="35">
        <f t="shared" si="6"/>
        <v>561.59999999999991</v>
      </c>
    </row>
    <row r="24" spans="1:9" ht="21.75" customHeight="1">
      <c r="A24" s="14"/>
      <c r="B24" s="36" t="s">
        <v>89</v>
      </c>
      <c r="C24" s="30" t="s">
        <v>8</v>
      </c>
      <c r="D24" s="30" t="s">
        <v>16</v>
      </c>
      <c r="E24" s="30" t="s">
        <v>225</v>
      </c>
      <c r="F24" s="30" t="s">
        <v>21</v>
      </c>
      <c r="G24" s="35">
        <v>568.29999999999995</v>
      </c>
      <c r="H24" s="35"/>
      <c r="I24" s="35">
        <f t="shared" si="6"/>
        <v>568.29999999999995</v>
      </c>
    </row>
    <row r="25" spans="1:9">
      <c r="A25" s="14"/>
      <c r="B25" s="34" t="s">
        <v>92</v>
      </c>
      <c r="C25" s="30" t="s">
        <v>8</v>
      </c>
      <c r="D25" s="30" t="s">
        <v>16</v>
      </c>
      <c r="E25" s="30" t="s">
        <v>225</v>
      </c>
      <c r="F25" s="30" t="s">
        <v>35</v>
      </c>
      <c r="G25" s="35">
        <v>2.6</v>
      </c>
      <c r="H25" s="35"/>
      <c r="I25" s="35">
        <f t="shared" si="6"/>
        <v>2.6</v>
      </c>
    </row>
    <row r="26" spans="1:9" ht="24" customHeight="1">
      <c r="A26" s="14"/>
      <c r="B26" s="29" t="s">
        <v>484</v>
      </c>
      <c r="C26" s="30" t="s">
        <v>8</v>
      </c>
      <c r="D26" s="30" t="s">
        <v>16</v>
      </c>
      <c r="E26" s="30" t="s">
        <v>226</v>
      </c>
      <c r="F26" s="30"/>
      <c r="G26" s="35">
        <f>SUM(G27:G28)</f>
        <v>80.900000000000006</v>
      </c>
      <c r="H26" s="35">
        <f t="shared" ref="H26:I26" si="7">SUM(H27:H28)</f>
        <v>0</v>
      </c>
      <c r="I26" s="35">
        <f t="shared" si="7"/>
        <v>80.900000000000006</v>
      </c>
    </row>
    <row r="27" spans="1:9" ht="22.5">
      <c r="A27" s="14"/>
      <c r="B27" s="31" t="s">
        <v>13</v>
      </c>
      <c r="C27" s="30" t="s">
        <v>8</v>
      </c>
      <c r="D27" s="30" t="s">
        <v>16</v>
      </c>
      <c r="E27" s="30" t="s">
        <v>226</v>
      </c>
      <c r="F27" s="30" t="s">
        <v>19</v>
      </c>
      <c r="G27" s="35">
        <v>62.1</v>
      </c>
      <c r="H27" s="35"/>
      <c r="I27" s="35">
        <f t="shared" ref="I27:I28" si="8">G27+H27</f>
        <v>62.1</v>
      </c>
    </row>
    <row r="28" spans="1:9" ht="35.25" customHeight="1">
      <c r="A28" s="14"/>
      <c r="B28" s="31" t="s">
        <v>86</v>
      </c>
      <c r="C28" s="30" t="s">
        <v>8</v>
      </c>
      <c r="D28" s="30" t="s">
        <v>16</v>
      </c>
      <c r="E28" s="30" t="s">
        <v>226</v>
      </c>
      <c r="F28" s="30" t="s">
        <v>87</v>
      </c>
      <c r="G28" s="35">
        <v>18.8</v>
      </c>
      <c r="H28" s="35"/>
      <c r="I28" s="35">
        <f t="shared" si="8"/>
        <v>18.8</v>
      </c>
    </row>
    <row r="29" spans="1:9">
      <c r="A29" s="14"/>
      <c r="B29" s="34" t="s">
        <v>227</v>
      </c>
      <c r="C29" s="30" t="s">
        <v>8</v>
      </c>
      <c r="D29" s="30" t="s">
        <v>16</v>
      </c>
      <c r="E29" s="30" t="s">
        <v>228</v>
      </c>
      <c r="F29" s="30"/>
      <c r="G29" s="35">
        <f>SUM(G30:G31)</f>
        <v>2266.4</v>
      </c>
      <c r="H29" s="35">
        <f>SUM(H30:H31)</f>
        <v>0</v>
      </c>
      <c r="I29" s="35">
        <f t="shared" ref="I29" si="9">SUM(I30:I31)</f>
        <v>2266.4</v>
      </c>
    </row>
    <row r="30" spans="1:9">
      <c r="A30" s="14"/>
      <c r="B30" s="34" t="s">
        <v>85</v>
      </c>
      <c r="C30" s="30" t="s">
        <v>8</v>
      </c>
      <c r="D30" s="30" t="s">
        <v>16</v>
      </c>
      <c r="E30" s="30" t="s">
        <v>228</v>
      </c>
      <c r="F30" s="30" t="s">
        <v>12</v>
      </c>
      <c r="G30" s="35">
        <v>1740.7</v>
      </c>
      <c r="H30" s="35"/>
      <c r="I30" s="35">
        <f>SUM(G30:H30)</f>
        <v>1740.7</v>
      </c>
    </row>
    <row r="31" spans="1:9" ht="35.25" customHeight="1">
      <c r="A31" s="14"/>
      <c r="B31" s="34" t="s">
        <v>86</v>
      </c>
      <c r="C31" s="30" t="s">
        <v>8</v>
      </c>
      <c r="D31" s="30" t="s">
        <v>16</v>
      </c>
      <c r="E31" s="30" t="s">
        <v>228</v>
      </c>
      <c r="F31" s="30" t="s">
        <v>87</v>
      </c>
      <c r="G31" s="35">
        <v>525.70000000000005</v>
      </c>
      <c r="H31" s="35"/>
      <c r="I31" s="35">
        <f t="shared" ref="I31:I34" si="10">SUM(G31:H31)</f>
        <v>525.70000000000005</v>
      </c>
    </row>
    <row r="32" spans="1:9" ht="22.5">
      <c r="A32" s="14"/>
      <c r="B32" s="29" t="s">
        <v>485</v>
      </c>
      <c r="C32" s="30" t="s">
        <v>8</v>
      </c>
      <c r="D32" s="30" t="s">
        <v>16</v>
      </c>
      <c r="E32" s="30" t="s">
        <v>229</v>
      </c>
      <c r="F32" s="30"/>
      <c r="G32" s="35">
        <f>SUM(G33:G34)</f>
        <v>188.89999999999998</v>
      </c>
      <c r="H32" s="35">
        <f>SUM(H33:H34)</f>
        <v>0</v>
      </c>
      <c r="I32" s="35">
        <f>SUM(I33:I34)</f>
        <v>188.89999999999998</v>
      </c>
    </row>
    <row r="33" spans="1:9" ht="22.5">
      <c r="A33" s="14"/>
      <c r="B33" s="31" t="s">
        <v>13</v>
      </c>
      <c r="C33" s="30" t="s">
        <v>8</v>
      </c>
      <c r="D33" s="30" t="s">
        <v>16</v>
      </c>
      <c r="E33" s="30" t="s">
        <v>229</v>
      </c>
      <c r="F33" s="30" t="s">
        <v>19</v>
      </c>
      <c r="G33" s="35">
        <v>145.1</v>
      </c>
      <c r="H33" s="35"/>
      <c r="I33" s="35">
        <f t="shared" si="10"/>
        <v>145.1</v>
      </c>
    </row>
    <row r="34" spans="1:9" ht="35.25" customHeight="1">
      <c r="A34" s="14"/>
      <c r="B34" s="34" t="s">
        <v>86</v>
      </c>
      <c r="C34" s="30" t="s">
        <v>8</v>
      </c>
      <c r="D34" s="30" t="s">
        <v>16</v>
      </c>
      <c r="E34" s="30" t="s">
        <v>229</v>
      </c>
      <c r="F34" s="30" t="s">
        <v>87</v>
      </c>
      <c r="G34" s="35">
        <v>43.8</v>
      </c>
      <c r="H34" s="35"/>
      <c r="I34" s="35">
        <f t="shared" si="10"/>
        <v>43.8</v>
      </c>
    </row>
    <row r="35" spans="1:9">
      <c r="A35" s="14"/>
      <c r="B35" s="29" t="s">
        <v>230</v>
      </c>
      <c r="C35" s="30" t="s">
        <v>8</v>
      </c>
      <c r="D35" s="30" t="s">
        <v>16</v>
      </c>
      <c r="E35" s="30" t="s">
        <v>231</v>
      </c>
      <c r="F35" s="30"/>
      <c r="G35" s="35">
        <f>G36</f>
        <v>672</v>
      </c>
      <c r="H35" s="35">
        <f>H36</f>
        <v>0</v>
      </c>
      <c r="I35" s="35">
        <f>I36</f>
        <v>672</v>
      </c>
    </row>
    <row r="36" spans="1:9" ht="33.75">
      <c r="A36" s="14"/>
      <c r="B36" s="31" t="s">
        <v>148</v>
      </c>
      <c r="C36" s="30" t="s">
        <v>8</v>
      </c>
      <c r="D36" s="30" t="s">
        <v>16</v>
      </c>
      <c r="E36" s="30" t="s">
        <v>231</v>
      </c>
      <c r="F36" s="30" t="s">
        <v>149</v>
      </c>
      <c r="G36" s="35">
        <v>672</v>
      </c>
      <c r="H36" s="35"/>
      <c r="I36" s="35">
        <f>SUM(G36:H36)</f>
        <v>672</v>
      </c>
    </row>
    <row r="37" spans="1:9" ht="31.5">
      <c r="A37" s="14" t="s">
        <v>17</v>
      </c>
      <c r="B37" s="20" t="s">
        <v>88</v>
      </c>
      <c r="C37" s="32" t="s">
        <v>8</v>
      </c>
      <c r="D37" s="32" t="s">
        <v>18</v>
      </c>
      <c r="E37" s="32"/>
      <c r="F37" s="32"/>
      <c r="G37" s="25">
        <f t="shared" ref="G37:I37" si="11">G38+G46+G54</f>
        <v>40217.599999999999</v>
      </c>
      <c r="H37" s="25">
        <f t="shared" si="11"/>
        <v>1224.9000000000001</v>
      </c>
      <c r="I37" s="25">
        <f t="shared" si="11"/>
        <v>41442.500000000007</v>
      </c>
    </row>
    <row r="38" spans="1:9" ht="33.75">
      <c r="A38" s="14"/>
      <c r="B38" s="37" t="s">
        <v>217</v>
      </c>
      <c r="C38" s="30" t="s">
        <v>8</v>
      </c>
      <c r="D38" s="30" t="s">
        <v>18</v>
      </c>
      <c r="E38" s="30" t="s">
        <v>118</v>
      </c>
      <c r="F38" s="30"/>
      <c r="G38" s="35">
        <f>G39</f>
        <v>2598.5</v>
      </c>
      <c r="H38" s="35">
        <f t="shared" ref="H38:I38" si="12">H39</f>
        <v>0</v>
      </c>
      <c r="I38" s="35">
        <f t="shared" si="12"/>
        <v>2598.5</v>
      </c>
    </row>
    <row r="39" spans="1:9" ht="23.25" customHeight="1">
      <c r="A39" s="14"/>
      <c r="B39" s="29" t="s">
        <v>232</v>
      </c>
      <c r="C39" s="30" t="s">
        <v>8</v>
      </c>
      <c r="D39" s="30" t="s">
        <v>18</v>
      </c>
      <c r="E39" s="30" t="s">
        <v>234</v>
      </c>
      <c r="F39" s="30"/>
      <c r="G39" s="35">
        <f>G40</f>
        <v>2598.5</v>
      </c>
      <c r="H39" s="35">
        <f>H40</f>
        <v>0</v>
      </c>
      <c r="I39" s="35">
        <f>I40</f>
        <v>2598.5</v>
      </c>
    </row>
    <row r="40" spans="1:9" ht="33.75">
      <c r="A40" s="14"/>
      <c r="B40" s="29" t="s">
        <v>233</v>
      </c>
      <c r="C40" s="30" t="s">
        <v>8</v>
      </c>
      <c r="D40" s="30" t="s">
        <v>18</v>
      </c>
      <c r="E40" s="30" t="s">
        <v>235</v>
      </c>
      <c r="F40" s="30"/>
      <c r="G40" s="35">
        <f>SUM(G41:G45)</f>
        <v>2598.5</v>
      </c>
      <c r="H40" s="35">
        <f>SUM(H41:H45)</f>
        <v>0</v>
      </c>
      <c r="I40" s="35">
        <f>SUM(I41:I45)</f>
        <v>2598.5</v>
      </c>
    </row>
    <row r="41" spans="1:9">
      <c r="A41" s="14"/>
      <c r="B41" s="34" t="s">
        <v>85</v>
      </c>
      <c r="C41" s="30" t="s">
        <v>8</v>
      </c>
      <c r="D41" s="30" t="s">
        <v>18</v>
      </c>
      <c r="E41" s="30" t="s">
        <v>235</v>
      </c>
      <c r="F41" s="30" t="s">
        <v>12</v>
      </c>
      <c r="G41" s="35">
        <v>1358</v>
      </c>
      <c r="H41" s="35"/>
      <c r="I41" s="35">
        <f>SUM(G41:H41)</f>
        <v>1358</v>
      </c>
    </row>
    <row r="42" spans="1:9" ht="35.25" customHeight="1">
      <c r="A42" s="14"/>
      <c r="B42" s="34" t="s">
        <v>86</v>
      </c>
      <c r="C42" s="30" t="s">
        <v>8</v>
      </c>
      <c r="D42" s="30" t="s">
        <v>18</v>
      </c>
      <c r="E42" s="30" t="s">
        <v>235</v>
      </c>
      <c r="F42" s="30" t="s">
        <v>87</v>
      </c>
      <c r="G42" s="35">
        <v>410.1</v>
      </c>
      <c r="H42" s="35"/>
      <c r="I42" s="35">
        <f>SUM(G42:H42)</f>
        <v>410.1</v>
      </c>
    </row>
    <row r="43" spans="1:9" ht="22.5">
      <c r="A43" s="14"/>
      <c r="B43" s="31" t="s">
        <v>20</v>
      </c>
      <c r="C43" s="30" t="s">
        <v>8</v>
      </c>
      <c r="D43" s="30" t="s">
        <v>18</v>
      </c>
      <c r="E43" s="30" t="s">
        <v>235</v>
      </c>
      <c r="F43" s="30" t="s">
        <v>26</v>
      </c>
      <c r="G43" s="35">
        <v>6</v>
      </c>
      <c r="H43" s="35"/>
      <c r="I43" s="35">
        <f>SUM(G43:H43)</f>
        <v>6</v>
      </c>
    </row>
    <row r="44" spans="1:9" ht="22.5" customHeight="1">
      <c r="A44" s="14"/>
      <c r="B44" s="36" t="s">
        <v>89</v>
      </c>
      <c r="C44" s="30" t="s">
        <v>8</v>
      </c>
      <c r="D44" s="30" t="s">
        <v>18</v>
      </c>
      <c r="E44" s="30" t="s">
        <v>235</v>
      </c>
      <c r="F44" s="30" t="s">
        <v>21</v>
      </c>
      <c r="G44" s="35">
        <v>823</v>
      </c>
      <c r="H44" s="35"/>
      <c r="I44" s="35">
        <f>SUM(G44:H44)</f>
        <v>823</v>
      </c>
    </row>
    <row r="45" spans="1:9">
      <c r="A45" s="14"/>
      <c r="B45" s="34" t="s">
        <v>92</v>
      </c>
      <c r="C45" s="30" t="s">
        <v>8</v>
      </c>
      <c r="D45" s="30" t="s">
        <v>18</v>
      </c>
      <c r="E45" s="30" t="s">
        <v>235</v>
      </c>
      <c r="F45" s="30" t="s">
        <v>35</v>
      </c>
      <c r="G45" s="35">
        <v>1.4</v>
      </c>
      <c r="H45" s="35"/>
      <c r="I45" s="35">
        <f>SUM(G45:H45)</f>
        <v>1.4</v>
      </c>
    </row>
    <row r="46" spans="1:9" ht="33.75">
      <c r="A46" s="14"/>
      <c r="B46" s="34" t="s">
        <v>236</v>
      </c>
      <c r="C46" s="30" t="s">
        <v>8</v>
      </c>
      <c r="D46" s="30" t="s">
        <v>18</v>
      </c>
      <c r="E46" s="30" t="s">
        <v>121</v>
      </c>
      <c r="F46" s="30"/>
      <c r="G46" s="35">
        <f>G50+G47</f>
        <v>820.4</v>
      </c>
      <c r="H46" s="35">
        <f>H50+H47</f>
        <v>-176.1</v>
      </c>
      <c r="I46" s="35">
        <f>I50+I47</f>
        <v>644.29999999999995</v>
      </c>
    </row>
    <row r="47" spans="1:9">
      <c r="A47" s="14"/>
      <c r="B47" s="29" t="s">
        <v>237</v>
      </c>
      <c r="C47" s="30" t="s">
        <v>8</v>
      </c>
      <c r="D47" s="30" t="s">
        <v>18</v>
      </c>
      <c r="E47" s="38" t="s">
        <v>240</v>
      </c>
      <c r="F47" s="30"/>
      <c r="G47" s="35">
        <f t="shared" ref="G47:I48" si="13">G48</f>
        <v>675.3</v>
      </c>
      <c r="H47" s="35">
        <f t="shared" si="13"/>
        <v>-176.1</v>
      </c>
      <c r="I47" s="35">
        <f t="shared" si="13"/>
        <v>499.19999999999993</v>
      </c>
    </row>
    <row r="48" spans="1:9">
      <c r="A48" s="14"/>
      <c r="B48" s="29" t="s">
        <v>238</v>
      </c>
      <c r="C48" s="30" t="s">
        <v>8</v>
      </c>
      <c r="D48" s="30" t="s">
        <v>18</v>
      </c>
      <c r="E48" s="38" t="s">
        <v>241</v>
      </c>
      <c r="F48" s="30"/>
      <c r="G48" s="35">
        <f t="shared" si="13"/>
        <v>675.3</v>
      </c>
      <c r="H48" s="35">
        <f t="shared" si="13"/>
        <v>-176.1</v>
      </c>
      <c r="I48" s="35">
        <f t="shared" si="13"/>
        <v>499.19999999999993</v>
      </c>
    </row>
    <row r="49" spans="1:9" ht="22.5">
      <c r="A49" s="14"/>
      <c r="B49" s="31" t="s">
        <v>13</v>
      </c>
      <c r="C49" s="30" t="s">
        <v>8</v>
      </c>
      <c r="D49" s="30" t="s">
        <v>18</v>
      </c>
      <c r="E49" s="38" t="s">
        <v>241</v>
      </c>
      <c r="F49" s="30" t="s">
        <v>19</v>
      </c>
      <c r="G49" s="35">
        <v>675.3</v>
      </c>
      <c r="H49" s="35">
        <v>-176.1</v>
      </c>
      <c r="I49" s="35">
        <f>SUM(G49:H49)</f>
        <v>499.19999999999993</v>
      </c>
    </row>
    <row r="50" spans="1:9" ht="33.75">
      <c r="A50" s="14"/>
      <c r="B50" s="29" t="s">
        <v>239</v>
      </c>
      <c r="C50" s="30" t="s">
        <v>8</v>
      </c>
      <c r="D50" s="30" t="s">
        <v>18</v>
      </c>
      <c r="E50" s="30" t="s">
        <v>242</v>
      </c>
      <c r="F50" s="30"/>
      <c r="G50" s="35">
        <f>G51</f>
        <v>145.10000000000002</v>
      </c>
      <c r="H50" s="35">
        <f>H51</f>
        <v>0</v>
      </c>
      <c r="I50" s="35">
        <f>I51</f>
        <v>145.10000000000002</v>
      </c>
    </row>
    <row r="51" spans="1:9" ht="56.25">
      <c r="A51" s="14"/>
      <c r="B51" s="39" t="s">
        <v>126</v>
      </c>
      <c r="C51" s="30" t="s">
        <v>8</v>
      </c>
      <c r="D51" s="30" t="s">
        <v>18</v>
      </c>
      <c r="E51" s="30" t="s">
        <v>243</v>
      </c>
      <c r="F51" s="30"/>
      <c r="G51" s="35">
        <f>G52+G53</f>
        <v>145.10000000000002</v>
      </c>
      <c r="H51" s="35">
        <f>H52+H53</f>
        <v>0</v>
      </c>
      <c r="I51" s="35">
        <f>I52+I53</f>
        <v>145.10000000000002</v>
      </c>
    </row>
    <row r="52" spans="1:9">
      <c r="A52" s="14"/>
      <c r="B52" s="34" t="s">
        <v>85</v>
      </c>
      <c r="C52" s="30" t="s">
        <v>8</v>
      </c>
      <c r="D52" s="30" t="s">
        <v>18</v>
      </c>
      <c r="E52" s="30" t="s">
        <v>243</v>
      </c>
      <c r="F52" s="30" t="s">
        <v>12</v>
      </c>
      <c r="G52" s="35">
        <v>111.4</v>
      </c>
      <c r="H52" s="35"/>
      <c r="I52" s="35">
        <f>G52+H52</f>
        <v>111.4</v>
      </c>
    </row>
    <row r="53" spans="1:9" ht="36" customHeight="1">
      <c r="A53" s="14"/>
      <c r="B53" s="34" t="s">
        <v>86</v>
      </c>
      <c r="C53" s="30" t="s">
        <v>8</v>
      </c>
      <c r="D53" s="30" t="s">
        <v>18</v>
      </c>
      <c r="E53" s="30" t="s">
        <v>243</v>
      </c>
      <c r="F53" s="30" t="s">
        <v>87</v>
      </c>
      <c r="G53" s="35">
        <v>33.700000000000003</v>
      </c>
      <c r="H53" s="35"/>
      <c r="I53" s="35">
        <f>G53+H53</f>
        <v>33.700000000000003</v>
      </c>
    </row>
    <row r="54" spans="1:9">
      <c r="A54" s="14"/>
      <c r="B54" s="34" t="s">
        <v>116</v>
      </c>
      <c r="C54" s="30" t="s">
        <v>8</v>
      </c>
      <c r="D54" s="30" t="s">
        <v>18</v>
      </c>
      <c r="E54" s="30" t="s">
        <v>511</v>
      </c>
      <c r="F54" s="30"/>
      <c r="G54" s="35">
        <f t="shared" ref="G54:I54" si="14">G55</f>
        <v>36798.699999999997</v>
      </c>
      <c r="H54" s="35">
        <f t="shared" si="14"/>
        <v>1401</v>
      </c>
      <c r="I54" s="35">
        <f t="shared" si="14"/>
        <v>38199.700000000004</v>
      </c>
    </row>
    <row r="55" spans="1:9">
      <c r="A55" s="14"/>
      <c r="B55" s="34" t="s">
        <v>116</v>
      </c>
      <c r="C55" s="30" t="s">
        <v>8</v>
      </c>
      <c r="D55" s="30" t="s">
        <v>18</v>
      </c>
      <c r="E55" s="30" t="s">
        <v>219</v>
      </c>
      <c r="F55" s="30"/>
      <c r="G55" s="35">
        <f>G56+G61+G67+G58</f>
        <v>36798.699999999997</v>
      </c>
      <c r="H55" s="35">
        <f t="shared" ref="H55:I55" si="15">H56+H61+H67+H58</f>
        <v>1401</v>
      </c>
      <c r="I55" s="35">
        <f t="shared" si="15"/>
        <v>38199.700000000004</v>
      </c>
    </row>
    <row r="56" spans="1:9" ht="45">
      <c r="A56" s="14"/>
      <c r="B56" s="39" t="s">
        <v>132</v>
      </c>
      <c r="C56" s="30" t="s">
        <v>8</v>
      </c>
      <c r="D56" s="30" t="s">
        <v>18</v>
      </c>
      <c r="E56" s="30" t="s">
        <v>244</v>
      </c>
      <c r="F56" s="30"/>
      <c r="G56" s="35">
        <f>G57</f>
        <v>0.1</v>
      </c>
      <c r="H56" s="35">
        <f>H57</f>
        <v>0</v>
      </c>
      <c r="I56" s="35">
        <f>I57</f>
        <v>0.1</v>
      </c>
    </row>
    <row r="57" spans="1:9" ht="25.5" customHeight="1">
      <c r="A57" s="14"/>
      <c r="B57" s="36" t="s">
        <v>89</v>
      </c>
      <c r="C57" s="30" t="s">
        <v>8</v>
      </c>
      <c r="D57" s="30" t="s">
        <v>18</v>
      </c>
      <c r="E57" s="30" t="s">
        <v>244</v>
      </c>
      <c r="F57" s="30" t="s">
        <v>21</v>
      </c>
      <c r="G57" s="35">
        <v>0.1</v>
      </c>
      <c r="H57" s="35"/>
      <c r="I57" s="35">
        <f>G57+H57</f>
        <v>0.1</v>
      </c>
    </row>
    <row r="58" spans="1:9" ht="22.5">
      <c r="A58" s="14"/>
      <c r="B58" s="39" t="s">
        <v>533</v>
      </c>
      <c r="C58" s="30" t="s">
        <v>8</v>
      </c>
      <c r="D58" s="30" t="s">
        <v>18</v>
      </c>
      <c r="E58" s="30" t="s">
        <v>534</v>
      </c>
      <c r="F58" s="30"/>
      <c r="G58" s="35">
        <f>G59+G60</f>
        <v>5358.5</v>
      </c>
      <c r="H58" s="35">
        <f t="shared" ref="H58:I58" si="16">H59+H60</f>
        <v>-5358.5</v>
      </c>
      <c r="I58" s="35">
        <f t="shared" si="16"/>
        <v>0</v>
      </c>
    </row>
    <row r="59" spans="1:9">
      <c r="A59" s="14"/>
      <c r="B59" s="39" t="s">
        <v>85</v>
      </c>
      <c r="C59" s="30" t="s">
        <v>8</v>
      </c>
      <c r="D59" s="30" t="s">
        <v>18</v>
      </c>
      <c r="E59" s="30" t="s">
        <v>534</v>
      </c>
      <c r="F59" s="30" t="s">
        <v>12</v>
      </c>
      <c r="G59" s="35">
        <v>4115.6000000000004</v>
      </c>
      <c r="H59" s="35">
        <v>-4115.6000000000004</v>
      </c>
      <c r="I59" s="35">
        <f>G59+H59</f>
        <v>0</v>
      </c>
    </row>
    <row r="60" spans="1:9" ht="37.5" customHeight="1">
      <c r="A60" s="14"/>
      <c r="B60" s="39" t="s">
        <v>86</v>
      </c>
      <c r="C60" s="30" t="s">
        <v>8</v>
      </c>
      <c r="D60" s="30" t="s">
        <v>18</v>
      </c>
      <c r="E60" s="30" t="s">
        <v>534</v>
      </c>
      <c r="F60" s="30" t="s">
        <v>87</v>
      </c>
      <c r="G60" s="35">
        <v>1242.9000000000001</v>
      </c>
      <c r="H60" s="35">
        <v>-1242.9000000000001</v>
      </c>
      <c r="I60" s="35">
        <f>G60+H60</f>
        <v>0</v>
      </c>
    </row>
    <row r="61" spans="1:9" ht="22.5">
      <c r="A61" s="14"/>
      <c r="B61" s="29" t="s">
        <v>224</v>
      </c>
      <c r="C61" s="30" t="s">
        <v>8</v>
      </c>
      <c r="D61" s="30" t="s">
        <v>18</v>
      </c>
      <c r="E61" s="30" t="s">
        <v>225</v>
      </c>
      <c r="F61" s="30"/>
      <c r="G61" s="35">
        <f>SUM(G62:G66)</f>
        <v>30389.200000000001</v>
      </c>
      <c r="H61" s="35">
        <f>SUM(H62:H66)</f>
        <v>5569.4</v>
      </c>
      <c r="I61" s="35">
        <f>SUM(I62:I66)</f>
        <v>35958.600000000006</v>
      </c>
    </row>
    <row r="62" spans="1:9">
      <c r="A62" s="14"/>
      <c r="B62" s="34" t="s">
        <v>85</v>
      </c>
      <c r="C62" s="30" t="s">
        <v>8</v>
      </c>
      <c r="D62" s="30" t="s">
        <v>18</v>
      </c>
      <c r="E62" s="30" t="s">
        <v>225</v>
      </c>
      <c r="F62" s="30" t="s">
        <v>12</v>
      </c>
      <c r="G62" s="35">
        <v>21917.8</v>
      </c>
      <c r="H62" s="35">
        <v>5112.5</v>
      </c>
      <c r="I62" s="35">
        <f>G62+H62</f>
        <v>27030.3</v>
      </c>
    </row>
    <row r="63" spans="1:9" ht="22.5">
      <c r="A63" s="14"/>
      <c r="B63" s="39" t="s">
        <v>13</v>
      </c>
      <c r="C63" s="30" t="s">
        <v>8</v>
      </c>
      <c r="D63" s="30" t="s">
        <v>18</v>
      </c>
      <c r="E63" s="30" t="s">
        <v>225</v>
      </c>
      <c r="F63" s="30" t="s">
        <v>19</v>
      </c>
      <c r="G63" s="35">
        <v>300</v>
      </c>
      <c r="H63" s="35"/>
      <c r="I63" s="35">
        <f>G63+H63</f>
        <v>300</v>
      </c>
    </row>
    <row r="64" spans="1:9" ht="35.25" customHeight="1">
      <c r="A64" s="14"/>
      <c r="B64" s="34" t="s">
        <v>86</v>
      </c>
      <c r="C64" s="30" t="s">
        <v>8</v>
      </c>
      <c r="D64" s="30" t="s">
        <v>18</v>
      </c>
      <c r="E64" s="30" t="s">
        <v>225</v>
      </c>
      <c r="F64" s="30" t="s">
        <v>87</v>
      </c>
      <c r="G64" s="35">
        <v>6733.2</v>
      </c>
      <c r="H64" s="35">
        <v>951.9</v>
      </c>
      <c r="I64" s="35">
        <f>G64+H64</f>
        <v>7685.0999999999995</v>
      </c>
    </row>
    <row r="65" spans="1:9" ht="23.25" customHeight="1">
      <c r="A65" s="14"/>
      <c r="B65" s="36" t="s">
        <v>89</v>
      </c>
      <c r="C65" s="30" t="s">
        <v>8</v>
      </c>
      <c r="D65" s="30" t="s">
        <v>18</v>
      </c>
      <c r="E65" s="30" t="s">
        <v>225</v>
      </c>
      <c r="F65" s="30" t="s">
        <v>21</v>
      </c>
      <c r="G65" s="35">
        <v>1432.3</v>
      </c>
      <c r="H65" s="35">
        <v>-495</v>
      </c>
      <c r="I65" s="35">
        <f>G65+H65</f>
        <v>937.3</v>
      </c>
    </row>
    <row r="66" spans="1:9">
      <c r="A66" s="14"/>
      <c r="B66" s="34" t="s">
        <v>22</v>
      </c>
      <c r="C66" s="30" t="s">
        <v>8</v>
      </c>
      <c r="D66" s="30" t="s">
        <v>18</v>
      </c>
      <c r="E66" s="30" t="s">
        <v>225</v>
      </c>
      <c r="F66" s="30">
        <v>851</v>
      </c>
      <c r="G66" s="35">
        <v>5.9</v>
      </c>
      <c r="H66" s="35"/>
      <c r="I66" s="35">
        <f>G66+H66</f>
        <v>5.9</v>
      </c>
    </row>
    <row r="67" spans="1:9" ht="24.75" customHeight="1">
      <c r="A67" s="14"/>
      <c r="B67" s="29" t="s">
        <v>486</v>
      </c>
      <c r="C67" s="30" t="s">
        <v>8</v>
      </c>
      <c r="D67" s="30" t="s">
        <v>18</v>
      </c>
      <c r="E67" s="30" t="s">
        <v>226</v>
      </c>
      <c r="F67" s="30"/>
      <c r="G67" s="35">
        <f>SUM(G68:G69)</f>
        <v>1050.9000000000001</v>
      </c>
      <c r="H67" s="35">
        <f>SUM(H68:H69)</f>
        <v>1190.0999999999999</v>
      </c>
      <c r="I67" s="35">
        <f>SUM(I68:I69)</f>
        <v>2241</v>
      </c>
    </row>
    <row r="68" spans="1:9" ht="22.5">
      <c r="A68" s="14"/>
      <c r="B68" s="31" t="s">
        <v>13</v>
      </c>
      <c r="C68" s="30" t="s">
        <v>8</v>
      </c>
      <c r="D68" s="30" t="s">
        <v>18</v>
      </c>
      <c r="E68" s="30" t="s">
        <v>226</v>
      </c>
      <c r="F68" s="30" t="s">
        <v>19</v>
      </c>
      <c r="G68" s="35">
        <f>1552.2-975.3</f>
        <v>576.90000000000009</v>
      </c>
      <c r="H68" s="35">
        <v>1155.8</v>
      </c>
      <c r="I68" s="35">
        <f>SUM(G68:H68)</f>
        <v>1732.7</v>
      </c>
    </row>
    <row r="69" spans="1:9" ht="34.5" customHeight="1">
      <c r="A69" s="14"/>
      <c r="B69" s="34" t="s">
        <v>86</v>
      </c>
      <c r="C69" s="30" t="s">
        <v>8</v>
      </c>
      <c r="D69" s="30" t="s">
        <v>18</v>
      </c>
      <c r="E69" s="30" t="s">
        <v>226</v>
      </c>
      <c r="F69" s="30" t="s">
        <v>87</v>
      </c>
      <c r="G69" s="35">
        <v>474</v>
      </c>
      <c r="H69" s="35">
        <v>34.299999999999997</v>
      </c>
      <c r="I69" s="35">
        <f>SUM(G69:H69)</f>
        <v>508.3</v>
      </c>
    </row>
    <row r="70" spans="1:9">
      <c r="A70" s="14" t="s">
        <v>23</v>
      </c>
      <c r="B70" s="20" t="s">
        <v>112</v>
      </c>
      <c r="C70" s="11" t="s">
        <v>8</v>
      </c>
      <c r="D70" s="11" t="s">
        <v>45</v>
      </c>
      <c r="E70" s="11"/>
      <c r="F70" s="11"/>
      <c r="G70" s="25">
        <f>G71</f>
        <v>51.6</v>
      </c>
      <c r="H70" s="25">
        <f t="shared" ref="H70:I71" si="17">H71</f>
        <v>0</v>
      </c>
      <c r="I70" s="25">
        <f t="shared" si="17"/>
        <v>51.6</v>
      </c>
    </row>
    <row r="71" spans="1:9">
      <c r="A71" s="14"/>
      <c r="B71" s="34" t="s">
        <v>116</v>
      </c>
      <c r="C71" s="30" t="s">
        <v>8</v>
      </c>
      <c r="D71" s="30" t="s">
        <v>45</v>
      </c>
      <c r="E71" s="30" t="s">
        <v>511</v>
      </c>
      <c r="F71" s="30"/>
      <c r="G71" s="25">
        <f>G72</f>
        <v>51.6</v>
      </c>
      <c r="H71" s="25">
        <f t="shared" si="17"/>
        <v>0</v>
      </c>
      <c r="I71" s="25">
        <f t="shared" si="17"/>
        <v>51.6</v>
      </c>
    </row>
    <row r="72" spans="1:9">
      <c r="A72" s="14"/>
      <c r="B72" s="34" t="s">
        <v>116</v>
      </c>
      <c r="C72" s="30" t="s">
        <v>8</v>
      </c>
      <c r="D72" s="30" t="s">
        <v>45</v>
      </c>
      <c r="E72" s="30" t="s">
        <v>219</v>
      </c>
      <c r="F72" s="30"/>
      <c r="G72" s="35">
        <f>G73</f>
        <v>51.6</v>
      </c>
      <c r="H72" s="35">
        <f>H73</f>
        <v>0</v>
      </c>
      <c r="I72" s="35">
        <f>I73</f>
        <v>51.6</v>
      </c>
    </row>
    <row r="73" spans="1:9" ht="36" customHeight="1">
      <c r="A73" s="14"/>
      <c r="B73" s="34" t="s">
        <v>113</v>
      </c>
      <c r="C73" s="30" t="s">
        <v>8</v>
      </c>
      <c r="D73" s="30" t="s">
        <v>45</v>
      </c>
      <c r="E73" s="30" t="s">
        <v>245</v>
      </c>
      <c r="F73" s="30"/>
      <c r="G73" s="35">
        <f t="shared" ref="G73:I73" si="18">G74</f>
        <v>51.6</v>
      </c>
      <c r="H73" s="35">
        <f t="shared" si="18"/>
        <v>0</v>
      </c>
      <c r="I73" s="35">
        <f t="shared" si="18"/>
        <v>51.6</v>
      </c>
    </row>
    <row r="74" spans="1:9" ht="25.5" customHeight="1">
      <c r="A74" s="14"/>
      <c r="B74" s="36" t="s">
        <v>89</v>
      </c>
      <c r="C74" s="30" t="s">
        <v>8</v>
      </c>
      <c r="D74" s="30" t="s">
        <v>45</v>
      </c>
      <c r="E74" s="30" t="s">
        <v>245</v>
      </c>
      <c r="F74" s="30" t="s">
        <v>21</v>
      </c>
      <c r="G74" s="35">
        <f>51+0.6</f>
        <v>51.6</v>
      </c>
      <c r="H74" s="35"/>
      <c r="I74" s="35">
        <f>G74+H74</f>
        <v>51.6</v>
      </c>
    </row>
    <row r="75" spans="1:9" ht="31.5">
      <c r="A75" s="14" t="s">
        <v>27</v>
      </c>
      <c r="B75" s="20" t="s">
        <v>24</v>
      </c>
      <c r="C75" s="11" t="s">
        <v>8</v>
      </c>
      <c r="D75" s="11" t="s">
        <v>25</v>
      </c>
      <c r="E75" s="11"/>
      <c r="F75" s="11"/>
      <c r="G75" s="33">
        <f>G80+G76+G94</f>
        <v>16380.899999999998</v>
      </c>
      <c r="H75" s="33">
        <f t="shared" ref="H75:I75" si="19">H80+H76+H94</f>
        <v>-452.79999999999995</v>
      </c>
      <c r="I75" s="33">
        <f t="shared" si="19"/>
        <v>15928.099999999999</v>
      </c>
    </row>
    <row r="76" spans="1:9" ht="45">
      <c r="A76" s="14"/>
      <c r="B76" s="34" t="s">
        <v>218</v>
      </c>
      <c r="C76" s="30" t="s">
        <v>8</v>
      </c>
      <c r="D76" s="30" t="s">
        <v>25</v>
      </c>
      <c r="E76" s="30" t="s">
        <v>121</v>
      </c>
      <c r="F76" s="30"/>
      <c r="G76" s="35">
        <f>G77</f>
        <v>268.8</v>
      </c>
      <c r="H76" s="35">
        <f t="shared" ref="H76:I78" si="20">H77</f>
        <v>51.6</v>
      </c>
      <c r="I76" s="35">
        <f t="shared" si="20"/>
        <v>320.40000000000003</v>
      </c>
    </row>
    <row r="77" spans="1:9">
      <c r="A77" s="14"/>
      <c r="B77" s="29" t="s">
        <v>237</v>
      </c>
      <c r="C77" s="30" t="s">
        <v>8</v>
      </c>
      <c r="D77" s="30" t="s">
        <v>25</v>
      </c>
      <c r="E77" s="38" t="s">
        <v>240</v>
      </c>
      <c r="F77" s="30"/>
      <c r="G77" s="35">
        <f>G78</f>
        <v>268.8</v>
      </c>
      <c r="H77" s="35">
        <f t="shared" si="20"/>
        <v>51.6</v>
      </c>
      <c r="I77" s="35">
        <f t="shared" si="20"/>
        <v>320.40000000000003</v>
      </c>
    </row>
    <row r="78" spans="1:9">
      <c r="A78" s="14"/>
      <c r="B78" s="29" t="s">
        <v>238</v>
      </c>
      <c r="C78" s="30" t="s">
        <v>8</v>
      </c>
      <c r="D78" s="30" t="s">
        <v>25</v>
      </c>
      <c r="E78" s="38" t="s">
        <v>241</v>
      </c>
      <c r="F78" s="30"/>
      <c r="G78" s="35">
        <f>G79</f>
        <v>268.8</v>
      </c>
      <c r="H78" s="35">
        <f t="shared" si="20"/>
        <v>51.6</v>
      </c>
      <c r="I78" s="35">
        <f t="shared" si="20"/>
        <v>320.40000000000003</v>
      </c>
    </row>
    <row r="79" spans="1:9" ht="22.5">
      <c r="A79" s="14"/>
      <c r="B79" s="31" t="s">
        <v>13</v>
      </c>
      <c r="C79" s="30" t="s">
        <v>8</v>
      </c>
      <c r="D79" s="30" t="s">
        <v>25</v>
      </c>
      <c r="E79" s="38" t="s">
        <v>241</v>
      </c>
      <c r="F79" s="30" t="s">
        <v>19</v>
      </c>
      <c r="G79" s="35">
        <v>268.8</v>
      </c>
      <c r="H79" s="35">
        <v>51.6</v>
      </c>
      <c r="I79" s="35">
        <f>SUM(G79:H79)</f>
        <v>320.40000000000003</v>
      </c>
    </row>
    <row r="80" spans="1:9" ht="45">
      <c r="A80" s="14"/>
      <c r="B80" s="37" t="s">
        <v>215</v>
      </c>
      <c r="C80" s="30" t="s">
        <v>8</v>
      </c>
      <c r="D80" s="30" t="s">
        <v>25</v>
      </c>
      <c r="E80" s="30" t="s">
        <v>117</v>
      </c>
      <c r="F80" s="40"/>
      <c r="G80" s="35">
        <f>G81</f>
        <v>12252.099999999999</v>
      </c>
      <c r="H80" s="35">
        <f t="shared" ref="H80:I80" si="21">H81</f>
        <v>-513</v>
      </c>
      <c r="I80" s="35">
        <f t="shared" si="21"/>
        <v>11739.099999999999</v>
      </c>
    </row>
    <row r="81" spans="1:9" ht="33.75">
      <c r="A81" s="14"/>
      <c r="B81" s="31" t="s">
        <v>246</v>
      </c>
      <c r="C81" s="30" t="s">
        <v>8</v>
      </c>
      <c r="D81" s="30" t="s">
        <v>25</v>
      </c>
      <c r="E81" s="30" t="s">
        <v>248</v>
      </c>
      <c r="F81" s="30"/>
      <c r="G81" s="35">
        <f>G82+G87+G90+G93</f>
        <v>12252.099999999999</v>
      </c>
      <c r="H81" s="35">
        <f>H82+H87+H90+H93</f>
        <v>-513</v>
      </c>
      <c r="I81" s="35">
        <f>I82+I87+I90+I93</f>
        <v>11739.099999999999</v>
      </c>
    </row>
    <row r="82" spans="1:9">
      <c r="A82" s="14"/>
      <c r="B82" s="31" t="s">
        <v>247</v>
      </c>
      <c r="C82" s="30" t="s">
        <v>8</v>
      </c>
      <c r="D82" s="30" t="s">
        <v>25</v>
      </c>
      <c r="E82" s="30" t="s">
        <v>249</v>
      </c>
      <c r="F82" s="30"/>
      <c r="G82" s="35">
        <f>G83+G85+G86+G84</f>
        <v>11294.999999999998</v>
      </c>
      <c r="H82" s="35">
        <f>H83+H85+H86+H84</f>
        <v>-304.5</v>
      </c>
      <c r="I82" s="35">
        <f t="shared" ref="I82" si="22">I83+I85+I86+I84</f>
        <v>10990.499999999998</v>
      </c>
    </row>
    <row r="83" spans="1:9">
      <c r="A83" s="14"/>
      <c r="B83" s="34" t="s">
        <v>85</v>
      </c>
      <c r="C83" s="30" t="s">
        <v>8</v>
      </c>
      <c r="D83" s="30" t="s">
        <v>25</v>
      </c>
      <c r="E83" s="30" t="s">
        <v>249</v>
      </c>
      <c r="F83" s="30" t="s">
        <v>12</v>
      </c>
      <c r="G83" s="35">
        <v>8318.7999999999993</v>
      </c>
      <c r="H83" s="35"/>
      <c r="I83" s="35">
        <f>G83+H83</f>
        <v>8318.7999999999993</v>
      </c>
    </row>
    <row r="84" spans="1:9" ht="22.5">
      <c r="A84" s="14"/>
      <c r="B84" s="39" t="s">
        <v>13</v>
      </c>
      <c r="C84" s="30" t="s">
        <v>8</v>
      </c>
      <c r="D84" s="30" t="s">
        <v>25</v>
      </c>
      <c r="E84" s="30" t="s">
        <v>249</v>
      </c>
      <c r="F84" s="30" t="s">
        <v>19</v>
      </c>
      <c r="G84" s="35">
        <v>154.5</v>
      </c>
      <c r="H84" s="35">
        <v>-154.5</v>
      </c>
      <c r="I84" s="35">
        <f>G84+H84</f>
        <v>0</v>
      </c>
    </row>
    <row r="85" spans="1:9" ht="35.25" customHeight="1">
      <c r="A85" s="14"/>
      <c r="B85" s="34" t="s">
        <v>86</v>
      </c>
      <c r="C85" s="30" t="s">
        <v>8</v>
      </c>
      <c r="D85" s="30" t="s">
        <v>25</v>
      </c>
      <c r="E85" s="30" t="s">
        <v>249</v>
      </c>
      <c r="F85" s="30" t="s">
        <v>87</v>
      </c>
      <c r="G85" s="35">
        <v>2512.3000000000002</v>
      </c>
      <c r="H85" s="35"/>
      <c r="I85" s="35">
        <f>G85+H85</f>
        <v>2512.3000000000002</v>
      </c>
    </row>
    <row r="86" spans="1:9" ht="25.5" customHeight="1">
      <c r="A86" s="14"/>
      <c r="B86" s="36" t="s">
        <v>89</v>
      </c>
      <c r="C86" s="30" t="s">
        <v>8</v>
      </c>
      <c r="D86" s="30" t="s">
        <v>25</v>
      </c>
      <c r="E86" s="30" t="s">
        <v>249</v>
      </c>
      <c r="F86" s="30">
        <v>244</v>
      </c>
      <c r="G86" s="35">
        <v>309.39999999999998</v>
      </c>
      <c r="H86" s="35">
        <v>-150</v>
      </c>
      <c r="I86" s="35">
        <f>G86+H86</f>
        <v>159.39999999999998</v>
      </c>
    </row>
    <row r="87" spans="1:9" ht="27" customHeight="1">
      <c r="A87" s="14"/>
      <c r="B87" s="29" t="s">
        <v>487</v>
      </c>
      <c r="C87" s="30" t="s">
        <v>8</v>
      </c>
      <c r="D87" s="30" t="s">
        <v>25</v>
      </c>
      <c r="E87" s="30" t="s">
        <v>250</v>
      </c>
      <c r="F87" s="30"/>
      <c r="G87" s="35">
        <f>G88+G89</f>
        <v>748</v>
      </c>
      <c r="H87" s="35">
        <f>H88+H89</f>
        <v>0</v>
      </c>
      <c r="I87" s="35">
        <f>I88+I89</f>
        <v>748</v>
      </c>
    </row>
    <row r="88" spans="1:9" ht="22.5">
      <c r="A88" s="14"/>
      <c r="B88" s="31" t="s">
        <v>13</v>
      </c>
      <c r="C88" s="30" t="s">
        <v>8</v>
      </c>
      <c r="D88" s="30" t="s">
        <v>25</v>
      </c>
      <c r="E88" s="30" t="s">
        <v>250</v>
      </c>
      <c r="F88" s="30" t="s">
        <v>19</v>
      </c>
      <c r="G88" s="35">
        <v>574.5</v>
      </c>
      <c r="H88" s="35"/>
      <c r="I88" s="35">
        <f>SUM(G88:H88)</f>
        <v>574.5</v>
      </c>
    </row>
    <row r="89" spans="1:9" ht="33" customHeight="1">
      <c r="A89" s="14"/>
      <c r="B89" s="31" t="s">
        <v>86</v>
      </c>
      <c r="C89" s="30" t="s">
        <v>8</v>
      </c>
      <c r="D89" s="30" t="s">
        <v>25</v>
      </c>
      <c r="E89" s="30" t="s">
        <v>250</v>
      </c>
      <c r="F89" s="30" t="s">
        <v>87</v>
      </c>
      <c r="G89" s="35">
        <v>173.5</v>
      </c>
      <c r="H89" s="35"/>
      <c r="I89" s="35">
        <f>SUM(G89:H89)</f>
        <v>173.5</v>
      </c>
    </row>
    <row r="90" spans="1:9">
      <c r="A90" s="14"/>
      <c r="B90" s="29" t="s">
        <v>488</v>
      </c>
      <c r="C90" s="30" t="s">
        <v>8</v>
      </c>
      <c r="D90" s="30" t="s">
        <v>25</v>
      </c>
      <c r="E90" s="30" t="s">
        <v>251</v>
      </c>
      <c r="F90" s="30"/>
      <c r="G90" s="35">
        <f>G91</f>
        <v>208.5</v>
      </c>
      <c r="H90" s="35">
        <f>H91</f>
        <v>-208.5</v>
      </c>
      <c r="I90" s="35">
        <f>I91</f>
        <v>0</v>
      </c>
    </row>
    <row r="91" spans="1:9" ht="22.5">
      <c r="A91" s="14"/>
      <c r="B91" s="31" t="s">
        <v>13</v>
      </c>
      <c r="C91" s="30" t="s">
        <v>8</v>
      </c>
      <c r="D91" s="30" t="s">
        <v>25</v>
      </c>
      <c r="E91" s="30" t="s">
        <v>251</v>
      </c>
      <c r="F91" s="30" t="s">
        <v>19</v>
      </c>
      <c r="G91" s="35">
        <v>208.5</v>
      </c>
      <c r="H91" s="35">
        <v>-208.5</v>
      </c>
      <c r="I91" s="35">
        <f>SUM(G91:H91)</f>
        <v>0</v>
      </c>
    </row>
    <row r="92" spans="1:9" ht="56.25">
      <c r="A92" s="14"/>
      <c r="B92" s="29" t="s">
        <v>172</v>
      </c>
      <c r="C92" s="30" t="s">
        <v>8</v>
      </c>
      <c r="D92" s="30" t="s">
        <v>25</v>
      </c>
      <c r="E92" s="30" t="s">
        <v>252</v>
      </c>
      <c r="F92" s="30"/>
      <c r="G92" s="35">
        <f>G93</f>
        <v>0.6</v>
      </c>
      <c r="H92" s="35">
        <f>H93</f>
        <v>0</v>
      </c>
      <c r="I92" s="35">
        <f>I93</f>
        <v>0.6</v>
      </c>
    </row>
    <row r="93" spans="1:9" ht="22.5">
      <c r="A93" s="14"/>
      <c r="B93" s="36" t="s">
        <v>89</v>
      </c>
      <c r="C93" s="30" t="s">
        <v>8</v>
      </c>
      <c r="D93" s="30" t="s">
        <v>25</v>
      </c>
      <c r="E93" s="30" t="s">
        <v>252</v>
      </c>
      <c r="F93" s="30" t="s">
        <v>21</v>
      </c>
      <c r="G93" s="35">
        <v>0.6</v>
      </c>
      <c r="H93" s="35"/>
      <c r="I93" s="35">
        <f>SUM(G93:H93)</f>
        <v>0.6</v>
      </c>
    </row>
    <row r="94" spans="1:9">
      <c r="A94" s="14"/>
      <c r="B94" s="34" t="s">
        <v>116</v>
      </c>
      <c r="C94" s="30" t="s">
        <v>8</v>
      </c>
      <c r="D94" s="30" t="s">
        <v>25</v>
      </c>
      <c r="E94" s="30" t="s">
        <v>511</v>
      </c>
      <c r="F94" s="30"/>
      <c r="G94" s="35">
        <f>G95</f>
        <v>3859.9999999999995</v>
      </c>
      <c r="H94" s="35">
        <f t="shared" ref="H94:I94" si="23">H95</f>
        <v>8.6</v>
      </c>
      <c r="I94" s="35">
        <f t="shared" si="23"/>
        <v>3868.5999999999995</v>
      </c>
    </row>
    <row r="95" spans="1:9">
      <c r="A95" s="14"/>
      <c r="B95" s="34" t="s">
        <v>116</v>
      </c>
      <c r="C95" s="30" t="s">
        <v>8</v>
      </c>
      <c r="D95" s="30" t="s">
        <v>25</v>
      </c>
      <c r="E95" s="30" t="s">
        <v>219</v>
      </c>
      <c r="F95" s="30"/>
      <c r="G95" s="35">
        <f>G96+G100+G103+G106+G109</f>
        <v>3859.9999999999995</v>
      </c>
      <c r="H95" s="35">
        <f t="shared" ref="H95:I95" si="24">H96+H100+H103+H106+H109</f>
        <v>8.6</v>
      </c>
      <c r="I95" s="35">
        <f t="shared" si="24"/>
        <v>3868.5999999999995</v>
      </c>
    </row>
    <row r="96" spans="1:9" ht="22.5">
      <c r="A96" s="14"/>
      <c r="B96" s="29" t="s">
        <v>224</v>
      </c>
      <c r="C96" s="30" t="s">
        <v>8</v>
      </c>
      <c r="D96" s="30" t="s">
        <v>25</v>
      </c>
      <c r="E96" s="30" t="s">
        <v>225</v>
      </c>
      <c r="F96" s="30"/>
      <c r="G96" s="35">
        <f>SUM(G97:G99)</f>
        <v>2261.6</v>
      </c>
      <c r="H96" s="35">
        <f>SUM(H97:H99)</f>
        <v>8.6</v>
      </c>
      <c r="I96" s="35">
        <f>SUM(I97:I99)</f>
        <v>2270.1999999999998</v>
      </c>
    </row>
    <row r="97" spans="1:9">
      <c r="A97" s="14"/>
      <c r="B97" s="34" t="s">
        <v>85</v>
      </c>
      <c r="C97" s="30" t="s">
        <v>8</v>
      </c>
      <c r="D97" s="30" t="s">
        <v>25</v>
      </c>
      <c r="E97" s="30" t="s">
        <v>225</v>
      </c>
      <c r="F97" s="30" t="s">
        <v>12</v>
      </c>
      <c r="G97" s="35">
        <v>1456.4</v>
      </c>
      <c r="H97" s="35"/>
      <c r="I97" s="35">
        <f>SUM(G97:H97)</f>
        <v>1456.4</v>
      </c>
    </row>
    <row r="98" spans="1:9" ht="33.75">
      <c r="A98" s="14"/>
      <c r="B98" s="34" t="s">
        <v>86</v>
      </c>
      <c r="C98" s="30" t="s">
        <v>8</v>
      </c>
      <c r="D98" s="30" t="s">
        <v>25</v>
      </c>
      <c r="E98" s="30" t="s">
        <v>225</v>
      </c>
      <c r="F98" s="30" t="s">
        <v>87</v>
      </c>
      <c r="G98" s="35">
        <v>439.8</v>
      </c>
      <c r="H98" s="35"/>
      <c r="I98" s="35">
        <f>SUM(G98:H98)</f>
        <v>439.8</v>
      </c>
    </row>
    <row r="99" spans="1:9" ht="22.5">
      <c r="A99" s="14"/>
      <c r="B99" s="36" t="s">
        <v>89</v>
      </c>
      <c r="C99" s="30" t="s">
        <v>8</v>
      </c>
      <c r="D99" s="30" t="s">
        <v>25</v>
      </c>
      <c r="E99" s="30" t="s">
        <v>225</v>
      </c>
      <c r="F99" s="30" t="s">
        <v>21</v>
      </c>
      <c r="G99" s="35">
        <v>365.4</v>
      </c>
      <c r="H99" s="35">
        <v>8.6</v>
      </c>
      <c r="I99" s="35">
        <f>SUM(G99:H99)</f>
        <v>374</v>
      </c>
    </row>
    <row r="100" spans="1:9" ht="22.5">
      <c r="A100" s="14"/>
      <c r="B100" s="29" t="s">
        <v>487</v>
      </c>
      <c r="C100" s="30" t="s">
        <v>8</v>
      </c>
      <c r="D100" s="30" t="s">
        <v>25</v>
      </c>
      <c r="E100" s="30" t="s">
        <v>226</v>
      </c>
      <c r="F100" s="30"/>
      <c r="G100" s="35">
        <f>SUM(G101:G102)</f>
        <v>119.4</v>
      </c>
      <c r="H100" s="35">
        <f>SUM(H101:H102)</f>
        <v>0</v>
      </c>
      <c r="I100" s="35">
        <f>SUM(I101:I102)</f>
        <v>119.4</v>
      </c>
    </row>
    <row r="101" spans="1:9" ht="22.5">
      <c r="A101" s="14"/>
      <c r="B101" s="31" t="s">
        <v>13</v>
      </c>
      <c r="C101" s="30" t="s">
        <v>8</v>
      </c>
      <c r="D101" s="30" t="s">
        <v>25</v>
      </c>
      <c r="E101" s="30" t="s">
        <v>226</v>
      </c>
      <c r="F101" s="30" t="s">
        <v>19</v>
      </c>
      <c r="G101" s="35">
        <f>91.7</f>
        <v>91.7</v>
      </c>
      <c r="H101" s="35"/>
      <c r="I101" s="35">
        <f>SUM(G101:H101)</f>
        <v>91.7</v>
      </c>
    </row>
    <row r="102" spans="1:9" ht="33.75">
      <c r="A102" s="14"/>
      <c r="B102" s="34" t="s">
        <v>86</v>
      </c>
      <c r="C102" s="30" t="s">
        <v>8</v>
      </c>
      <c r="D102" s="30" t="s">
        <v>25</v>
      </c>
      <c r="E102" s="30" t="s">
        <v>226</v>
      </c>
      <c r="F102" s="30" t="s">
        <v>87</v>
      </c>
      <c r="G102" s="35">
        <f>27.7</f>
        <v>27.7</v>
      </c>
      <c r="H102" s="35"/>
      <c r="I102" s="35">
        <f>SUM(G102:H102)</f>
        <v>27.7</v>
      </c>
    </row>
    <row r="103" spans="1:9">
      <c r="A103" s="14"/>
      <c r="B103" s="34" t="s">
        <v>253</v>
      </c>
      <c r="C103" s="30" t="s">
        <v>8</v>
      </c>
      <c r="D103" s="30" t="s">
        <v>25</v>
      </c>
      <c r="E103" s="30" t="s">
        <v>254</v>
      </c>
      <c r="F103" s="30"/>
      <c r="G103" s="35">
        <f>SUM(G104:G105)</f>
        <v>1364.6</v>
      </c>
      <c r="H103" s="35">
        <f>SUM(H104:H105)</f>
        <v>0</v>
      </c>
      <c r="I103" s="35">
        <f>SUM(I104:I105)</f>
        <v>1364.6</v>
      </c>
    </row>
    <row r="104" spans="1:9">
      <c r="A104" s="14"/>
      <c r="B104" s="34" t="s">
        <v>85</v>
      </c>
      <c r="C104" s="30" t="s">
        <v>8</v>
      </c>
      <c r="D104" s="30" t="s">
        <v>25</v>
      </c>
      <c r="E104" s="30" t="s">
        <v>254</v>
      </c>
      <c r="F104" s="30" t="s">
        <v>12</v>
      </c>
      <c r="G104" s="35">
        <v>1048.0999999999999</v>
      </c>
      <c r="H104" s="35"/>
      <c r="I104" s="35">
        <f>SUM(G104:H104)</f>
        <v>1048.0999999999999</v>
      </c>
    </row>
    <row r="105" spans="1:9" ht="33.75">
      <c r="A105" s="14"/>
      <c r="B105" s="34" t="s">
        <v>86</v>
      </c>
      <c r="C105" s="30" t="s">
        <v>8</v>
      </c>
      <c r="D105" s="30" t="s">
        <v>25</v>
      </c>
      <c r="E105" s="30" t="s">
        <v>254</v>
      </c>
      <c r="F105" s="30" t="s">
        <v>87</v>
      </c>
      <c r="G105" s="35">
        <v>316.5</v>
      </c>
      <c r="H105" s="35"/>
      <c r="I105" s="35">
        <f>SUM(G105:H105)</f>
        <v>316.5</v>
      </c>
    </row>
    <row r="106" spans="1:9" ht="33.75">
      <c r="A106" s="14"/>
      <c r="B106" s="29" t="s">
        <v>489</v>
      </c>
      <c r="C106" s="30" t="s">
        <v>8</v>
      </c>
      <c r="D106" s="30" t="s">
        <v>25</v>
      </c>
      <c r="E106" s="30" t="s">
        <v>255</v>
      </c>
      <c r="F106" s="30"/>
      <c r="G106" s="35">
        <f>SUM(G107:G108)</f>
        <v>113.69999999999999</v>
      </c>
      <c r="H106" s="35">
        <f>SUM(H107:H108)</f>
        <v>0</v>
      </c>
      <c r="I106" s="35">
        <f>SUM(I107:I108)</f>
        <v>113.69999999999999</v>
      </c>
    </row>
    <row r="107" spans="1:9" ht="22.5">
      <c r="A107" s="14"/>
      <c r="B107" s="31" t="s">
        <v>13</v>
      </c>
      <c r="C107" s="30" t="s">
        <v>8</v>
      </c>
      <c r="D107" s="30" t="s">
        <v>25</v>
      </c>
      <c r="E107" s="30" t="s">
        <v>255</v>
      </c>
      <c r="F107" s="30" t="s">
        <v>19</v>
      </c>
      <c r="G107" s="35">
        <f>87.3</f>
        <v>87.3</v>
      </c>
      <c r="H107" s="35"/>
      <c r="I107" s="35">
        <f>SUM(G107:H107)</f>
        <v>87.3</v>
      </c>
    </row>
    <row r="108" spans="1:9" ht="33.75">
      <c r="A108" s="14"/>
      <c r="B108" s="34" t="s">
        <v>86</v>
      </c>
      <c r="C108" s="30" t="s">
        <v>8</v>
      </c>
      <c r="D108" s="30" t="s">
        <v>25</v>
      </c>
      <c r="E108" s="30" t="s">
        <v>255</v>
      </c>
      <c r="F108" s="30" t="s">
        <v>87</v>
      </c>
      <c r="G108" s="35">
        <f>26.4</f>
        <v>26.4</v>
      </c>
      <c r="H108" s="35"/>
      <c r="I108" s="35">
        <f>SUM(G108:H108)</f>
        <v>26.4</v>
      </c>
    </row>
    <row r="109" spans="1:9" ht="56.25">
      <c r="A109" s="14"/>
      <c r="B109" s="39" t="s">
        <v>512</v>
      </c>
      <c r="C109" s="30" t="s">
        <v>8</v>
      </c>
      <c r="D109" s="30" t="s">
        <v>25</v>
      </c>
      <c r="E109" s="30" t="s">
        <v>513</v>
      </c>
      <c r="F109" s="30"/>
      <c r="G109" s="35">
        <f>G110</f>
        <v>0.7</v>
      </c>
      <c r="H109" s="35">
        <f t="shared" ref="H109:I109" si="25">H110</f>
        <v>0</v>
      </c>
      <c r="I109" s="35">
        <f t="shared" si="25"/>
        <v>0.7</v>
      </c>
    </row>
    <row r="110" spans="1:9" ht="22.5">
      <c r="A110" s="14"/>
      <c r="B110" s="36" t="s">
        <v>89</v>
      </c>
      <c r="C110" s="30" t="s">
        <v>8</v>
      </c>
      <c r="D110" s="30" t="s">
        <v>25</v>
      </c>
      <c r="E110" s="30" t="s">
        <v>513</v>
      </c>
      <c r="F110" s="30" t="s">
        <v>21</v>
      </c>
      <c r="G110" s="35">
        <v>0.7</v>
      </c>
      <c r="H110" s="35"/>
      <c r="I110" s="35">
        <f>SUM(G110:H110)</f>
        <v>0.7</v>
      </c>
    </row>
    <row r="111" spans="1:9">
      <c r="A111" s="14" t="s">
        <v>31</v>
      </c>
      <c r="B111" s="20" t="s">
        <v>28</v>
      </c>
      <c r="C111" s="11" t="s">
        <v>8</v>
      </c>
      <c r="D111" s="11" t="s">
        <v>29</v>
      </c>
      <c r="E111" s="11"/>
      <c r="F111" s="41"/>
      <c r="G111" s="33">
        <f>G112</f>
        <v>1104.0999999999999</v>
      </c>
      <c r="H111" s="33">
        <f t="shared" ref="H111:I112" si="26">H112</f>
        <v>-100.1</v>
      </c>
      <c r="I111" s="33">
        <f t="shared" si="26"/>
        <v>1003.9999999999999</v>
      </c>
    </row>
    <row r="112" spans="1:9">
      <c r="A112" s="14"/>
      <c r="B112" s="34" t="s">
        <v>116</v>
      </c>
      <c r="C112" s="30" t="s">
        <v>8</v>
      </c>
      <c r="D112" s="30" t="s">
        <v>29</v>
      </c>
      <c r="E112" s="30" t="s">
        <v>511</v>
      </c>
      <c r="F112" s="30"/>
      <c r="G112" s="33">
        <f>G113</f>
        <v>1104.0999999999999</v>
      </c>
      <c r="H112" s="33">
        <f t="shared" si="26"/>
        <v>-100.1</v>
      </c>
      <c r="I112" s="33">
        <f t="shared" si="26"/>
        <v>1003.9999999999999</v>
      </c>
    </row>
    <row r="113" spans="1:9">
      <c r="A113" s="14"/>
      <c r="B113" s="34" t="s">
        <v>116</v>
      </c>
      <c r="C113" s="30" t="s">
        <v>8</v>
      </c>
      <c r="D113" s="30" t="s">
        <v>29</v>
      </c>
      <c r="E113" s="30" t="s">
        <v>219</v>
      </c>
      <c r="F113" s="30"/>
      <c r="G113" s="35">
        <f t="shared" ref="G113:I114" si="27">G114</f>
        <v>1104.0999999999999</v>
      </c>
      <c r="H113" s="35">
        <f t="shared" si="27"/>
        <v>-100.1</v>
      </c>
      <c r="I113" s="35">
        <f t="shared" si="27"/>
        <v>1003.9999999999999</v>
      </c>
    </row>
    <row r="114" spans="1:9" ht="22.5">
      <c r="A114" s="14"/>
      <c r="B114" s="34" t="s">
        <v>133</v>
      </c>
      <c r="C114" s="30" t="s">
        <v>8</v>
      </c>
      <c r="D114" s="30" t="s">
        <v>29</v>
      </c>
      <c r="E114" s="30" t="s">
        <v>256</v>
      </c>
      <c r="F114" s="30"/>
      <c r="G114" s="35">
        <f t="shared" si="27"/>
        <v>1104.0999999999999</v>
      </c>
      <c r="H114" s="35">
        <f t="shared" si="27"/>
        <v>-100.1</v>
      </c>
      <c r="I114" s="35">
        <f t="shared" si="27"/>
        <v>1003.9999999999999</v>
      </c>
    </row>
    <row r="115" spans="1:9">
      <c r="A115" s="14"/>
      <c r="B115" s="34" t="s">
        <v>30</v>
      </c>
      <c r="C115" s="30" t="s">
        <v>8</v>
      </c>
      <c r="D115" s="30" t="s">
        <v>29</v>
      </c>
      <c r="E115" s="30" t="s">
        <v>256</v>
      </c>
      <c r="F115" s="30">
        <v>870</v>
      </c>
      <c r="G115" s="35">
        <v>1104.0999999999999</v>
      </c>
      <c r="H115" s="35">
        <v>-100.1</v>
      </c>
      <c r="I115" s="35">
        <f>SUM(G115:H115)</f>
        <v>1003.9999999999999</v>
      </c>
    </row>
    <row r="116" spans="1:9">
      <c r="A116" s="14" t="s">
        <v>114</v>
      </c>
      <c r="B116" s="20" t="s">
        <v>32</v>
      </c>
      <c r="C116" s="11" t="s">
        <v>8</v>
      </c>
      <c r="D116" s="11" t="s">
        <v>33</v>
      </c>
      <c r="E116" s="11"/>
      <c r="F116" s="41"/>
      <c r="G116" s="25">
        <f>G126+G117+G146+G154</f>
        <v>30356.300000000003</v>
      </c>
      <c r="H116" s="25">
        <f>H126+H117+H146+H154</f>
        <v>12614.400000000001</v>
      </c>
      <c r="I116" s="25">
        <f>I126+I117+I146+I154</f>
        <v>42970.7</v>
      </c>
    </row>
    <row r="117" spans="1:9" ht="45">
      <c r="A117" s="14"/>
      <c r="B117" s="37" t="s">
        <v>216</v>
      </c>
      <c r="C117" s="30" t="s">
        <v>8</v>
      </c>
      <c r="D117" s="30" t="s">
        <v>33</v>
      </c>
      <c r="E117" s="30" t="s">
        <v>147</v>
      </c>
      <c r="F117" s="30"/>
      <c r="G117" s="35">
        <f>G118</f>
        <v>2554.4</v>
      </c>
      <c r="H117" s="35">
        <f t="shared" ref="H117:I117" si="28">H118</f>
        <v>42.900000000000006</v>
      </c>
      <c r="I117" s="35">
        <f t="shared" si="28"/>
        <v>2597.3000000000002</v>
      </c>
    </row>
    <row r="118" spans="1:9" ht="22.5">
      <c r="A118" s="14"/>
      <c r="B118" s="29" t="s">
        <v>257</v>
      </c>
      <c r="C118" s="30" t="s">
        <v>8</v>
      </c>
      <c r="D118" s="30" t="s">
        <v>33</v>
      </c>
      <c r="E118" s="30" t="s">
        <v>259</v>
      </c>
      <c r="F118" s="30"/>
      <c r="G118" s="35">
        <f>G119+G121+G124</f>
        <v>2554.4</v>
      </c>
      <c r="H118" s="35">
        <f>H119+H121+H124</f>
        <v>42.900000000000006</v>
      </c>
      <c r="I118" s="35">
        <f t="shared" ref="I118" si="29">I119+I121+I124</f>
        <v>2597.3000000000002</v>
      </c>
    </row>
    <row r="119" spans="1:9" ht="22.5">
      <c r="A119" s="14"/>
      <c r="B119" s="42" t="s">
        <v>258</v>
      </c>
      <c r="C119" s="30" t="s">
        <v>8</v>
      </c>
      <c r="D119" s="30" t="s">
        <v>33</v>
      </c>
      <c r="E119" s="30" t="s">
        <v>260</v>
      </c>
      <c r="F119" s="30"/>
      <c r="G119" s="35">
        <f t="shared" ref="G119:I119" si="30">G120</f>
        <v>2184.8000000000002</v>
      </c>
      <c r="H119" s="35">
        <f t="shared" si="30"/>
        <v>140.80000000000001</v>
      </c>
      <c r="I119" s="35">
        <f t="shared" si="30"/>
        <v>2325.6000000000004</v>
      </c>
    </row>
    <row r="120" spans="1:9" ht="22.5">
      <c r="A120" s="14"/>
      <c r="B120" s="31" t="s">
        <v>20</v>
      </c>
      <c r="C120" s="30" t="s">
        <v>8</v>
      </c>
      <c r="D120" s="30" t="s">
        <v>33</v>
      </c>
      <c r="E120" s="30" t="s">
        <v>260</v>
      </c>
      <c r="F120" s="30" t="s">
        <v>26</v>
      </c>
      <c r="G120" s="35">
        <v>2184.8000000000002</v>
      </c>
      <c r="H120" s="35">
        <v>140.80000000000001</v>
      </c>
      <c r="I120" s="35">
        <f>SUM(G120:H120)</f>
        <v>2325.6000000000004</v>
      </c>
    </row>
    <row r="121" spans="1:9">
      <c r="A121" s="14"/>
      <c r="B121" s="42" t="s">
        <v>261</v>
      </c>
      <c r="C121" s="30" t="s">
        <v>8</v>
      </c>
      <c r="D121" s="30" t="s">
        <v>33</v>
      </c>
      <c r="E121" s="30" t="s">
        <v>262</v>
      </c>
      <c r="F121" s="30"/>
      <c r="G121" s="35">
        <f>G122+G123</f>
        <v>269.60000000000002</v>
      </c>
      <c r="H121" s="35">
        <f>H122+H123</f>
        <v>-67.900000000000006</v>
      </c>
      <c r="I121" s="35">
        <f>I122+I123</f>
        <v>201.7</v>
      </c>
    </row>
    <row r="122" spans="1:9" ht="22.5">
      <c r="A122" s="14"/>
      <c r="B122" s="31" t="s">
        <v>20</v>
      </c>
      <c r="C122" s="30" t="s">
        <v>8</v>
      </c>
      <c r="D122" s="30" t="s">
        <v>33</v>
      </c>
      <c r="E122" s="30" t="s">
        <v>262</v>
      </c>
      <c r="F122" s="30" t="s">
        <v>26</v>
      </c>
      <c r="G122" s="35">
        <v>35.6</v>
      </c>
      <c r="H122" s="35"/>
      <c r="I122" s="35">
        <f>SUM(G122:H122)</f>
        <v>35.6</v>
      </c>
    </row>
    <row r="123" spans="1:9" ht="22.5">
      <c r="A123" s="14"/>
      <c r="B123" s="36" t="s">
        <v>89</v>
      </c>
      <c r="C123" s="30" t="s">
        <v>8</v>
      </c>
      <c r="D123" s="30" t="s">
        <v>33</v>
      </c>
      <c r="E123" s="30" t="s">
        <v>262</v>
      </c>
      <c r="F123" s="30" t="s">
        <v>21</v>
      </c>
      <c r="G123" s="35">
        <v>234</v>
      </c>
      <c r="H123" s="35">
        <v>-67.900000000000006</v>
      </c>
      <c r="I123" s="35">
        <f>SUM(G123:H123)</f>
        <v>166.1</v>
      </c>
    </row>
    <row r="124" spans="1:9">
      <c r="A124" s="14"/>
      <c r="B124" s="29" t="s">
        <v>263</v>
      </c>
      <c r="C124" s="30" t="s">
        <v>8</v>
      </c>
      <c r="D124" s="30" t="s">
        <v>33</v>
      </c>
      <c r="E124" s="30" t="s">
        <v>264</v>
      </c>
      <c r="F124" s="30"/>
      <c r="G124" s="35">
        <f>G125</f>
        <v>100</v>
      </c>
      <c r="H124" s="35">
        <f>H125</f>
        <v>-30</v>
      </c>
      <c r="I124" s="35">
        <f>I125</f>
        <v>70</v>
      </c>
    </row>
    <row r="125" spans="1:9" ht="22.5">
      <c r="A125" s="14"/>
      <c r="B125" s="36" t="s">
        <v>89</v>
      </c>
      <c r="C125" s="30" t="s">
        <v>8</v>
      </c>
      <c r="D125" s="30" t="s">
        <v>33</v>
      </c>
      <c r="E125" s="30" t="s">
        <v>264</v>
      </c>
      <c r="F125" s="30" t="s">
        <v>21</v>
      </c>
      <c r="G125" s="35">
        <v>100</v>
      </c>
      <c r="H125" s="35">
        <v>-30</v>
      </c>
      <c r="I125" s="35">
        <f>SUM(G125:H125)</f>
        <v>70</v>
      </c>
    </row>
    <row r="126" spans="1:9" ht="33.75">
      <c r="A126" s="14"/>
      <c r="B126" s="34" t="s">
        <v>217</v>
      </c>
      <c r="C126" s="30" t="s">
        <v>8</v>
      </c>
      <c r="D126" s="30" t="s">
        <v>33</v>
      </c>
      <c r="E126" s="30" t="s">
        <v>118</v>
      </c>
      <c r="F126" s="30"/>
      <c r="G126" s="35">
        <f>G127+G130+G143</f>
        <v>23368.3</v>
      </c>
      <c r="H126" s="35">
        <f>H127+H130+H143</f>
        <v>-639.80000000000007</v>
      </c>
      <c r="I126" s="35">
        <f>I127+I130+I143</f>
        <v>22728.5</v>
      </c>
    </row>
    <row r="127" spans="1:9" ht="22.5">
      <c r="A127" s="14"/>
      <c r="B127" s="29" t="s">
        <v>265</v>
      </c>
      <c r="C127" s="30" t="s">
        <v>8</v>
      </c>
      <c r="D127" s="30" t="s">
        <v>33</v>
      </c>
      <c r="E127" s="30" t="s">
        <v>267</v>
      </c>
      <c r="F127" s="30"/>
      <c r="G127" s="35">
        <f>G128</f>
        <v>55.2</v>
      </c>
      <c r="H127" s="35">
        <f t="shared" ref="H127:I128" si="31">H128</f>
        <v>0</v>
      </c>
      <c r="I127" s="35">
        <f t="shared" si="31"/>
        <v>55.2</v>
      </c>
    </row>
    <row r="128" spans="1:9">
      <c r="A128" s="14"/>
      <c r="B128" s="29" t="s">
        <v>266</v>
      </c>
      <c r="C128" s="30" t="s">
        <v>8</v>
      </c>
      <c r="D128" s="30" t="s">
        <v>33</v>
      </c>
      <c r="E128" s="30" t="s">
        <v>268</v>
      </c>
      <c r="F128" s="30"/>
      <c r="G128" s="35">
        <f>G129</f>
        <v>55.2</v>
      </c>
      <c r="H128" s="35">
        <f t="shared" si="31"/>
        <v>0</v>
      </c>
      <c r="I128" s="35">
        <f t="shared" si="31"/>
        <v>55.2</v>
      </c>
    </row>
    <row r="129" spans="1:9">
      <c r="A129" s="14"/>
      <c r="B129" s="34" t="s">
        <v>90</v>
      </c>
      <c r="C129" s="30" t="s">
        <v>8</v>
      </c>
      <c r="D129" s="30" t="s">
        <v>33</v>
      </c>
      <c r="E129" s="30" t="s">
        <v>268</v>
      </c>
      <c r="F129" s="30" t="s">
        <v>35</v>
      </c>
      <c r="G129" s="35">
        <v>55.2</v>
      </c>
      <c r="H129" s="35"/>
      <c r="I129" s="35">
        <f>SUM(G129:H129)</f>
        <v>55.2</v>
      </c>
    </row>
    <row r="130" spans="1:9" ht="33.75">
      <c r="A130" s="14"/>
      <c r="B130" s="29" t="s">
        <v>281</v>
      </c>
      <c r="C130" s="30" t="s">
        <v>8</v>
      </c>
      <c r="D130" s="30" t="s">
        <v>33</v>
      </c>
      <c r="E130" s="30" t="s">
        <v>282</v>
      </c>
      <c r="F130" s="30"/>
      <c r="G130" s="35">
        <f>G131+G140</f>
        <v>23213.8</v>
      </c>
      <c r="H130" s="35">
        <f>H131+H140</f>
        <v>-639.80000000000007</v>
      </c>
      <c r="I130" s="35">
        <f>I131+I140</f>
        <v>22574</v>
      </c>
    </row>
    <row r="131" spans="1:9" ht="33.75">
      <c r="A131" s="14"/>
      <c r="B131" s="34" t="s">
        <v>269</v>
      </c>
      <c r="C131" s="30" t="s">
        <v>8</v>
      </c>
      <c r="D131" s="30" t="s">
        <v>33</v>
      </c>
      <c r="E131" s="30" t="s">
        <v>270</v>
      </c>
      <c r="F131" s="30"/>
      <c r="G131" s="35">
        <f>SUM(G132:G139)</f>
        <v>22349.3</v>
      </c>
      <c r="H131" s="35">
        <f>SUM(H132:H139)</f>
        <v>-809.80000000000007</v>
      </c>
      <c r="I131" s="35">
        <f>SUM(I132:I139)</f>
        <v>21539.5</v>
      </c>
    </row>
    <row r="132" spans="1:9">
      <c r="A132" s="14"/>
      <c r="B132" s="34" t="s">
        <v>108</v>
      </c>
      <c r="C132" s="30" t="s">
        <v>8</v>
      </c>
      <c r="D132" s="30" t="s">
        <v>33</v>
      </c>
      <c r="E132" s="30" t="s">
        <v>270</v>
      </c>
      <c r="F132" s="30" t="s">
        <v>34</v>
      </c>
      <c r="G132" s="35">
        <v>14606.4</v>
      </c>
      <c r="H132" s="35">
        <v>-1472.2</v>
      </c>
      <c r="I132" s="35">
        <f>SUM(G132:H132)</f>
        <v>13134.199999999999</v>
      </c>
    </row>
    <row r="133" spans="1:9" ht="22.5">
      <c r="A133" s="14"/>
      <c r="B133" s="34" t="s">
        <v>150</v>
      </c>
      <c r="C133" s="30" t="s">
        <v>8</v>
      </c>
      <c r="D133" s="30" t="s">
        <v>33</v>
      </c>
      <c r="E133" s="30" t="s">
        <v>270</v>
      </c>
      <c r="F133" s="30" t="s">
        <v>179</v>
      </c>
      <c r="G133" s="35">
        <v>50.2</v>
      </c>
      <c r="H133" s="35"/>
      <c r="I133" s="35">
        <f t="shared" ref="I133:I139" si="32">SUM(G133:H133)</f>
        <v>50.2</v>
      </c>
    </row>
    <row r="134" spans="1:9" ht="22.5">
      <c r="A134" s="14"/>
      <c r="B134" s="34" t="s">
        <v>109</v>
      </c>
      <c r="C134" s="30" t="s">
        <v>8</v>
      </c>
      <c r="D134" s="30" t="s">
        <v>33</v>
      </c>
      <c r="E134" s="30" t="s">
        <v>270</v>
      </c>
      <c r="F134" s="30" t="s">
        <v>96</v>
      </c>
      <c r="G134" s="35">
        <v>3411.1</v>
      </c>
      <c r="H134" s="35">
        <v>269</v>
      </c>
      <c r="I134" s="35">
        <f t="shared" si="32"/>
        <v>3680.1</v>
      </c>
    </row>
    <row r="135" spans="1:9" ht="22.5">
      <c r="A135" s="14"/>
      <c r="B135" s="31" t="s">
        <v>20</v>
      </c>
      <c r="C135" s="30" t="s">
        <v>8</v>
      </c>
      <c r="D135" s="30" t="s">
        <v>33</v>
      </c>
      <c r="E135" s="30" t="s">
        <v>270</v>
      </c>
      <c r="F135" s="30" t="s">
        <v>26</v>
      </c>
      <c r="G135" s="35">
        <v>386.7</v>
      </c>
      <c r="H135" s="35"/>
      <c r="I135" s="35">
        <f t="shared" si="32"/>
        <v>386.7</v>
      </c>
    </row>
    <row r="136" spans="1:9" ht="22.5">
      <c r="A136" s="14"/>
      <c r="B136" s="36" t="s">
        <v>89</v>
      </c>
      <c r="C136" s="30" t="s">
        <v>8</v>
      </c>
      <c r="D136" s="30" t="s">
        <v>33</v>
      </c>
      <c r="E136" s="30" t="s">
        <v>270</v>
      </c>
      <c r="F136" s="30" t="s">
        <v>21</v>
      </c>
      <c r="G136" s="35">
        <v>3644.8</v>
      </c>
      <c r="H136" s="35">
        <f>242.8+150.6</f>
        <v>393.4</v>
      </c>
      <c r="I136" s="35">
        <f t="shared" si="32"/>
        <v>4038.2000000000003</v>
      </c>
    </row>
    <row r="137" spans="1:9">
      <c r="A137" s="14"/>
      <c r="B137" s="34" t="s">
        <v>22</v>
      </c>
      <c r="C137" s="30" t="s">
        <v>8</v>
      </c>
      <c r="D137" s="30" t="s">
        <v>33</v>
      </c>
      <c r="E137" s="30" t="s">
        <v>270</v>
      </c>
      <c r="F137" s="30" t="s">
        <v>91</v>
      </c>
      <c r="G137" s="35">
        <v>234.3</v>
      </c>
      <c r="H137" s="35">
        <v>-5</v>
      </c>
      <c r="I137" s="35">
        <f t="shared" si="32"/>
        <v>229.3</v>
      </c>
    </row>
    <row r="138" spans="1:9">
      <c r="A138" s="14"/>
      <c r="B138" s="34" t="s">
        <v>92</v>
      </c>
      <c r="C138" s="30" t="s">
        <v>8</v>
      </c>
      <c r="D138" s="30" t="s">
        <v>33</v>
      </c>
      <c r="E138" s="30" t="s">
        <v>270</v>
      </c>
      <c r="F138" s="30" t="s">
        <v>35</v>
      </c>
      <c r="G138" s="35">
        <v>10.8</v>
      </c>
      <c r="H138" s="35">
        <v>5</v>
      </c>
      <c r="I138" s="35">
        <f t="shared" si="32"/>
        <v>15.8</v>
      </c>
    </row>
    <row r="139" spans="1:9">
      <c r="A139" s="14"/>
      <c r="B139" s="34" t="s">
        <v>94</v>
      </c>
      <c r="C139" s="30" t="s">
        <v>8</v>
      </c>
      <c r="D139" s="30" t="s">
        <v>33</v>
      </c>
      <c r="E139" s="30" t="s">
        <v>270</v>
      </c>
      <c r="F139" s="30" t="s">
        <v>95</v>
      </c>
      <c r="G139" s="35">
        <v>5</v>
      </c>
      <c r="H139" s="35"/>
      <c r="I139" s="35">
        <f t="shared" si="32"/>
        <v>5</v>
      </c>
    </row>
    <row r="140" spans="1:9" ht="33.75">
      <c r="A140" s="14"/>
      <c r="B140" s="39" t="s">
        <v>490</v>
      </c>
      <c r="C140" s="30" t="s">
        <v>8</v>
      </c>
      <c r="D140" s="30" t="s">
        <v>33</v>
      </c>
      <c r="E140" s="30" t="s">
        <v>271</v>
      </c>
      <c r="F140" s="30"/>
      <c r="G140" s="35">
        <f>SUM(G141:G142)</f>
        <v>864.5</v>
      </c>
      <c r="H140" s="35">
        <f>SUM(H141:H142)</f>
        <v>170</v>
      </c>
      <c r="I140" s="35">
        <f>SUM(I141:I142)</f>
        <v>1034.5</v>
      </c>
    </row>
    <row r="141" spans="1:9" ht="22.5">
      <c r="A141" s="14"/>
      <c r="B141" s="29" t="s">
        <v>89</v>
      </c>
      <c r="C141" s="30" t="s">
        <v>8</v>
      </c>
      <c r="D141" s="30" t="s">
        <v>33</v>
      </c>
      <c r="E141" s="30" t="s">
        <v>271</v>
      </c>
      <c r="F141" s="30" t="s">
        <v>21</v>
      </c>
      <c r="G141" s="35">
        <v>33.799999999999997</v>
      </c>
      <c r="H141" s="35"/>
      <c r="I141" s="35">
        <f>SUM(G141:H141)</f>
        <v>33.799999999999997</v>
      </c>
    </row>
    <row r="142" spans="1:9">
      <c r="A142" s="14"/>
      <c r="B142" s="34" t="s">
        <v>141</v>
      </c>
      <c r="C142" s="30" t="s">
        <v>8</v>
      </c>
      <c r="D142" s="30" t="s">
        <v>33</v>
      </c>
      <c r="E142" s="30" t="s">
        <v>271</v>
      </c>
      <c r="F142" s="30" t="s">
        <v>142</v>
      </c>
      <c r="G142" s="35">
        <v>830.7</v>
      </c>
      <c r="H142" s="35">
        <v>170</v>
      </c>
      <c r="I142" s="35">
        <f>SUM(G142:H142)</f>
        <v>1000.7</v>
      </c>
    </row>
    <row r="143" spans="1:9">
      <c r="A143" s="14"/>
      <c r="B143" s="29" t="s">
        <v>545</v>
      </c>
      <c r="C143" s="30" t="s">
        <v>8</v>
      </c>
      <c r="D143" s="30" t="s">
        <v>33</v>
      </c>
      <c r="E143" s="30" t="s">
        <v>274</v>
      </c>
      <c r="F143" s="30"/>
      <c r="G143" s="35">
        <f t="shared" ref="G143:I144" si="33">G144</f>
        <v>99.3</v>
      </c>
      <c r="H143" s="35">
        <f t="shared" si="33"/>
        <v>0</v>
      </c>
      <c r="I143" s="35">
        <f t="shared" si="33"/>
        <v>99.3</v>
      </c>
    </row>
    <row r="144" spans="1:9" ht="33.75">
      <c r="A144" s="14"/>
      <c r="B144" s="29" t="s">
        <v>273</v>
      </c>
      <c r="C144" s="30" t="s">
        <v>8</v>
      </c>
      <c r="D144" s="30" t="s">
        <v>33</v>
      </c>
      <c r="E144" s="30" t="s">
        <v>275</v>
      </c>
      <c r="F144" s="30"/>
      <c r="G144" s="35">
        <f t="shared" si="33"/>
        <v>99.3</v>
      </c>
      <c r="H144" s="35">
        <f t="shared" si="33"/>
        <v>0</v>
      </c>
      <c r="I144" s="35">
        <f t="shared" si="33"/>
        <v>99.3</v>
      </c>
    </row>
    <row r="145" spans="1:9" ht="22.5">
      <c r="A145" s="14"/>
      <c r="B145" s="36" t="s">
        <v>89</v>
      </c>
      <c r="C145" s="30" t="s">
        <v>8</v>
      </c>
      <c r="D145" s="30" t="s">
        <v>33</v>
      </c>
      <c r="E145" s="30" t="s">
        <v>275</v>
      </c>
      <c r="F145" s="30" t="s">
        <v>21</v>
      </c>
      <c r="G145" s="35">
        <v>99.3</v>
      </c>
      <c r="H145" s="35"/>
      <c r="I145" s="35">
        <f>SUM(G145:H145)</f>
        <v>99.3</v>
      </c>
    </row>
    <row r="146" spans="1:9" ht="45">
      <c r="A146" s="14"/>
      <c r="B146" s="34" t="s">
        <v>218</v>
      </c>
      <c r="C146" s="30" t="s">
        <v>8</v>
      </c>
      <c r="D146" s="30" t="s">
        <v>33</v>
      </c>
      <c r="E146" s="30" t="s">
        <v>121</v>
      </c>
      <c r="F146" s="30"/>
      <c r="G146" s="35">
        <f>G150+G147</f>
        <v>283</v>
      </c>
      <c r="H146" s="35">
        <f t="shared" ref="H146:I146" si="34">H150+H147</f>
        <v>243.1</v>
      </c>
      <c r="I146" s="35">
        <f t="shared" si="34"/>
        <v>526.09999999999991</v>
      </c>
    </row>
    <row r="147" spans="1:9">
      <c r="A147" s="14"/>
      <c r="B147" s="39" t="s">
        <v>237</v>
      </c>
      <c r="C147" s="30" t="s">
        <v>8</v>
      </c>
      <c r="D147" s="30" t="s">
        <v>33</v>
      </c>
      <c r="E147" s="30" t="s">
        <v>240</v>
      </c>
      <c r="F147" s="30"/>
      <c r="G147" s="35">
        <f>G148</f>
        <v>0</v>
      </c>
      <c r="H147" s="35">
        <f t="shared" ref="H147:I147" si="35">H148</f>
        <v>251.7</v>
      </c>
      <c r="I147" s="35">
        <f t="shared" si="35"/>
        <v>251.7</v>
      </c>
    </row>
    <row r="148" spans="1:9">
      <c r="A148" s="14"/>
      <c r="B148" s="39" t="s">
        <v>238</v>
      </c>
      <c r="C148" s="30" t="s">
        <v>8</v>
      </c>
      <c r="D148" s="30" t="s">
        <v>33</v>
      </c>
      <c r="E148" s="30" t="s">
        <v>241</v>
      </c>
      <c r="F148" s="30"/>
      <c r="G148" s="35">
        <f>G149</f>
        <v>0</v>
      </c>
      <c r="H148" s="35">
        <f t="shared" ref="H148:I148" si="36">H149</f>
        <v>251.7</v>
      </c>
      <c r="I148" s="35">
        <f t="shared" si="36"/>
        <v>251.7</v>
      </c>
    </row>
    <row r="149" spans="1:9" ht="22.5">
      <c r="A149" s="14"/>
      <c r="B149" s="39" t="s">
        <v>150</v>
      </c>
      <c r="C149" s="30" t="s">
        <v>8</v>
      </c>
      <c r="D149" s="30" t="s">
        <v>33</v>
      </c>
      <c r="E149" s="30" t="s">
        <v>241</v>
      </c>
      <c r="F149" s="30" t="s">
        <v>179</v>
      </c>
      <c r="G149" s="35">
        <v>0</v>
      </c>
      <c r="H149" s="35">
        <v>251.7</v>
      </c>
      <c r="I149" s="35">
        <f>SUM(G149:H149)</f>
        <v>251.7</v>
      </c>
    </row>
    <row r="150" spans="1:9" ht="33.75">
      <c r="A150" s="14"/>
      <c r="B150" s="29" t="s">
        <v>239</v>
      </c>
      <c r="C150" s="30" t="s">
        <v>8</v>
      </c>
      <c r="D150" s="30" t="s">
        <v>33</v>
      </c>
      <c r="E150" s="30" t="s">
        <v>242</v>
      </c>
      <c r="F150" s="30"/>
      <c r="G150" s="35">
        <f>G151</f>
        <v>283</v>
      </c>
      <c r="H150" s="35">
        <f>H151</f>
        <v>-8.6</v>
      </c>
      <c r="I150" s="35">
        <f t="shared" ref="H150:I151" si="37">I151</f>
        <v>274.39999999999998</v>
      </c>
    </row>
    <row r="151" spans="1:9" ht="33.75">
      <c r="A151" s="14"/>
      <c r="B151" s="29" t="s">
        <v>276</v>
      </c>
      <c r="C151" s="30" t="s">
        <v>8</v>
      </c>
      <c r="D151" s="30" t="s">
        <v>33</v>
      </c>
      <c r="E151" s="30" t="s">
        <v>277</v>
      </c>
      <c r="F151" s="30"/>
      <c r="G151" s="35">
        <f>G152</f>
        <v>283</v>
      </c>
      <c r="H151" s="35">
        <f t="shared" si="37"/>
        <v>-8.6</v>
      </c>
      <c r="I151" s="35">
        <f t="shared" si="37"/>
        <v>274.39999999999998</v>
      </c>
    </row>
    <row r="152" spans="1:9" ht="22.5">
      <c r="A152" s="14"/>
      <c r="B152" s="36" t="s">
        <v>89</v>
      </c>
      <c r="C152" s="30" t="s">
        <v>8</v>
      </c>
      <c r="D152" s="30" t="s">
        <v>33</v>
      </c>
      <c r="E152" s="30" t="s">
        <v>277</v>
      </c>
      <c r="F152" s="30" t="s">
        <v>21</v>
      </c>
      <c r="G152" s="35">
        <v>283</v>
      </c>
      <c r="H152" s="35">
        <v>-8.6</v>
      </c>
      <c r="I152" s="35">
        <f>SUM(G152:H152)</f>
        <v>274.39999999999998</v>
      </c>
    </row>
    <row r="153" spans="1:9">
      <c r="A153" s="14"/>
      <c r="B153" s="34" t="s">
        <v>116</v>
      </c>
      <c r="C153" s="30" t="s">
        <v>8</v>
      </c>
      <c r="D153" s="30" t="s">
        <v>33</v>
      </c>
      <c r="E153" s="30" t="s">
        <v>511</v>
      </c>
      <c r="F153" s="30"/>
      <c r="G153" s="35">
        <f>G154</f>
        <v>4150.6000000000004</v>
      </c>
      <c r="H153" s="35">
        <f t="shared" ref="H153:I153" si="38">H154</f>
        <v>12968.2</v>
      </c>
      <c r="I153" s="35">
        <f t="shared" si="38"/>
        <v>17118.800000000003</v>
      </c>
    </row>
    <row r="154" spans="1:9">
      <c r="A154" s="14"/>
      <c r="B154" s="34" t="s">
        <v>116</v>
      </c>
      <c r="C154" s="30" t="s">
        <v>8</v>
      </c>
      <c r="D154" s="30" t="s">
        <v>33</v>
      </c>
      <c r="E154" s="30" t="s">
        <v>219</v>
      </c>
      <c r="F154" s="30"/>
      <c r="G154" s="35">
        <f>G155+G160+G165+G169+G173</f>
        <v>4150.6000000000004</v>
      </c>
      <c r="H154" s="35">
        <f>H155+H160+H165+H169+H173+H176</f>
        <v>12968.2</v>
      </c>
      <c r="I154" s="35">
        <f>I155+I160+I165+I169+I173+I176</f>
        <v>17118.800000000003</v>
      </c>
    </row>
    <row r="155" spans="1:9">
      <c r="A155" s="14"/>
      <c r="B155" s="34" t="s">
        <v>93</v>
      </c>
      <c r="C155" s="30" t="s">
        <v>8</v>
      </c>
      <c r="D155" s="30" t="s">
        <v>33</v>
      </c>
      <c r="E155" s="30" t="s">
        <v>278</v>
      </c>
      <c r="F155" s="30"/>
      <c r="G155" s="35">
        <f>SUM(G156:G159)</f>
        <v>1694.1000000000001</v>
      </c>
      <c r="H155" s="35">
        <f>SUM(H156:H159)</f>
        <v>0</v>
      </c>
      <c r="I155" s="35">
        <f>SUM(I156:I159)</f>
        <v>1694.1000000000001</v>
      </c>
    </row>
    <row r="156" spans="1:9">
      <c r="A156" s="14"/>
      <c r="B156" s="34" t="s">
        <v>85</v>
      </c>
      <c r="C156" s="30" t="s">
        <v>8</v>
      </c>
      <c r="D156" s="30" t="s">
        <v>33</v>
      </c>
      <c r="E156" s="30" t="s">
        <v>278</v>
      </c>
      <c r="F156" s="30" t="s">
        <v>12</v>
      </c>
      <c r="G156" s="35">
        <v>890.5</v>
      </c>
      <c r="H156" s="35"/>
      <c r="I156" s="35">
        <f>SUM(G156:H156)</f>
        <v>890.5</v>
      </c>
    </row>
    <row r="157" spans="1:9" ht="33.75">
      <c r="A157" s="14"/>
      <c r="B157" s="34" t="s">
        <v>86</v>
      </c>
      <c r="C157" s="30" t="s">
        <v>8</v>
      </c>
      <c r="D157" s="30" t="s">
        <v>33</v>
      </c>
      <c r="E157" s="30" t="s">
        <v>278</v>
      </c>
      <c r="F157" s="30" t="s">
        <v>87</v>
      </c>
      <c r="G157" s="35">
        <v>268.89999999999998</v>
      </c>
      <c r="H157" s="35"/>
      <c r="I157" s="35">
        <f>SUM(G157:H157)</f>
        <v>268.89999999999998</v>
      </c>
    </row>
    <row r="158" spans="1:9" ht="22.5">
      <c r="A158" s="14"/>
      <c r="B158" s="34" t="s">
        <v>20</v>
      </c>
      <c r="C158" s="30" t="s">
        <v>8</v>
      </c>
      <c r="D158" s="30" t="s">
        <v>33</v>
      </c>
      <c r="E158" s="30" t="s">
        <v>278</v>
      </c>
      <c r="F158" s="30">
        <v>242</v>
      </c>
      <c r="G158" s="35">
        <v>66.5</v>
      </c>
      <c r="H158" s="35"/>
      <c r="I158" s="35">
        <f>SUM(G158:H158)</f>
        <v>66.5</v>
      </c>
    </row>
    <row r="159" spans="1:9" ht="22.5">
      <c r="A159" s="14"/>
      <c r="B159" s="36" t="s">
        <v>89</v>
      </c>
      <c r="C159" s="30" t="s">
        <v>8</v>
      </c>
      <c r="D159" s="30" t="s">
        <v>33</v>
      </c>
      <c r="E159" s="30" t="s">
        <v>278</v>
      </c>
      <c r="F159" s="30">
        <v>244</v>
      </c>
      <c r="G159" s="35">
        <v>468.2</v>
      </c>
      <c r="H159" s="35"/>
      <c r="I159" s="35">
        <f>SUM(G159:H159)</f>
        <v>468.2</v>
      </c>
    </row>
    <row r="160" spans="1:9" ht="45">
      <c r="A160" s="14"/>
      <c r="B160" s="39" t="s">
        <v>127</v>
      </c>
      <c r="C160" s="30" t="s">
        <v>8</v>
      </c>
      <c r="D160" s="30" t="s">
        <v>33</v>
      </c>
      <c r="E160" s="30" t="s">
        <v>279</v>
      </c>
      <c r="F160" s="30"/>
      <c r="G160" s="35">
        <f>SUM(G161:G164)</f>
        <v>355.6</v>
      </c>
      <c r="H160" s="35">
        <f>SUM(H161:H164)</f>
        <v>0</v>
      </c>
      <c r="I160" s="35">
        <f>SUM(I161:I164)</f>
        <v>355.6</v>
      </c>
    </row>
    <row r="161" spans="1:9">
      <c r="A161" s="14"/>
      <c r="B161" s="34" t="s">
        <v>85</v>
      </c>
      <c r="C161" s="30" t="s">
        <v>8</v>
      </c>
      <c r="D161" s="30" t="s">
        <v>33</v>
      </c>
      <c r="E161" s="30" t="s">
        <v>279</v>
      </c>
      <c r="F161" s="30" t="s">
        <v>12</v>
      </c>
      <c r="G161" s="35">
        <v>245.1</v>
      </c>
      <c r="H161" s="35"/>
      <c r="I161" s="35">
        <f>SUM(G161:H161)</f>
        <v>245.1</v>
      </c>
    </row>
    <row r="162" spans="1:9" ht="33.75">
      <c r="A162" s="14"/>
      <c r="B162" s="34" t="s">
        <v>86</v>
      </c>
      <c r="C162" s="30" t="s">
        <v>8</v>
      </c>
      <c r="D162" s="30" t="s">
        <v>33</v>
      </c>
      <c r="E162" s="30" t="s">
        <v>279</v>
      </c>
      <c r="F162" s="30" t="s">
        <v>87</v>
      </c>
      <c r="G162" s="35">
        <v>74</v>
      </c>
      <c r="H162" s="35"/>
      <c r="I162" s="35">
        <f>SUM(G162:H162)</f>
        <v>74</v>
      </c>
    </row>
    <row r="163" spans="1:9" ht="22.5">
      <c r="A163" s="14"/>
      <c r="B163" s="34" t="s">
        <v>20</v>
      </c>
      <c r="C163" s="30" t="s">
        <v>8</v>
      </c>
      <c r="D163" s="30" t="s">
        <v>33</v>
      </c>
      <c r="E163" s="30" t="s">
        <v>279</v>
      </c>
      <c r="F163" s="30" t="s">
        <v>26</v>
      </c>
      <c r="G163" s="35">
        <v>19.3</v>
      </c>
      <c r="H163" s="35">
        <v>0.9</v>
      </c>
      <c r="I163" s="35">
        <f>SUM(G163:H163)</f>
        <v>20.2</v>
      </c>
    </row>
    <row r="164" spans="1:9" ht="22.5">
      <c r="A164" s="14"/>
      <c r="B164" s="36" t="s">
        <v>89</v>
      </c>
      <c r="C164" s="30" t="s">
        <v>8</v>
      </c>
      <c r="D164" s="30" t="s">
        <v>33</v>
      </c>
      <c r="E164" s="30" t="s">
        <v>279</v>
      </c>
      <c r="F164" s="30">
        <v>244</v>
      </c>
      <c r="G164" s="35">
        <v>17.2</v>
      </c>
      <c r="H164" s="35">
        <v>-0.9</v>
      </c>
      <c r="I164" s="35">
        <f>SUM(G164:H164)</f>
        <v>16.3</v>
      </c>
    </row>
    <row r="165" spans="1:9" ht="22.5">
      <c r="A165" s="14"/>
      <c r="B165" s="31" t="s">
        <v>151</v>
      </c>
      <c r="C165" s="30" t="s">
        <v>8</v>
      </c>
      <c r="D165" s="30" t="s">
        <v>33</v>
      </c>
      <c r="E165" s="30" t="s">
        <v>280</v>
      </c>
      <c r="F165" s="30"/>
      <c r="G165" s="35">
        <f>SUM(G166:G168)</f>
        <v>1198.0999999999999</v>
      </c>
      <c r="H165" s="35">
        <f>SUM(H166:H168)</f>
        <v>1584.8</v>
      </c>
      <c r="I165" s="35">
        <f>SUM(I166:I168)</f>
        <v>2782.9</v>
      </c>
    </row>
    <row r="166" spans="1:9" ht="22.5">
      <c r="A166" s="14"/>
      <c r="B166" s="36" t="s">
        <v>89</v>
      </c>
      <c r="C166" s="30" t="s">
        <v>8</v>
      </c>
      <c r="D166" s="30" t="s">
        <v>33</v>
      </c>
      <c r="E166" s="30" t="s">
        <v>280</v>
      </c>
      <c r="F166" s="30" t="s">
        <v>21</v>
      </c>
      <c r="G166" s="35">
        <v>378.1</v>
      </c>
      <c r="H166" s="35"/>
      <c r="I166" s="35">
        <f>SUM(G166:H166)</f>
        <v>378.1</v>
      </c>
    </row>
    <row r="167" spans="1:9" ht="22.5">
      <c r="A167" s="14"/>
      <c r="B167" s="43" t="s">
        <v>548</v>
      </c>
      <c r="C167" s="30" t="s">
        <v>8</v>
      </c>
      <c r="D167" s="30" t="s">
        <v>33</v>
      </c>
      <c r="E167" s="30" t="s">
        <v>280</v>
      </c>
      <c r="F167" s="30" t="s">
        <v>549</v>
      </c>
      <c r="G167" s="35">
        <v>0</v>
      </c>
      <c r="H167" s="35">
        <v>34</v>
      </c>
      <c r="I167" s="35">
        <f>SUM(G167:H167)</f>
        <v>34</v>
      </c>
    </row>
    <row r="168" spans="1:9">
      <c r="A168" s="14"/>
      <c r="B168" s="31" t="s">
        <v>94</v>
      </c>
      <c r="C168" s="30" t="s">
        <v>8</v>
      </c>
      <c r="D168" s="30" t="s">
        <v>33</v>
      </c>
      <c r="E168" s="30" t="s">
        <v>280</v>
      </c>
      <c r="F168" s="30" t="s">
        <v>95</v>
      </c>
      <c r="G168" s="35">
        <v>820</v>
      </c>
      <c r="H168" s="35">
        <v>1550.8</v>
      </c>
      <c r="I168" s="35">
        <f>SUM(G168:H168)</f>
        <v>2370.8000000000002</v>
      </c>
    </row>
    <row r="169" spans="1:9">
      <c r="A169" s="14"/>
      <c r="B169" s="34" t="s">
        <v>36</v>
      </c>
      <c r="C169" s="30" t="s">
        <v>8</v>
      </c>
      <c r="D169" s="30" t="s">
        <v>33</v>
      </c>
      <c r="E169" s="30" t="s">
        <v>225</v>
      </c>
      <c r="F169" s="30"/>
      <c r="G169" s="35">
        <f>SUM(G170:G172)</f>
        <v>791.3</v>
      </c>
      <c r="H169" s="35">
        <f>SUM(H170:H172)</f>
        <v>0</v>
      </c>
      <c r="I169" s="35">
        <f>SUM(I170:I172)</f>
        <v>791.3</v>
      </c>
    </row>
    <row r="170" spans="1:9">
      <c r="A170" s="14"/>
      <c r="B170" s="34" t="s">
        <v>85</v>
      </c>
      <c r="C170" s="30" t="s">
        <v>8</v>
      </c>
      <c r="D170" s="30" t="s">
        <v>33</v>
      </c>
      <c r="E170" s="30" t="s">
        <v>225</v>
      </c>
      <c r="F170" s="30" t="s">
        <v>12</v>
      </c>
      <c r="G170" s="35">
        <v>523.1</v>
      </c>
      <c r="H170" s="35"/>
      <c r="I170" s="35">
        <f>SUM(G170:H170)</f>
        <v>523.1</v>
      </c>
    </row>
    <row r="171" spans="1:9" ht="33.75">
      <c r="A171" s="14"/>
      <c r="B171" s="34" t="s">
        <v>86</v>
      </c>
      <c r="C171" s="30" t="s">
        <v>8</v>
      </c>
      <c r="D171" s="30" t="s">
        <v>33</v>
      </c>
      <c r="E171" s="30" t="s">
        <v>225</v>
      </c>
      <c r="F171" s="30" t="s">
        <v>87</v>
      </c>
      <c r="G171" s="35">
        <f>183.8-25.9</f>
        <v>157.9</v>
      </c>
      <c r="H171" s="35"/>
      <c r="I171" s="35">
        <f>SUM(G171:H171)</f>
        <v>157.9</v>
      </c>
    </row>
    <row r="172" spans="1:9" ht="22.5">
      <c r="A172" s="14"/>
      <c r="B172" s="36" t="s">
        <v>89</v>
      </c>
      <c r="C172" s="30" t="s">
        <v>8</v>
      </c>
      <c r="D172" s="30" t="s">
        <v>33</v>
      </c>
      <c r="E172" s="30" t="s">
        <v>225</v>
      </c>
      <c r="F172" s="30" t="s">
        <v>21</v>
      </c>
      <c r="G172" s="35">
        <v>110.3</v>
      </c>
      <c r="H172" s="35"/>
      <c r="I172" s="35">
        <f>SUM(G172:H172)</f>
        <v>110.3</v>
      </c>
    </row>
    <row r="173" spans="1:9" ht="22.5">
      <c r="A173" s="14"/>
      <c r="B173" s="29" t="s">
        <v>222</v>
      </c>
      <c r="C173" s="30" t="s">
        <v>8</v>
      </c>
      <c r="D173" s="30" t="s">
        <v>33</v>
      </c>
      <c r="E173" s="30" t="s">
        <v>226</v>
      </c>
      <c r="F173" s="30"/>
      <c r="G173" s="35">
        <f>SUM(G174:G175)</f>
        <v>111.5</v>
      </c>
      <c r="H173" s="35">
        <f>SUM(H174:H175)</f>
        <v>0</v>
      </c>
      <c r="I173" s="35">
        <f>SUM(I174:I175)</f>
        <v>111.5</v>
      </c>
    </row>
    <row r="174" spans="1:9" ht="22.5">
      <c r="A174" s="14"/>
      <c r="B174" s="31" t="s">
        <v>13</v>
      </c>
      <c r="C174" s="30" t="s">
        <v>8</v>
      </c>
      <c r="D174" s="30" t="s">
        <v>33</v>
      </c>
      <c r="E174" s="30" t="s">
        <v>226</v>
      </c>
      <c r="F174" s="30" t="s">
        <v>19</v>
      </c>
      <c r="G174" s="35">
        <v>85.6</v>
      </c>
      <c r="H174" s="35"/>
      <c r="I174" s="35">
        <f>SUM(G174:H174)</f>
        <v>85.6</v>
      </c>
    </row>
    <row r="175" spans="1:9" ht="33.75">
      <c r="A175" s="14"/>
      <c r="B175" s="34" t="s">
        <v>86</v>
      </c>
      <c r="C175" s="30" t="s">
        <v>8</v>
      </c>
      <c r="D175" s="30" t="s">
        <v>33</v>
      </c>
      <c r="E175" s="30" t="s">
        <v>226</v>
      </c>
      <c r="F175" s="30" t="s">
        <v>87</v>
      </c>
      <c r="G175" s="35">
        <v>25.9</v>
      </c>
      <c r="H175" s="35"/>
      <c r="I175" s="35">
        <f>SUM(G175:H175)</f>
        <v>25.9</v>
      </c>
    </row>
    <row r="176" spans="1:9" ht="22.5">
      <c r="A176" s="14"/>
      <c r="B176" s="39" t="s">
        <v>550</v>
      </c>
      <c r="C176" s="30" t="s">
        <v>8</v>
      </c>
      <c r="D176" s="30" t="s">
        <v>33</v>
      </c>
      <c r="E176" s="30" t="s">
        <v>551</v>
      </c>
      <c r="F176" s="30"/>
      <c r="G176" s="35">
        <f>G177+G178+G179+G180+G181+G182</f>
        <v>0</v>
      </c>
      <c r="H176" s="35">
        <f t="shared" ref="H176:I176" si="39">H177+H178+H179+H180+H181+H182</f>
        <v>11383.400000000001</v>
      </c>
      <c r="I176" s="35">
        <f t="shared" si="39"/>
        <v>11383.400000000001</v>
      </c>
    </row>
    <row r="177" spans="1:9">
      <c r="A177" s="14"/>
      <c r="B177" s="39" t="s">
        <v>108</v>
      </c>
      <c r="C177" s="30" t="s">
        <v>8</v>
      </c>
      <c r="D177" s="30" t="s">
        <v>33</v>
      </c>
      <c r="E177" s="30" t="s">
        <v>551</v>
      </c>
      <c r="F177" s="30" t="s">
        <v>34</v>
      </c>
      <c r="G177" s="35">
        <v>0</v>
      </c>
      <c r="H177" s="35">
        <f>3758.1+2093.8+2260.1</f>
        <v>8112</v>
      </c>
      <c r="I177" s="35">
        <f>SUM(G177:H177)</f>
        <v>8112</v>
      </c>
    </row>
    <row r="178" spans="1:9" ht="22.5">
      <c r="A178" s="14"/>
      <c r="B178" s="39" t="s">
        <v>109</v>
      </c>
      <c r="C178" s="30" t="s">
        <v>8</v>
      </c>
      <c r="D178" s="30" t="s">
        <v>33</v>
      </c>
      <c r="E178" s="30" t="s">
        <v>551</v>
      </c>
      <c r="F178" s="30" t="s">
        <v>96</v>
      </c>
      <c r="G178" s="35">
        <v>0</v>
      </c>
      <c r="H178" s="35">
        <f>735.3+632.3+1078.6</f>
        <v>2446.1999999999998</v>
      </c>
      <c r="I178" s="35">
        <f t="shared" ref="I178:I182" si="40">SUM(G178:H178)</f>
        <v>2446.1999999999998</v>
      </c>
    </row>
    <row r="179" spans="1:9" ht="22.5">
      <c r="A179" s="14"/>
      <c r="B179" s="39" t="s">
        <v>20</v>
      </c>
      <c r="C179" s="30" t="s">
        <v>8</v>
      </c>
      <c r="D179" s="30" t="s">
        <v>33</v>
      </c>
      <c r="E179" s="30" t="s">
        <v>551</v>
      </c>
      <c r="F179" s="30" t="s">
        <v>26</v>
      </c>
      <c r="G179" s="35">
        <v>0</v>
      </c>
      <c r="H179" s="35">
        <f>744.5-3</f>
        <v>741.5</v>
      </c>
      <c r="I179" s="35">
        <f t="shared" si="40"/>
        <v>741.5</v>
      </c>
    </row>
    <row r="180" spans="1:9" ht="22.5">
      <c r="A180" s="14"/>
      <c r="B180" s="43" t="s">
        <v>89</v>
      </c>
      <c r="C180" s="30" t="s">
        <v>8</v>
      </c>
      <c r="D180" s="30" t="s">
        <v>33</v>
      </c>
      <c r="E180" s="30" t="s">
        <v>551</v>
      </c>
      <c r="F180" s="30" t="s">
        <v>21</v>
      </c>
      <c r="G180" s="35">
        <v>0</v>
      </c>
      <c r="H180" s="35">
        <f>74.1+3</f>
        <v>77.099999999999994</v>
      </c>
      <c r="I180" s="35">
        <f t="shared" si="40"/>
        <v>77.099999999999994</v>
      </c>
    </row>
    <row r="181" spans="1:9">
      <c r="A181" s="14"/>
      <c r="B181" s="43" t="s">
        <v>92</v>
      </c>
      <c r="C181" s="30" t="s">
        <v>8</v>
      </c>
      <c r="D181" s="30" t="s">
        <v>33</v>
      </c>
      <c r="E181" s="30" t="s">
        <v>551</v>
      </c>
      <c r="F181" s="30" t="s">
        <v>35</v>
      </c>
      <c r="G181" s="35">
        <v>0</v>
      </c>
      <c r="H181" s="35">
        <v>6.6</v>
      </c>
      <c r="I181" s="35">
        <f t="shared" si="40"/>
        <v>6.6</v>
      </c>
    </row>
    <row r="182" spans="1:9">
      <c r="A182" s="14"/>
      <c r="B182" s="43" t="s">
        <v>94</v>
      </c>
      <c r="C182" s="30" t="s">
        <v>8</v>
      </c>
      <c r="D182" s="30" t="s">
        <v>33</v>
      </c>
      <c r="E182" s="30" t="s">
        <v>551</v>
      </c>
      <c r="F182" s="30" t="s">
        <v>95</v>
      </c>
      <c r="G182" s="35">
        <v>0</v>
      </c>
      <c r="H182" s="35">
        <f>6.6-6.6</f>
        <v>0</v>
      </c>
      <c r="I182" s="35">
        <f t="shared" si="40"/>
        <v>0</v>
      </c>
    </row>
    <row r="183" spans="1:9">
      <c r="A183" s="10">
        <v>2</v>
      </c>
      <c r="B183" s="20" t="s">
        <v>164</v>
      </c>
      <c r="C183" s="32" t="s">
        <v>11</v>
      </c>
      <c r="D183" s="32" t="s">
        <v>52</v>
      </c>
      <c r="E183" s="32"/>
      <c r="F183" s="32"/>
      <c r="G183" s="25">
        <f t="shared" ref="G183:I185" si="41">G184</f>
        <v>286</v>
      </c>
      <c r="H183" s="25">
        <f t="shared" si="41"/>
        <v>-116.9</v>
      </c>
      <c r="I183" s="25">
        <f t="shared" si="41"/>
        <v>169.1</v>
      </c>
    </row>
    <row r="184" spans="1:9">
      <c r="A184" s="14" t="s">
        <v>171</v>
      </c>
      <c r="B184" s="20" t="s">
        <v>165</v>
      </c>
      <c r="C184" s="32" t="s">
        <v>11</v>
      </c>
      <c r="D184" s="32" t="s">
        <v>18</v>
      </c>
      <c r="E184" s="32"/>
      <c r="F184" s="32"/>
      <c r="G184" s="25">
        <f t="shared" si="41"/>
        <v>286</v>
      </c>
      <c r="H184" s="25">
        <f t="shared" si="41"/>
        <v>-116.9</v>
      </c>
      <c r="I184" s="25">
        <f t="shared" si="41"/>
        <v>169.1</v>
      </c>
    </row>
    <row r="185" spans="1:9" ht="33.75">
      <c r="A185" s="14"/>
      <c r="B185" s="37" t="s">
        <v>217</v>
      </c>
      <c r="C185" s="30" t="s">
        <v>11</v>
      </c>
      <c r="D185" s="30" t="s">
        <v>18</v>
      </c>
      <c r="E185" s="30" t="s">
        <v>118</v>
      </c>
      <c r="F185" s="30"/>
      <c r="G185" s="35">
        <f>G186</f>
        <v>286</v>
      </c>
      <c r="H185" s="35">
        <f t="shared" si="41"/>
        <v>-116.9</v>
      </c>
      <c r="I185" s="35">
        <f t="shared" si="41"/>
        <v>169.1</v>
      </c>
    </row>
    <row r="186" spans="1:9">
      <c r="A186" s="14"/>
      <c r="B186" s="29" t="s">
        <v>547</v>
      </c>
      <c r="C186" s="30" t="s">
        <v>11</v>
      </c>
      <c r="D186" s="30" t="s">
        <v>18</v>
      </c>
      <c r="E186" s="30" t="s">
        <v>285</v>
      </c>
      <c r="F186" s="30"/>
      <c r="G186" s="35">
        <f>G187</f>
        <v>286</v>
      </c>
      <c r="H186" s="35">
        <f>H187</f>
        <v>-116.9</v>
      </c>
      <c r="I186" s="35">
        <f>I187</f>
        <v>169.1</v>
      </c>
    </row>
    <row r="187" spans="1:9">
      <c r="A187" s="14"/>
      <c r="B187" s="29" t="s">
        <v>284</v>
      </c>
      <c r="C187" s="30" t="s">
        <v>11</v>
      </c>
      <c r="D187" s="30" t="s">
        <v>18</v>
      </c>
      <c r="E187" s="30" t="s">
        <v>286</v>
      </c>
      <c r="F187" s="30"/>
      <c r="G187" s="35">
        <f>SUM(G188:G189)</f>
        <v>286</v>
      </c>
      <c r="H187" s="35">
        <f>SUM(H188:H189)</f>
        <v>-116.9</v>
      </c>
      <c r="I187" s="35">
        <f>SUM(I188:I189)</f>
        <v>169.1</v>
      </c>
    </row>
    <row r="188" spans="1:9" ht="22.5">
      <c r="A188" s="14"/>
      <c r="B188" s="31" t="s">
        <v>20</v>
      </c>
      <c r="C188" s="30" t="s">
        <v>11</v>
      </c>
      <c r="D188" s="30" t="s">
        <v>18</v>
      </c>
      <c r="E188" s="30" t="s">
        <v>286</v>
      </c>
      <c r="F188" s="30" t="s">
        <v>26</v>
      </c>
      <c r="G188" s="35">
        <v>257.5</v>
      </c>
      <c r="H188" s="35">
        <v>-123.9</v>
      </c>
      <c r="I188" s="35">
        <f>SUM(G188:H188)</f>
        <v>133.6</v>
      </c>
    </row>
    <row r="189" spans="1:9" ht="22.5">
      <c r="A189" s="14"/>
      <c r="B189" s="36" t="s">
        <v>89</v>
      </c>
      <c r="C189" s="30" t="s">
        <v>11</v>
      </c>
      <c r="D189" s="30" t="s">
        <v>18</v>
      </c>
      <c r="E189" s="30" t="s">
        <v>286</v>
      </c>
      <c r="F189" s="30" t="s">
        <v>21</v>
      </c>
      <c r="G189" s="35">
        <v>28.5</v>
      </c>
      <c r="H189" s="35">
        <v>7</v>
      </c>
      <c r="I189" s="35">
        <f>SUM(G189:H189)</f>
        <v>35.5</v>
      </c>
    </row>
    <row r="190" spans="1:9">
      <c r="A190" s="10">
        <v>3</v>
      </c>
      <c r="B190" s="20" t="s">
        <v>37</v>
      </c>
      <c r="C190" s="11" t="s">
        <v>16</v>
      </c>
      <c r="D190" s="11" t="s">
        <v>52</v>
      </c>
      <c r="E190" s="11"/>
      <c r="F190" s="44"/>
      <c r="G190" s="25">
        <f>G191+G197</f>
        <v>2542.8000000000002</v>
      </c>
      <c r="H190" s="25">
        <f t="shared" ref="H190:I190" si="42">H191+H197</f>
        <v>-364.09999999999997</v>
      </c>
      <c r="I190" s="25">
        <f t="shared" si="42"/>
        <v>2178.6999999999998</v>
      </c>
    </row>
    <row r="191" spans="1:9" ht="21.75">
      <c r="A191" s="10" t="s">
        <v>201</v>
      </c>
      <c r="B191" s="45" t="s">
        <v>514</v>
      </c>
      <c r="C191" s="32" t="s">
        <v>16</v>
      </c>
      <c r="D191" s="32" t="s">
        <v>69</v>
      </c>
      <c r="E191" s="32"/>
      <c r="F191" s="32"/>
      <c r="G191" s="25">
        <f>G192</f>
        <v>803.9</v>
      </c>
      <c r="H191" s="25">
        <f t="shared" ref="H191:I193" si="43">H192</f>
        <v>0</v>
      </c>
      <c r="I191" s="25">
        <f t="shared" si="43"/>
        <v>803.9</v>
      </c>
    </row>
    <row r="192" spans="1:9" ht="33.75">
      <c r="A192" s="10"/>
      <c r="B192" s="31" t="s">
        <v>217</v>
      </c>
      <c r="C192" s="30" t="s">
        <v>16</v>
      </c>
      <c r="D192" s="30" t="s">
        <v>69</v>
      </c>
      <c r="E192" s="30" t="s">
        <v>118</v>
      </c>
      <c r="F192" s="30"/>
      <c r="G192" s="35">
        <f>G193</f>
        <v>803.9</v>
      </c>
      <c r="H192" s="35">
        <f t="shared" si="43"/>
        <v>0</v>
      </c>
      <c r="I192" s="35">
        <f t="shared" si="43"/>
        <v>803.9</v>
      </c>
    </row>
    <row r="193" spans="1:9" ht="25.5" customHeight="1">
      <c r="A193" s="10"/>
      <c r="B193" s="39" t="s">
        <v>294</v>
      </c>
      <c r="C193" s="30" t="s">
        <v>16</v>
      </c>
      <c r="D193" s="30" t="s">
        <v>69</v>
      </c>
      <c r="E193" s="30" t="s">
        <v>306</v>
      </c>
      <c r="F193" s="30"/>
      <c r="G193" s="35">
        <f>G194</f>
        <v>803.9</v>
      </c>
      <c r="H193" s="35">
        <f t="shared" si="43"/>
        <v>0</v>
      </c>
      <c r="I193" s="35">
        <f t="shared" si="43"/>
        <v>803.9</v>
      </c>
    </row>
    <row r="194" spans="1:9" ht="33.75">
      <c r="A194" s="10"/>
      <c r="B194" s="29" t="s">
        <v>516</v>
      </c>
      <c r="C194" s="30" t="s">
        <v>16</v>
      </c>
      <c r="D194" s="30" t="s">
        <v>69</v>
      </c>
      <c r="E194" s="30" t="s">
        <v>517</v>
      </c>
      <c r="F194" s="30"/>
      <c r="G194" s="35">
        <f>G195+G196</f>
        <v>803.9</v>
      </c>
      <c r="H194" s="35">
        <f t="shared" ref="H194:I194" si="44">H195+H196</f>
        <v>0</v>
      </c>
      <c r="I194" s="35">
        <f t="shared" si="44"/>
        <v>803.9</v>
      </c>
    </row>
    <row r="195" spans="1:9" ht="22.5">
      <c r="A195" s="10"/>
      <c r="B195" s="29" t="s">
        <v>89</v>
      </c>
      <c r="C195" s="30" t="s">
        <v>16</v>
      </c>
      <c r="D195" s="30" t="s">
        <v>69</v>
      </c>
      <c r="E195" s="30" t="s">
        <v>517</v>
      </c>
      <c r="F195" s="30" t="s">
        <v>21</v>
      </c>
      <c r="G195" s="35">
        <v>370.9</v>
      </c>
      <c r="H195" s="35"/>
      <c r="I195" s="35">
        <f>G195+H195</f>
        <v>370.9</v>
      </c>
    </row>
    <row r="196" spans="1:9">
      <c r="A196" s="10"/>
      <c r="B196" s="39" t="s">
        <v>129</v>
      </c>
      <c r="C196" s="30" t="s">
        <v>16</v>
      </c>
      <c r="D196" s="30" t="s">
        <v>69</v>
      </c>
      <c r="E196" s="30" t="s">
        <v>517</v>
      </c>
      <c r="F196" s="30" t="s">
        <v>130</v>
      </c>
      <c r="G196" s="35">
        <v>433</v>
      </c>
      <c r="H196" s="35"/>
      <c r="I196" s="35">
        <f>G196+H196</f>
        <v>433</v>
      </c>
    </row>
    <row r="197" spans="1:9" ht="21">
      <c r="A197" s="14" t="s">
        <v>515</v>
      </c>
      <c r="B197" s="20" t="s">
        <v>152</v>
      </c>
      <c r="C197" s="32" t="s">
        <v>16</v>
      </c>
      <c r="D197" s="32" t="s">
        <v>38</v>
      </c>
      <c r="E197" s="30"/>
      <c r="F197" s="30"/>
      <c r="G197" s="25">
        <f>G198</f>
        <v>1738.9</v>
      </c>
      <c r="H197" s="25">
        <f t="shared" ref="H197:I197" si="45">H198</f>
        <v>-364.09999999999997</v>
      </c>
      <c r="I197" s="25">
        <f t="shared" si="45"/>
        <v>1374.8</v>
      </c>
    </row>
    <row r="198" spans="1:9" ht="33.75">
      <c r="A198" s="10"/>
      <c r="B198" s="37" t="s">
        <v>217</v>
      </c>
      <c r="C198" s="30" t="s">
        <v>16</v>
      </c>
      <c r="D198" s="30" t="s">
        <v>38</v>
      </c>
      <c r="E198" s="30" t="s">
        <v>118</v>
      </c>
      <c r="F198" s="30"/>
      <c r="G198" s="35">
        <f>G208+G216+G221+G224+G227+G230+G233+G199+G204</f>
        <v>1738.9</v>
      </c>
      <c r="H198" s="35">
        <f t="shared" ref="H198:I198" si="46">H208+H216+H221+H224+H227+H230+H233+H199+H204</f>
        <v>-364.09999999999997</v>
      </c>
      <c r="I198" s="35">
        <f t="shared" si="46"/>
        <v>1374.8</v>
      </c>
    </row>
    <row r="199" spans="1:9" ht="22.5">
      <c r="A199" s="10"/>
      <c r="B199" s="39" t="s">
        <v>291</v>
      </c>
      <c r="C199" s="30" t="s">
        <v>16</v>
      </c>
      <c r="D199" s="30" t="s">
        <v>38</v>
      </c>
      <c r="E199" s="30" t="s">
        <v>552</v>
      </c>
      <c r="F199" s="30"/>
      <c r="G199" s="35">
        <f>G200+G202</f>
        <v>0</v>
      </c>
      <c r="H199" s="35">
        <f t="shared" ref="H199:I199" si="47">H200+H202</f>
        <v>74.099999999999994</v>
      </c>
      <c r="I199" s="35">
        <f t="shared" si="47"/>
        <v>74.099999999999994</v>
      </c>
    </row>
    <row r="200" spans="1:9" ht="56.25">
      <c r="A200" s="10"/>
      <c r="B200" s="43" t="s">
        <v>287</v>
      </c>
      <c r="C200" s="30" t="s">
        <v>16</v>
      </c>
      <c r="D200" s="30" t="s">
        <v>38</v>
      </c>
      <c r="E200" s="30" t="s">
        <v>553</v>
      </c>
      <c r="F200" s="30"/>
      <c r="G200" s="35">
        <f>G201</f>
        <v>0</v>
      </c>
      <c r="H200" s="35">
        <f t="shared" ref="H200:I200" si="48">H201</f>
        <v>32.6</v>
      </c>
      <c r="I200" s="35">
        <f t="shared" si="48"/>
        <v>32.6</v>
      </c>
    </row>
    <row r="201" spans="1:9">
      <c r="A201" s="10"/>
      <c r="B201" s="39" t="s">
        <v>129</v>
      </c>
      <c r="C201" s="30" t="s">
        <v>16</v>
      </c>
      <c r="D201" s="30" t="s">
        <v>38</v>
      </c>
      <c r="E201" s="30" t="s">
        <v>553</v>
      </c>
      <c r="F201" s="30" t="s">
        <v>130</v>
      </c>
      <c r="G201" s="35"/>
      <c r="H201" s="35">
        <v>32.6</v>
      </c>
      <c r="I201" s="35">
        <f>SUM(G201:H201)</f>
        <v>32.6</v>
      </c>
    </row>
    <row r="202" spans="1:9" ht="45" customHeight="1">
      <c r="A202" s="10"/>
      <c r="B202" s="43" t="s">
        <v>288</v>
      </c>
      <c r="C202" s="30" t="s">
        <v>16</v>
      </c>
      <c r="D202" s="30" t="s">
        <v>38</v>
      </c>
      <c r="E202" s="30" t="s">
        <v>554</v>
      </c>
      <c r="F202" s="30"/>
      <c r="G202" s="35">
        <f>G203</f>
        <v>0</v>
      </c>
      <c r="H202" s="35">
        <f t="shared" ref="H202:I202" si="49">H203</f>
        <v>41.5</v>
      </c>
      <c r="I202" s="35">
        <f t="shared" si="49"/>
        <v>41.5</v>
      </c>
    </row>
    <row r="203" spans="1:9">
      <c r="A203" s="10"/>
      <c r="B203" s="39" t="s">
        <v>129</v>
      </c>
      <c r="C203" s="30" t="s">
        <v>16</v>
      </c>
      <c r="D203" s="30" t="s">
        <v>38</v>
      </c>
      <c r="E203" s="30" t="s">
        <v>554</v>
      </c>
      <c r="F203" s="30" t="s">
        <v>130</v>
      </c>
      <c r="G203" s="35"/>
      <c r="H203" s="35">
        <v>41.5</v>
      </c>
      <c r="I203" s="35">
        <f>SUM(G203:H203)</f>
        <v>41.5</v>
      </c>
    </row>
    <row r="204" spans="1:9" ht="22.5">
      <c r="A204" s="10"/>
      <c r="B204" s="39" t="s">
        <v>291</v>
      </c>
      <c r="C204" s="30" t="s">
        <v>16</v>
      </c>
      <c r="D204" s="30" t="s">
        <v>38</v>
      </c>
      <c r="E204" s="30" t="s">
        <v>552</v>
      </c>
      <c r="F204" s="30"/>
      <c r="G204" s="35">
        <f>G205</f>
        <v>0</v>
      </c>
      <c r="H204" s="35">
        <f t="shared" ref="H204:I204" si="50">H205</f>
        <v>11.299999999999999</v>
      </c>
      <c r="I204" s="35">
        <f t="shared" si="50"/>
        <v>11.299999999999999</v>
      </c>
    </row>
    <row r="205" spans="1:9" ht="33.75">
      <c r="A205" s="10"/>
      <c r="B205" s="39" t="s">
        <v>292</v>
      </c>
      <c r="C205" s="30" t="s">
        <v>16</v>
      </c>
      <c r="D205" s="30" t="s">
        <v>38</v>
      </c>
      <c r="E205" s="30" t="s">
        <v>555</v>
      </c>
      <c r="F205" s="30"/>
      <c r="G205" s="35">
        <f>G206+G207</f>
        <v>0</v>
      </c>
      <c r="H205" s="35">
        <f t="shared" ref="H205:I205" si="51">H206+H207</f>
        <v>11.299999999999999</v>
      </c>
      <c r="I205" s="35">
        <f t="shared" si="51"/>
        <v>11.299999999999999</v>
      </c>
    </row>
    <row r="206" spans="1:9">
      <c r="A206" s="10"/>
      <c r="B206" s="43" t="s">
        <v>180</v>
      </c>
      <c r="C206" s="30" t="s">
        <v>16</v>
      </c>
      <c r="D206" s="30" t="s">
        <v>38</v>
      </c>
      <c r="E206" s="30" t="s">
        <v>555</v>
      </c>
      <c r="F206" s="30" t="s">
        <v>182</v>
      </c>
      <c r="G206" s="35"/>
      <c r="H206" s="35">
        <v>0.6</v>
      </c>
      <c r="I206" s="35">
        <f>SUM(G206:H206)</f>
        <v>0.6</v>
      </c>
    </row>
    <row r="207" spans="1:9">
      <c r="A207" s="10"/>
      <c r="B207" s="43" t="s">
        <v>181</v>
      </c>
      <c r="C207" s="30" t="s">
        <v>16</v>
      </c>
      <c r="D207" s="30" t="s">
        <v>38</v>
      </c>
      <c r="E207" s="30" t="s">
        <v>555</v>
      </c>
      <c r="F207" s="30" t="s">
        <v>182</v>
      </c>
      <c r="G207" s="35"/>
      <c r="H207" s="35">
        <v>10.7</v>
      </c>
      <c r="I207" s="35">
        <f>SUM(G207:H207)</f>
        <v>10.7</v>
      </c>
    </row>
    <row r="208" spans="1:9" ht="22.5">
      <c r="A208" s="10"/>
      <c r="B208" s="34" t="s">
        <v>291</v>
      </c>
      <c r="C208" s="30" t="s">
        <v>16</v>
      </c>
      <c r="D208" s="30" t="s">
        <v>38</v>
      </c>
      <c r="E208" s="30" t="s">
        <v>98</v>
      </c>
      <c r="F208" s="30"/>
      <c r="G208" s="35">
        <f>G209+G211+G213</f>
        <v>85.399999999999991</v>
      </c>
      <c r="H208" s="35">
        <f>H209+H211+H213</f>
        <v>-85.399999999999991</v>
      </c>
      <c r="I208" s="35">
        <f t="shared" ref="I208" si="52">I209+I211+I213</f>
        <v>0</v>
      </c>
    </row>
    <row r="209" spans="1:9" ht="56.25">
      <c r="A209" s="10"/>
      <c r="B209" s="46" t="s">
        <v>287</v>
      </c>
      <c r="C209" s="30" t="s">
        <v>16</v>
      </c>
      <c r="D209" s="30" t="s">
        <v>38</v>
      </c>
      <c r="E209" s="30" t="s">
        <v>289</v>
      </c>
      <c r="F209" s="30"/>
      <c r="G209" s="35">
        <f>G210</f>
        <v>32.6</v>
      </c>
      <c r="H209" s="35">
        <f>H210</f>
        <v>-32.6</v>
      </c>
      <c r="I209" s="35">
        <f>I210</f>
        <v>0</v>
      </c>
    </row>
    <row r="210" spans="1:9">
      <c r="A210" s="10"/>
      <c r="B210" s="34" t="s">
        <v>129</v>
      </c>
      <c r="C210" s="30" t="s">
        <v>16</v>
      </c>
      <c r="D210" s="30" t="s">
        <v>38</v>
      </c>
      <c r="E210" s="30" t="s">
        <v>289</v>
      </c>
      <c r="F210" s="30" t="s">
        <v>130</v>
      </c>
      <c r="G210" s="35">
        <f>24.8+7.8</f>
        <v>32.6</v>
      </c>
      <c r="H210" s="35">
        <v>-32.6</v>
      </c>
      <c r="I210" s="35">
        <f>SUM(G210:H210)</f>
        <v>0</v>
      </c>
    </row>
    <row r="211" spans="1:9" ht="44.25" customHeight="1">
      <c r="A211" s="10"/>
      <c r="B211" s="46" t="s">
        <v>288</v>
      </c>
      <c r="C211" s="30" t="s">
        <v>16</v>
      </c>
      <c r="D211" s="30" t="s">
        <v>38</v>
      </c>
      <c r="E211" s="30" t="s">
        <v>290</v>
      </c>
      <c r="F211" s="30"/>
      <c r="G211" s="35">
        <f>G212</f>
        <v>41.5</v>
      </c>
      <c r="H211" s="35">
        <f>H212</f>
        <v>-41.5</v>
      </c>
      <c r="I211" s="35">
        <f>I212</f>
        <v>0</v>
      </c>
    </row>
    <row r="212" spans="1:9">
      <c r="A212" s="10"/>
      <c r="B212" s="34" t="s">
        <v>129</v>
      </c>
      <c r="C212" s="30" t="s">
        <v>16</v>
      </c>
      <c r="D212" s="30" t="s">
        <v>38</v>
      </c>
      <c r="E212" s="30" t="s">
        <v>290</v>
      </c>
      <c r="F212" s="30" t="s">
        <v>130</v>
      </c>
      <c r="G212" s="35">
        <f>40.2+1.3</f>
        <v>41.5</v>
      </c>
      <c r="H212" s="35">
        <v>-41.5</v>
      </c>
      <c r="I212" s="35">
        <f>SUM(G212:H212)</f>
        <v>0</v>
      </c>
    </row>
    <row r="213" spans="1:9" ht="33.75">
      <c r="A213" s="10"/>
      <c r="B213" s="29" t="s">
        <v>292</v>
      </c>
      <c r="C213" s="30" t="s">
        <v>16</v>
      </c>
      <c r="D213" s="30" t="s">
        <v>38</v>
      </c>
      <c r="E213" s="30" t="s">
        <v>293</v>
      </c>
      <c r="F213" s="30"/>
      <c r="G213" s="35">
        <f>G214+G215</f>
        <v>11.299999999999999</v>
      </c>
      <c r="H213" s="35">
        <f>H214+H215</f>
        <v>-11.299999999999999</v>
      </c>
      <c r="I213" s="35">
        <f>I214+I215</f>
        <v>0</v>
      </c>
    </row>
    <row r="214" spans="1:9">
      <c r="A214" s="10"/>
      <c r="B214" s="31" t="s">
        <v>180</v>
      </c>
      <c r="C214" s="30" t="s">
        <v>16</v>
      </c>
      <c r="D214" s="30" t="s">
        <v>38</v>
      </c>
      <c r="E214" s="30" t="s">
        <v>293</v>
      </c>
      <c r="F214" s="30" t="s">
        <v>182</v>
      </c>
      <c r="G214" s="35">
        <v>0.6</v>
      </c>
      <c r="H214" s="35">
        <v>-0.6</v>
      </c>
      <c r="I214" s="35">
        <f>SUM(G214:H214)</f>
        <v>0</v>
      </c>
    </row>
    <row r="215" spans="1:9">
      <c r="A215" s="10"/>
      <c r="B215" s="31" t="s">
        <v>181</v>
      </c>
      <c r="C215" s="30" t="s">
        <v>16</v>
      </c>
      <c r="D215" s="30" t="s">
        <v>38</v>
      </c>
      <c r="E215" s="30" t="s">
        <v>293</v>
      </c>
      <c r="F215" s="30" t="s">
        <v>182</v>
      </c>
      <c r="G215" s="35">
        <v>10.7</v>
      </c>
      <c r="H215" s="35">
        <v>-10.7</v>
      </c>
      <c r="I215" s="35">
        <f>SUM(G215:H215)</f>
        <v>0</v>
      </c>
    </row>
    <row r="216" spans="1:9" ht="25.5" customHeight="1">
      <c r="A216" s="10"/>
      <c r="B216" s="29" t="s">
        <v>294</v>
      </c>
      <c r="C216" s="30" t="s">
        <v>16</v>
      </c>
      <c r="D216" s="30" t="s">
        <v>38</v>
      </c>
      <c r="E216" s="30" t="s">
        <v>306</v>
      </c>
      <c r="F216" s="30"/>
      <c r="G216" s="35">
        <f>G217+G219</f>
        <v>1017.4000000000001</v>
      </c>
      <c r="H216" s="35">
        <f>H217+H219</f>
        <v>-150</v>
      </c>
      <c r="I216" s="35">
        <f>I217+I219</f>
        <v>867.40000000000009</v>
      </c>
    </row>
    <row r="217" spans="1:9" ht="22.5">
      <c r="A217" s="10"/>
      <c r="B217" s="29" t="s">
        <v>295</v>
      </c>
      <c r="C217" s="30" t="s">
        <v>16</v>
      </c>
      <c r="D217" s="30" t="s">
        <v>38</v>
      </c>
      <c r="E217" s="30" t="s">
        <v>307</v>
      </c>
      <c r="F217" s="30"/>
      <c r="G217" s="35">
        <f>G218</f>
        <v>860.90000000000009</v>
      </c>
      <c r="H217" s="35">
        <f>H218</f>
        <v>-133.5</v>
      </c>
      <c r="I217" s="35">
        <f>I218</f>
        <v>727.40000000000009</v>
      </c>
    </row>
    <row r="218" spans="1:9" ht="22.5">
      <c r="A218" s="10"/>
      <c r="B218" s="36" t="s">
        <v>89</v>
      </c>
      <c r="C218" s="30" t="s">
        <v>16</v>
      </c>
      <c r="D218" s="30" t="s">
        <v>38</v>
      </c>
      <c r="E218" s="30" t="s">
        <v>307</v>
      </c>
      <c r="F218" s="30" t="s">
        <v>21</v>
      </c>
      <c r="G218" s="35">
        <f>16.7+844.2</f>
        <v>860.90000000000009</v>
      </c>
      <c r="H218" s="35">
        <v>-133.5</v>
      </c>
      <c r="I218" s="35">
        <f>SUM(G218:H218)</f>
        <v>727.40000000000009</v>
      </c>
    </row>
    <row r="219" spans="1:9" ht="22.5">
      <c r="A219" s="10"/>
      <c r="B219" s="29" t="s">
        <v>296</v>
      </c>
      <c r="C219" s="30" t="s">
        <v>16</v>
      </c>
      <c r="D219" s="30" t="s">
        <v>38</v>
      </c>
      <c r="E219" s="30" t="s">
        <v>308</v>
      </c>
      <c r="F219" s="30"/>
      <c r="G219" s="35">
        <f>G220</f>
        <v>156.5</v>
      </c>
      <c r="H219" s="35">
        <f>H220</f>
        <v>-16.5</v>
      </c>
      <c r="I219" s="35">
        <f>I220</f>
        <v>140</v>
      </c>
    </row>
    <row r="220" spans="1:9" ht="22.5">
      <c r="A220" s="10"/>
      <c r="B220" s="36" t="s">
        <v>89</v>
      </c>
      <c r="C220" s="30" t="s">
        <v>16</v>
      </c>
      <c r="D220" s="30" t="s">
        <v>38</v>
      </c>
      <c r="E220" s="30" t="s">
        <v>308</v>
      </c>
      <c r="F220" s="30" t="s">
        <v>21</v>
      </c>
      <c r="G220" s="35">
        <f>140+16.5</f>
        <v>156.5</v>
      </c>
      <c r="H220" s="35">
        <v>-16.5</v>
      </c>
      <c r="I220" s="35">
        <f>SUM(G220:H220)</f>
        <v>140</v>
      </c>
    </row>
    <row r="221" spans="1:9" ht="22.5">
      <c r="A221" s="10"/>
      <c r="B221" s="29" t="s">
        <v>297</v>
      </c>
      <c r="C221" s="30" t="s">
        <v>16</v>
      </c>
      <c r="D221" s="30" t="s">
        <v>38</v>
      </c>
      <c r="E221" s="30" t="s">
        <v>309</v>
      </c>
      <c r="F221" s="30"/>
      <c r="G221" s="35">
        <f t="shared" ref="G221:I222" si="53">G222</f>
        <v>352</v>
      </c>
      <c r="H221" s="35">
        <f t="shared" si="53"/>
        <v>0</v>
      </c>
      <c r="I221" s="35">
        <f t="shared" si="53"/>
        <v>352</v>
      </c>
    </row>
    <row r="222" spans="1:9">
      <c r="A222" s="10"/>
      <c r="B222" s="29" t="s">
        <v>298</v>
      </c>
      <c r="C222" s="30" t="s">
        <v>16</v>
      </c>
      <c r="D222" s="30" t="s">
        <v>38</v>
      </c>
      <c r="E222" s="30" t="s">
        <v>310</v>
      </c>
      <c r="F222" s="30"/>
      <c r="G222" s="35">
        <f t="shared" si="53"/>
        <v>352</v>
      </c>
      <c r="H222" s="35">
        <f t="shared" si="53"/>
        <v>0</v>
      </c>
      <c r="I222" s="35">
        <f t="shared" si="53"/>
        <v>352</v>
      </c>
    </row>
    <row r="223" spans="1:9" ht="22.5">
      <c r="A223" s="10"/>
      <c r="B223" s="36" t="s">
        <v>89</v>
      </c>
      <c r="C223" s="30" t="s">
        <v>16</v>
      </c>
      <c r="D223" s="30" t="s">
        <v>38</v>
      </c>
      <c r="E223" s="30" t="s">
        <v>310</v>
      </c>
      <c r="F223" s="30" t="s">
        <v>21</v>
      </c>
      <c r="G223" s="35">
        <v>352</v>
      </c>
      <c r="H223" s="35"/>
      <c r="I223" s="35">
        <f>SUM(G223:H223)</f>
        <v>352</v>
      </c>
    </row>
    <row r="224" spans="1:9">
      <c r="A224" s="10"/>
      <c r="B224" s="29" t="s">
        <v>546</v>
      </c>
      <c r="C224" s="30" t="s">
        <v>16</v>
      </c>
      <c r="D224" s="30" t="s">
        <v>38</v>
      </c>
      <c r="E224" s="30" t="s">
        <v>311</v>
      </c>
      <c r="F224" s="30"/>
      <c r="G224" s="35">
        <f t="shared" ref="G224:I225" si="54">G225</f>
        <v>50</v>
      </c>
      <c r="H224" s="35">
        <f t="shared" si="54"/>
        <v>-30</v>
      </c>
      <c r="I224" s="35">
        <f t="shared" si="54"/>
        <v>20</v>
      </c>
    </row>
    <row r="225" spans="1:9" ht="22.5">
      <c r="A225" s="10"/>
      <c r="B225" s="31" t="s">
        <v>300</v>
      </c>
      <c r="C225" s="30" t="s">
        <v>16</v>
      </c>
      <c r="D225" s="30" t="s">
        <v>38</v>
      </c>
      <c r="E225" s="30" t="s">
        <v>312</v>
      </c>
      <c r="F225" s="30"/>
      <c r="G225" s="35">
        <f t="shared" si="54"/>
        <v>50</v>
      </c>
      <c r="H225" s="35">
        <f t="shared" si="54"/>
        <v>-30</v>
      </c>
      <c r="I225" s="35">
        <f t="shared" si="54"/>
        <v>20</v>
      </c>
    </row>
    <row r="226" spans="1:9" ht="22.5">
      <c r="A226" s="10"/>
      <c r="B226" s="36" t="s">
        <v>89</v>
      </c>
      <c r="C226" s="30" t="s">
        <v>16</v>
      </c>
      <c r="D226" s="30" t="s">
        <v>38</v>
      </c>
      <c r="E226" s="30" t="s">
        <v>312</v>
      </c>
      <c r="F226" s="30" t="s">
        <v>21</v>
      </c>
      <c r="G226" s="35">
        <v>50</v>
      </c>
      <c r="H226" s="35">
        <v>-30</v>
      </c>
      <c r="I226" s="35">
        <f>SUM(G226:H226)</f>
        <v>20</v>
      </c>
    </row>
    <row r="227" spans="1:9">
      <c r="A227" s="10"/>
      <c r="B227" s="29" t="s">
        <v>545</v>
      </c>
      <c r="C227" s="30" t="s">
        <v>16</v>
      </c>
      <c r="D227" s="30" t="s">
        <v>38</v>
      </c>
      <c r="E227" s="30" t="s">
        <v>274</v>
      </c>
      <c r="F227" s="30"/>
      <c r="G227" s="35">
        <f t="shared" ref="G227:I228" si="55">G228</f>
        <v>50</v>
      </c>
      <c r="H227" s="35">
        <f t="shared" si="55"/>
        <v>0</v>
      </c>
      <c r="I227" s="35">
        <f t="shared" si="55"/>
        <v>50</v>
      </c>
    </row>
    <row r="228" spans="1:9" ht="22.5">
      <c r="A228" s="10"/>
      <c r="B228" s="29" t="s">
        <v>301</v>
      </c>
      <c r="C228" s="30" t="s">
        <v>16</v>
      </c>
      <c r="D228" s="30" t="s">
        <v>38</v>
      </c>
      <c r="E228" s="30" t="s">
        <v>313</v>
      </c>
      <c r="F228" s="30"/>
      <c r="G228" s="35">
        <f t="shared" si="55"/>
        <v>50</v>
      </c>
      <c r="H228" s="35">
        <f t="shared" si="55"/>
        <v>0</v>
      </c>
      <c r="I228" s="35">
        <f t="shared" si="55"/>
        <v>50</v>
      </c>
    </row>
    <row r="229" spans="1:9" ht="22.5">
      <c r="A229" s="10"/>
      <c r="B229" s="36" t="s">
        <v>89</v>
      </c>
      <c r="C229" s="30" t="s">
        <v>16</v>
      </c>
      <c r="D229" s="30" t="s">
        <v>38</v>
      </c>
      <c r="E229" s="30" t="s">
        <v>313</v>
      </c>
      <c r="F229" s="30" t="s">
        <v>21</v>
      </c>
      <c r="G229" s="35">
        <v>50</v>
      </c>
      <c r="H229" s="35"/>
      <c r="I229" s="35">
        <f>SUM(G229:H229)</f>
        <v>50</v>
      </c>
    </row>
    <row r="230" spans="1:9" ht="33.75">
      <c r="A230" s="10"/>
      <c r="B230" s="29" t="s">
        <v>544</v>
      </c>
      <c r="C230" s="30" t="s">
        <v>16</v>
      </c>
      <c r="D230" s="30" t="s">
        <v>38</v>
      </c>
      <c r="E230" s="30" t="s">
        <v>314</v>
      </c>
      <c r="F230" s="30"/>
      <c r="G230" s="35">
        <f>G232</f>
        <v>50</v>
      </c>
      <c r="H230" s="35">
        <f>H232</f>
        <v>-50</v>
      </c>
      <c r="I230" s="35">
        <f>I232</f>
        <v>0</v>
      </c>
    </row>
    <row r="231" spans="1:9" ht="22.5">
      <c r="A231" s="10"/>
      <c r="B231" s="29" t="s">
        <v>303</v>
      </c>
      <c r="C231" s="30" t="s">
        <v>16</v>
      </c>
      <c r="D231" s="30" t="s">
        <v>38</v>
      </c>
      <c r="E231" s="30" t="s">
        <v>315</v>
      </c>
      <c r="F231" s="30"/>
      <c r="G231" s="35">
        <f>G232</f>
        <v>50</v>
      </c>
      <c r="H231" s="35">
        <f>H232</f>
        <v>-50</v>
      </c>
      <c r="I231" s="35">
        <f>I232</f>
        <v>0</v>
      </c>
    </row>
    <row r="232" spans="1:9" ht="22.5">
      <c r="A232" s="10"/>
      <c r="B232" s="36" t="s">
        <v>89</v>
      </c>
      <c r="C232" s="30" t="s">
        <v>16</v>
      </c>
      <c r="D232" s="30" t="s">
        <v>38</v>
      </c>
      <c r="E232" s="30" t="s">
        <v>315</v>
      </c>
      <c r="F232" s="30" t="s">
        <v>21</v>
      </c>
      <c r="G232" s="35">
        <v>50</v>
      </c>
      <c r="H232" s="35">
        <v>-50</v>
      </c>
      <c r="I232" s="35">
        <f>SUM(G232:H232)</f>
        <v>0</v>
      </c>
    </row>
    <row r="233" spans="1:9" ht="22.5">
      <c r="A233" s="10"/>
      <c r="B233" s="29" t="s">
        <v>304</v>
      </c>
      <c r="C233" s="30" t="s">
        <v>16</v>
      </c>
      <c r="D233" s="30" t="s">
        <v>38</v>
      </c>
      <c r="E233" s="30" t="s">
        <v>316</v>
      </c>
      <c r="F233" s="30"/>
      <c r="G233" s="35">
        <f t="shared" ref="G233:I234" si="56">G234</f>
        <v>134.1</v>
      </c>
      <c r="H233" s="35">
        <f t="shared" si="56"/>
        <v>-134.1</v>
      </c>
      <c r="I233" s="35">
        <f t="shared" si="56"/>
        <v>0</v>
      </c>
    </row>
    <row r="234" spans="1:9" ht="26.25" customHeight="1">
      <c r="A234" s="10"/>
      <c r="B234" s="29" t="s">
        <v>305</v>
      </c>
      <c r="C234" s="30" t="s">
        <v>16</v>
      </c>
      <c r="D234" s="30" t="s">
        <v>38</v>
      </c>
      <c r="E234" s="30" t="s">
        <v>317</v>
      </c>
      <c r="F234" s="30"/>
      <c r="G234" s="35">
        <f t="shared" si="56"/>
        <v>134.1</v>
      </c>
      <c r="H234" s="35">
        <f t="shared" si="56"/>
        <v>-134.1</v>
      </c>
      <c r="I234" s="35">
        <f t="shared" si="56"/>
        <v>0</v>
      </c>
    </row>
    <row r="235" spans="1:9" ht="22.5">
      <c r="A235" s="10"/>
      <c r="B235" s="36" t="s">
        <v>89</v>
      </c>
      <c r="C235" s="30" t="s">
        <v>16</v>
      </c>
      <c r="D235" s="30" t="s">
        <v>38</v>
      </c>
      <c r="E235" s="30" t="s">
        <v>317</v>
      </c>
      <c r="F235" s="30" t="s">
        <v>21</v>
      </c>
      <c r="G235" s="35">
        <v>134.1</v>
      </c>
      <c r="H235" s="35">
        <v>-134.1</v>
      </c>
      <c r="I235" s="35">
        <f>SUM(G235:H235)</f>
        <v>0</v>
      </c>
    </row>
    <row r="236" spans="1:9">
      <c r="A236" s="10">
        <v>4</v>
      </c>
      <c r="B236" s="20" t="s">
        <v>39</v>
      </c>
      <c r="C236" s="11" t="s">
        <v>18</v>
      </c>
      <c r="D236" s="11" t="s">
        <v>52</v>
      </c>
      <c r="E236" s="11"/>
      <c r="F236" s="41"/>
      <c r="G236" s="33">
        <f>G237+G253+G263</f>
        <v>11997.2</v>
      </c>
      <c r="H236" s="33">
        <f>H237+H253+H263</f>
        <v>50483.199999999997</v>
      </c>
      <c r="I236" s="33">
        <f>I237+I253+I263</f>
        <v>62480.4</v>
      </c>
    </row>
    <row r="237" spans="1:9">
      <c r="A237" s="14" t="s">
        <v>40</v>
      </c>
      <c r="B237" s="20" t="s">
        <v>110</v>
      </c>
      <c r="C237" s="11" t="s">
        <v>18</v>
      </c>
      <c r="D237" s="11" t="s">
        <v>45</v>
      </c>
      <c r="E237" s="11"/>
      <c r="F237" s="11"/>
      <c r="G237" s="25">
        <f>G242+G238</f>
        <v>541.5</v>
      </c>
      <c r="H237" s="25">
        <f t="shared" ref="H237:I237" si="57">H242+H238</f>
        <v>32.1</v>
      </c>
      <c r="I237" s="25">
        <f t="shared" si="57"/>
        <v>573.6</v>
      </c>
    </row>
    <row r="238" spans="1:9" ht="45">
      <c r="A238" s="14"/>
      <c r="B238" s="31" t="s">
        <v>216</v>
      </c>
      <c r="C238" s="30" t="s">
        <v>18</v>
      </c>
      <c r="D238" s="30" t="s">
        <v>45</v>
      </c>
      <c r="E238" s="30" t="s">
        <v>147</v>
      </c>
      <c r="F238" s="30"/>
      <c r="G238" s="25">
        <f>G239</f>
        <v>52.5</v>
      </c>
      <c r="H238" s="25">
        <f t="shared" ref="H238:I238" si="58">H239</f>
        <v>0</v>
      </c>
      <c r="I238" s="25">
        <f t="shared" si="58"/>
        <v>52.5</v>
      </c>
    </row>
    <row r="239" spans="1:9" ht="22.5">
      <c r="A239" s="14"/>
      <c r="B239" s="34" t="s">
        <v>535</v>
      </c>
      <c r="C239" s="30" t="s">
        <v>18</v>
      </c>
      <c r="D239" s="30" t="s">
        <v>45</v>
      </c>
      <c r="E239" s="30" t="s">
        <v>536</v>
      </c>
      <c r="F239" s="30"/>
      <c r="G239" s="25">
        <f>G240</f>
        <v>52.5</v>
      </c>
      <c r="H239" s="25">
        <f>H240</f>
        <v>0</v>
      </c>
      <c r="I239" s="25">
        <f>I240</f>
        <v>52.5</v>
      </c>
    </row>
    <row r="240" spans="1:9" ht="22.5">
      <c r="A240" s="14"/>
      <c r="B240" s="34" t="s">
        <v>537</v>
      </c>
      <c r="C240" s="30" t="s">
        <v>18</v>
      </c>
      <c r="D240" s="30" t="s">
        <v>45</v>
      </c>
      <c r="E240" s="30" t="s">
        <v>538</v>
      </c>
      <c r="F240" s="30"/>
      <c r="G240" s="25">
        <f>G241</f>
        <v>52.5</v>
      </c>
      <c r="H240" s="25">
        <f>H241</f>
        <v>0</v>
      </c>
      <c r="I240" s="25">
        <f>I241</f>
        <v>52.5</v>
      </c>
    </row>
    <row r="241" spans="1:9">
      <c r="A241" s="14"/>
      <c r="B241" s="43" t="s">
        <v>180</v>
      </c>
      <c r="C241" s="30" t="s">
        <v>18</v>
      </c>
      <c r="D241" s="30" t="s">
        <v>45</v>
      </c>
      <c r="E241" s="30" t="s">
        <v>538</v>
      </c>
      <c r="F241" s="30" t="s">
        <v>182</v>
      </c>
      <c r="G241" s="25">
        <v>52.5</v>
      </c>
      <c r="H241" s="25"/>
      <c r="I241" s="25">
        <f>G241+H241</f>
        <v>52.5</v>
      </c>
    </row>
    <row r="242" spans="1:9" ht="33.75">
      <c r="A242" s="14"/>
      <c r="B242" s="37" t="s">
        <v>217</v>
      </c>
      <c r="C242" s="30" t="s">
        <v>18</v>
      </c>
      <c r="D242" s="30" t="s">
        <v>45</v>
      </c>
      <c r="E242" s="30" t="s">
        <v>118</v>
      </c>
      <c r="F242" s="40"/>
      <c r="G242" s="35">
        <f>G243+G248</f>
        <v>489</v>
      </c>
      <c r="H242" s="35">
        <f t="shared" ref="H242:I242" si="59">H243+H248</f>
        <v>32.1</v>
      </c>
      <c r="I242" s="35">
        <f t="shared" si="59"/>
        <v>521.1</v>
      </c>
    </row>
    <row r="243" spans="1:9" ht="22.5">
      <c r="A243" s="14"/>
      <c r="B243" s="29" t="s">
        <v>318</v>
      </c>
      <c r="C243" s="30" t="s">
        <v>18</v>
      </c>
      <c r="D243" s="30" t="s">
        <v>45</v>
      </c>
      <c r="E243" s="30" t="s">
        <v>320</v>
      </c>
      <c r="F243" s="30"/>
      <c r="G243" s="35">
        <f>G244+G246</f>
        <v>180.3</v>
      </c>
      <c r="H243" s="35">
        <f>H244+H246</f>
        <v>0</v>
      </c>
      <c r="I243" s="35">
        <f>I244+I246</f>
        <v>180.3</v>
      </c>
    </row>
    <row r="244" spans="1:9">
      <c r="A244" s="14"/>
      <c r="B244" s="29" t="s">
        <v>319</v>
      </c>
      <c r="C244" s="30" t="s">
        <v>18</v>
      </c>
      <c r="D244" s="30" t="s">
        <v>45</v>
      </c>
      <c r="E244" s="30" t="s">
        <v>321</v>
      </c>
      <c r="F244" s="30"/>
      <c r="G244" s="35">
        <f>G245</f>
        <v>76</v>
      </c>
      <c r="H244" s="35">
        <f>H245</f>
        <v>0</v>
      </c>
      <c r="I244" s="35">
        <f>I245</f>
        <v>76</v>
      </c>
    </row>
    <row r="245" spans="1:9" ht="22.5">
      <c r="A245" s="14"/>
      <c r="B245" s="36" t="s">
        <v>89</v>
      </c>
      <c r="C245" s="30" t="s">
        <v>18</v>
      </c>
      <c r="D245" s="30" t="s">
        <v>45</v>
      </c>
      <c r="E245" s="30" t="s">
        <v>321</v>
      </c>
      <c r="F245" s="30" t="s">
        <v>21</v>
      </c>
      <c r="G245" s="35">
        <v>76</v>
      </c>
      <c r="H245" s="35"/>
      <c r="I245" s="35">
        <f>SUM(G245:H245)</f>
        <v>76</v>
      </c>
    </row>
    <row r="246" spans="1:9" ht="67.5">
      <c r="A246" s="14"/>
      <c r="B246" s="29" t="s">
        <v>322</v>
      </c>
      <c r="C246" s="30" t="s">
        <v>18</v>
      </c>
      <c r="D246" s="30" t="s">
        <v>45</v>
      </c>
      <c r="E246" s="30" t="s">
        <v>323</v>
      </c>
      <c r="F246" s="30"/>
      <c r="G246" s="35">
        <f>SUM(G247)</f>
        <v>104.3</v>
      </c>
      <c r="H246" s="35">
        <f>SUM(H247)</f>
        <v>0</v>
      </c>
      <c r="I246" s="35">
        <f>SUM(I247)</f>
        <v>104.3</v>
      </c>
    </row>
    <row r="247" spans="1:9" ht="22.5">
      <c r="A247" s="14"/>
      <c r="B247" s="36" t="s">
        <v>89</v>
      </c>
      <c r="C247" s="30" t="s">
        <v>18</v>
      </c>
      <c r="D247" s="30" t="s">
        <v>45</v>
      </c>
      <c r="E247" s="30" t="s">
        <v>323</v>
      </c>
      <c r="F247" s="30" t="s">
        <v>21</v>
      </c>
      <c r="G247" s="35">
        <v>104.3</v>
      </c>
      <c r="H247" s="35"/>
      <c r="I247" s="35">
        <f>SUM(G247:H247)</f>
        <v>104.3</v>
      </c>
    </row>
    <row r="248" spans="1:9" ht="22.5">
      <c r="A248" s="14"/>
      <c r="B248" s="29" t="s">
        <v>324</v>
      </c>
      <c r="C248" s="30" t="s">
        <v>18</v>
      </c>
      <c r="D248" s="30" t="s">
        <v>45</v>
      </c>
      <c r="E248" s="30" t="s">
        <v>325</v>
      </c>
      <c r="F248" s="30"/>
      <c r="G248" s="35">
        <f>G251+G249</f>
        <v>308.7</v>
      </c>
      <c r="H248" s="35">
        <f t="shared" ref="H248:I248" si="60">H251+H249</f>
        <v>32.1</v>
      </c>
      <c r="I248" s="35">
        <f t="shared" si="60"/>
        <v>340.8</v>
      </c>
    </row>
    <row r="249" spans="1:9" ht="22.5">
      <c r="A249" s="14"/>
      <c r="B249" s="39" t="s">
        <v>556</v>
      </c>
      <c r="C249" s="30" t="s">
        <v>18</v>
      </c>
      <c r="D249" s="30" t="s">
        <v>45</v>
      </c>
      <c r="E249" s="30" t="s">
        <v>557</v>
      </c>
      <c r="F249" s="30"/>
      <c r="G249" s="35">
        <f>G250</f>
        <v>0</v>
      </c>
      <c r="H249" s="35">
        <f t="shared" ref="H249:I249" si="61">H250</f>
        <v>32.1</v>
      </c>
      <c r="I249" s="35">
        <f t="shared" si="61"/>
        <v>32.1</v>
      </c>
    </row>
    <row r="250" spans="1:9" ht="22.5">
      <c r="A250" s="14"/>
      <c r="B250" s="39" t="s">
        <v>89</v>
      </c>
      <c r="C250" s="30" t="s">
        <v>18</v>
      </c>
      <c r="D250" s="30" t="s">
        <v>45</v>
      </c>
      <c r="E250" s="30" t="s">
        <v>557</v>
      </c>
      <c r="F250" s="30" t="s">
        <v>21</v>
      </c>
      <c r="G250" s="35"/>
      <c r="H250" s="35">
        <v>32.1</v>
      </c>
      <c r="I250" s="35">
        <f>SUM(G250:H250)</f>
        <v>32.1</v>
      </c>
    </row>
    <row r="251" spans="1:9" ht="33.75">
      <c r="A251" s="14"/>
      <c r="B251" s="39" t="s">
        <v>178</v>
      </c>
      <c r="C251" s="30" t="s">
        <v>18</v>
      </c>
      <c r="D251" s="30" t="s">
        <v>45</v>
      </c>
      <c r="E251" s="30" t="s">
        <v>326</v>
      </c>
      <c r="F251" s="30"/>
      <c r="G251" s="35">
        <f t="shared" ref="G251:I251" si="62">G252</f>
        <v>308.7</v>
      </c>
      <c r="H251" s="35">
        <f t="shared" si="62"/>
        <v>0</v>
      </c>
      <c r="I251" s="35">
        <f t="shared" si="62"/>
        <v>308.7</v>
      </c>
    </row>
    <row r="252" spans="1:9" ht="22.5">
      <c r="A252" s="14"/>
      <c r="B252" s="36" t="s">
        <v>89</v>
      </c>
      <c r="C252" s="30" t="s">
        <v>18</v>
      </c>
      <c r="D252" s="30" t="s">
        <v>45</v>
      </c>
      <c r="E252" s="30" t="s">
        <v>326</v>
      </c>
      <c r="F252" s="30" t="s">
        <v>21</v>
      </c>
      <c r="G252" s="35">
        <v>308.7</v>
      </c>
      <c r="H252" s="35"/>
      <c r="I252" s="35">
        <f>G252+H252</f>
        <v>308.7</v>
      </c>
    </row>
    <row r="253" spans="1:9">
      <c r="A253" s="10" t="s">
        <v>42</v>
      </c>
      <c r="B253" s="20" t="s">
        <v>97</v>
      </c>
      <c r="C253" s="11" t="s">
        <v>18</v>
      </c>
      <c r="D253" s="11" t="s">
        <v>41</v>
      </c>
      <c r="E253" s="11"/>
      <c r="F253" s="11"/>
      <c r="G253" s="33">
        <f>G254</f>
        <v>9549.2000000000007</v>
      </c>
      <c r="H253" s="33">
        <f t="shared" ref="H253:I253" si="63">H254</f>
        <v>50908.7</v>
      </c>
      <c r="I253" s="33">
        <f t="shared" si="63"/>
        <v>60457.9</v>
      </c>
    </row>
    <row r="254" spans="1:9" ht="33.75">
      <c r="A254" s="14"/>
      <c r="B254" s="37" t="s">
        <v>217</v>
      </c>
      <c r="C254" s="30" t="s">
        <v>18</v>
      </c>
      <c r="D254" s="30" t="s">
        <v>41</v>
      </c>
      <c r="E254" s="30" t="s">
        <v>118</v>
      </c>
      <c r="F254" s="30"/>
      <c r="G254" s="35">
        <f>G259+G255</f>
        <v>9549.2000000000007</v>
      </c>
      <c r="H254" s="35">
        <f t="shared" ref="H254:I254" si="64">H259+H255</f>
        <v>50908.7</v>
      </c>
      <c r="I254" s="35">
        <f t="shared" si="64"/>
        <v>60457.9</v>
      </c>
    </row>
    <row r="255" spans="1:9" ht="33.75">
      <c r="A255" s="14"/>
      <c r="B255" s="31" t="s">
        <v>558</v>
      </c>
      <c r="C255" s="30" t="s">
        <v>18</v>
      </c>
      <c r="D255" s="30" t="s">
        <v>41</v>
      </c>
      <c r="E255" s="30" t="s">
        <v>562</v>
      </c>
      <c r="F255" s="30"/>
      <c r="G255" s="35">
        <f>G256</f>
        <v>0</v>
      </c>
      <c r="H255" s="35">
        <f t="shared" ref="H255:I255" si="65">H256</f>
        <v>48632.5</v>
      </c>
      <c r="I255" s="35">
        <f t="shared" si="65"/>
        <v>48632.5</v>
      </c>
    </row>
    <row r="256" spans="1:9" ht="22.5">
      <c r="A256" s="14"/>
      <c r="B256" s="31" t="s">
        <v>559</v>
      </c>
      <c r="C256" s="30" t="s">
        <v>18</v>
      </c>
      <c r="D256" s="30" t="s">
        <v>41</v>
      </c>
      <c r="E256" s="30" t="s">
        <v>563</v>
      </c>
      <c r="F256" s="30"/>
      <c r="G256" s="35">
        <f>G257+G258</f>
        <v>0</v>
      </c>
      <c r="H256" s="35">
        <f t="shared" ref="H256:I256" si="66">H257+H258</f>
        <v>48632.5</v>
      </c>
      <c r="I256" s="35">
        <f t="shared" si="66"/>
        <v>48632.5</v>
      </c>
    </row>
    <row r="257" spans="1:9" ht="22.5">
      <c r="A257" s="14"/>
      <c r="B257" s="31" t="s">
        <v>560</v>
      </c>
      <c r="C257" s="30" t="s">
        <v>18</v>
      </c>
      <c r="D257" s="30" t="s">
        <v>41</v>
      </c>
      <c r="E257" s="30" t="s">
        <v>563</v>
      </c>
      <c r="F257" s="30" t="s">
        <v>21</v>
      </c>
      <c r="G257" s="35"/>
      <c r="H257" s="35">
        <v>486.3</v>
      </c>
      <c r="I257" s="35">
        <f>SUM(G257:H257)</f>
        <v>486.3</v>
      </c>
    </row>
    <row r="258" spans="1:9" ht="22.5">
      <c r="A258" s="14"/>
      <c r="B258" s="31" t="s">
        <v>561</v>
      </c>
      <c r="C258" s="30" t="s">
        <v>18</v>
      </c>
      <c r="D258" s="30" t="s">
        <v>41</v>
      </c>
      <c r="E258" s="30" t="s">
        <v>563</v>
      </c>
      <c r="F258" s="30" t="s">
        <v>21</v>
      </c>
      <c r="G258" s="35"/>
      <c r="H258" s="35">
        <v>48146.2</v>
      </c>
      <c r="I258" s="35">
        <f>SUM(G258:H258)</f>
        <v>48146.2</v>
      </c>
    </row>
    <row r="259" spans="1:9" ht="22.5">
      <c r="A259" s="14"/>
      <c r="B259" s="29" t="s">
        <v>327</v>
      </c>
      <c r="C259" s="30" t="s">
        <v>18</v>
      </c>
      <c r="D259" s="30" t="s">
        <v>41</v>
      </c>
      <c r="E259" s="30" t="s">
        <v>329</v>
      </c>
      <c r="F259" s="30"/>
      <c r="G259" s="35">
        <f t="shared" ref="G259:I259" si="67">G260</f>
        <v>9549.2000000000007</v>
      </c>
      <c r="H259" s="35">
        <f t="shared" si="67"/>
        <v>2276.2000000000003</v>
      </c>
      <c r="I259" s="35">
        <f t="shared" si="67"/>
        <v>11825.400000000001</v>
      </c>
    </row>
    <row r="260" spans="1:9">
      <c r="A260" s="14"/>
      <c r="B260" s="43" t="s">
        <v>328</v>
      </c>
      <c r="C260" s="30" t="s">
        <v>18</v>
      </c>
      <c r="D260" s="30" t="s">
        <v>41</v>
      </c>
      <c r="E260" s="30" t="s">
        <v>330</v>
      </c>
      <c r="F260" s="30"/>
      <c r="G260" s="35">
        <f>SUM(G261:G262)</f>
        <v>9549.2000000000007</v>
      </c>
      <c r="H260" s="35">
        <f t="shared" ref="H260:I260" si="68">SUM(H261:H262)</f>
        <v>2276.2000000000003</v>
      </c>
      <c r="I260" s="35">
        <f t="shared" si="68"/>
        <v>11825.400000000001</v>
      </c>
    </row>
    <row r="261" spans="1:9" ht="22.5">
      <c r="A261" s="14"/>
      <c r="B261" s="36" t="s">
        <v>89</v>
      </c>
      <c r="C261" s="30" t="s">
        <v>18</v>
      </c>
      <c r="D261" s="30" t="s">
        <v>41</v>
      </c>
      <c r="E261" s="30" t="s">
        <v>330</v>
      </c>
      <c r="F261" s="30" t="s">
        <v>21</v>
      </c>
      <c r="G261" s="35">
        <v>1194.7</v>
      </c>
      <c r="H261" s="35">
        <v>4587.1000000000004</v>
      </c>
      <c r="I261" s="35">
        <f>SUM(G261:H261)</f>
        <v>5781.8</v>
      </c>
    </row>
    <row r="262" spans="1:9">
      <c r="A262" s="14"/>
      <c r="B262" s="31" t="s">
        <v>129</v>
      </c>
      <c r="C262" s="30" t="s">
        <v>18</v>
      </c>
      <c r="D262" s="30" t="s">
        <v>41</v>
      </c>
      <c r="E262" s="30" t="s">
        <v>330</v>
      </c>
      <c r="F262" s="30" t="s">
        <v>130</v>
      </c>
      <c r="G262" s="35">
        <v>8354.5</v>
      </c>
      <c r="H262" s="35">
        <v>-2310.9</v>
      </c>
      <c r="I262" s="35">
        <f>SUM(G262:H262)</f>
        <v>6043.6</v>
      </c>
    </row>
    <row r="263" spans="1:9">
      <c r="A263" s="47" t="s">
        <v>169</v>
      </c>
      <c r="B263" s="20" t="s">
        <v>153</v>
      </c>
      <c r="C263" s="32" t="s">
        <v>18</v>
      </c>
      <c r="D263" s="32" t="s">
        <v>43</v>
      </c>
      <c r="E263" s="32"/>
      <c r="F263" s="32"/>
      <c r="G263" s="25">
        <f>G264+G268</f>
        <v>1906.5</v>
      </c>
      <c r="H263" s="25">
        <f>H264+H268</f>
        <v>-457.6</v>
      </c>
      <c r="I263" s="25">
        <f>I264+I268</f>
        <v>1448.9</v>
      </c>
    </row>
    <row r="264" spans="1:9" ht="45">
      <c r="A264" s="14"/>
      <c r="B264" s="37" t="s">
        <v>216</v>
      </c>
      <c r="C264" s="30" t="s">
        <v>18</v>
      </c>
      <c r="D264" s="30" t="s">
        <v>43</v>
      </c>
      <c r="E264" s="30" t="s">
        <v>147</v>
      </c>
      <c r="F264" s="30"/>
      <c r="G264" s="35">
        <f>G265</f>
        <v>277.5</v>
      </c>
      <c r="H264" s="35">
        <f t="shared" ref="H264:I264" si="69">H265</f>
        <v>0</v>
      </c>
      <c r="I264" s="35">
        <f t="shared" si="69"/>
        <v>277.5</v>
      </c>
    </row>
    <row r="265" spans="1:9" ht="22.5">
      <c r="A265" s="14"/>
      <c r="B265" s="29" t="s">
        <v>331</v>
      </c>
      <c r="C265" s="30" t="s">
        <v>18</v>
      </c>
      <c r="D265" s="30" t="s">
        <v>43</v>
      </c>
      <c r="E265" s="30" t="s">
        <v>333</v>
      </c>
      <c r="F265" s="30"/>
      <c r="G265" s="35">
        <f>SUM(G266)</f>
        <v>277.5</v>
      </c>
      <c r="H265" s="35">
        <f>SUM(H266)</f>
        <v>0</v>
      </c>
      <c r="I265" s="35">
        <f>SUM(I266)</f>
        <v>277.5</v>
      </c>
    </row>
    <row r="266" spans="1:9" ht="45">
      <c r="A266" s="14"/>
      <c r="B266" s="29" t="s">
        <v>332</v>
      </c>
      <c r="C266" s="30" t="s">
        <v>18</v>
      </c>
      <c r="D266" s="30" t="s">
        <v>43</v>
      </c>
      <c r="E266" s="30" t="s">
        <v>334</v>
      </c>
      <c r="F266" s="30"/>
      <c r="G266" s="35">
        <f>G267</f>
        <v>277.5</v>
      </c>
      <c r="H266" s="35">
        <f>H267</f>
        <v>0</v>
      </c>
      <c r="I266" s="35">
        <f>I267</f>
        <v>277.5</v>
      </c>
    </row>
    <row r="267" spans="1:9" ht="33.75">
      <c r="A267" s="14"/>
      <c r="B267" s="31" t="s">
        <v>123</v>
      </c>
      <c r="C267" s="30" t="s">
        <v>18</v>
      </c>
      <c r="D267" s="30" t="s">
        <v>43</v>
      </c>
      <c r="E267" s="30" t="s">
        <v>334</v>
      </c>
      <c r="F267" s="30" t="s">
        <v>125</v>
      </c>
      <c r="G267" s="35">
        <v>277.5</v>
      </c>
      <c r="H267" s="35"/>
      <c r="I267" s="35">
        <f>SUM(G267:H267)</f>
        <v>277.5</v>
      </c>
    </row>
    <row r="268" spans="1:9" ht="45">
      <c r="A268" s="14"/>
      <c r="B268" s="48" t="s">
        <v>215</v>
      </c>
      <c r="C268" s="30" t="s">
        <v>18</v>
      </c>
      <c r="D268" s="30" t="s">
        <v>43</v>
      </c>
      <c r="E268" s="30" t="s">
        <v>117</v>
      </c>
      <c r="F268" s="30"/>
      <c r="G268" s="35">
        <f>G269</f>
        <v>1629</v>
      </c>
      <c r="H268" s="35">
        <f t="shared" ref="H268:I268" si="70">H269</f>
        <v>-457.6</v>
      </c>
      <c r="I268" s="35">
        <f t="shared" si="70"/>
        <v>1171.4000000000001</v>
      </c>
    </row>
    <row r="269" spans="1:9" ht="22.5">
      <c r="A269" s="14"/>
      <c r="B269" s="29" t="s">
        <v>337</v>
      </c>
      <c r="C269" s="30" t="s">
        <v>18</v>
      </c>
      <c r="D269" s="30" t="s">
        <v>43</v>
      </c>
      <c r="E269" s="38" t="s">
        <v>340</v>
      </c>
      <c r="F269" s="30"/>
      <c r="G269" s="35">
        <f>G270</f>
        <v>1629</v>
      </c>
      <c r="H269" s="35">
        <f>H270</f>
        <v>-457.6</v>
      </c>
      <c r="I269" s="35">
        <f>I270</f>
        <v>1171.4000000000001</v>
      </c>
    </row>
    <row r="270" spans="1:9" ht="22.5">
      <c r="A270" s="14"/>
      <c r="B270" s="29" t="s">
        <v>336</v>
      </c>
      <c r="C270" s="30" t="s">
        <v>18</v>
      </c>
      <c r="D270" s="30" t="s">
        <v>43</v>
      </c>
      <c r="E270" s="38" t="s">
        <v>341</v>
      </c>
      <c r="F270" s="30"/>
      <c r="G270" s="35">
        <f>SUM(G271:G273)</f>
        <v>1629</v>
      </c>
      <c r="H270" s="35">
        <f t="shared" ref="H270:I270" si="71">SUM(H271:H273)</f>
        <v>-457.6</v>
      </c>
      <c r="I270" s="35">
        <f t="shared" si="71"/>
        <v>1171.4000000000001</v>
      </c>
    </row>
    <row r="271" spans="1:9" ht="22.5">
      <c r="A271" s="14"/>
      <c r="B271" s="31" t="s">
        <v>20</v>
      </c>
      <c r="C271" s="30" t="s">
        <v>18</v>
      </c>
      <c r="D271" s="30" t="s">
        <v>43</v>
      </c>
      <c r="E271" s="38" t="s">
        <v>341</v>
      </c>
      <c r="F271" s="30" t="s">
        <v>26</v>
      </c>
      <c r="G271" s="35">
        <v>264</v>
      </c>
      <c r="H271" s="35">
        <v>125.4</v>
      </c>
      <c r="I271" s="35">
        <f>SUM(G271:H271)</f>
        <v>389.4</v>
      </c>
    </row>
    <row r="272" spans="1:9" ht="22.5">
      <c r="A272" s="14"/>
      <c r="B272" s="36" t="s">
        <v>89</v>
      </c>
      <c r="C272" s="30" t="s">
        <v>18</v>
      </c>
      <c r="D272" s="30" t="s">
        <v>43</v>
      </c>
      <c r="E272" s="38" t="s">
        <v>341</v>
      </c>
      <c r="F272" s="30" t="s">
        <v>21</v>
      </c>
      <c r="G272" s="35">
        <v>1365</v>
      </c>
      <c r="H272" s="35">
        <v>-598</v>
      </c>
      <c r="I272" s="35">
        <f>SUM(G272:H272)</f>
        <v>767</v>
      </c>
    </row>
    <row r="273" spans="1:9">
      <c r="A273" s="14"/>
      <c r="B273" s="43" t="s">
        <v>92</v>
      </c>
      <c r="C273" s="30" t="s">
        <v>18</v>
      </c>
      <c r="D273" s="30" t="s">
        <v>43</v>
      </c>
      <c r="E273" s="38" t="s">
        <v>341</v>
      </c>
      <c r="F273" s="30" t="s">
        <v>35</v>
      </c>
      <c r="G273" s="35"/>
      <c r="H273" s="35">
        <v>15</v>
      </c>
      <c r="I273" s="35">
        <f>SUM(G273:H273)</f>
        <v>15</v>
      </c>
    </row>
    <row r="274" spans="1:9">
      <c r="A274" s="10">
        <v>5</v>
      </c>
      <c r="B274" s="20" t="s">
        <v>44</v>
      </c>
      <c r="C274" s="11" t="s">
        <v>45</v>
      </c>
      <c r="D274" s="11" t="s">
        <v>52</v>
      </c>
      <c r="E274" s="11"/>
      <c r="F274" s="41"/>
      <c r="G274" s="49">
        <f>G275+G284+G326+G334</f>
        <v>140813.4</v>
      </c>
      <c r="H274" s="49">
        <f>H275+H284+H326+H334</f>
        <v>4033.2</v>
      </c>
      <c r="I274" s="49">
        <f>I275+I284+I326+I334</f>
        <v>144846.59999999998</v>
      </c>
    </row>
    <row r="275" spans="1:9">
      <c r="A275" s="14" t="s">
        <v>46</v>
      </c>
      <c r="B275" s="20" t="s">
        <v>154</v>
      </c>
      <c r="C275" s="32" t="s">
        <v>45</v>
      </c>
      <c r="D275" s="32" t="s">
        <v>8</v>
      </c>
      <c r="E275" s="32"/>
      <c r="F275" s="32"/>
      <c r="G275" s="25">
        <f>G280+G276</f>
        <v>57.1</v>
      </c>
      <c r="H275" s="25">
        <f t="shared" ref="H275:I275" si="72">H280+H276</f>
        <v>-10.1</v>
      </c>
      <c r="I275" s="25">
        <f t="shared" si="72"/>
        <v>47</v>
      </c>
    </row>
    <row r="276" spans="1:9" ht="33.75">
      <c r="A276" s="14"/>
      <c r="B276" s="31" t="s">
        <v>342</v>
      </c>
      <c r="C276" s="30" t="s">
        <v>45</v>
      </c>
      <c r="D276" s="30" t="s">
        <v>8</v>
      </c>
      <c r="E276" s="30" t="s">
        <v>118</v>
      </c>
      <c r="F276" s="30"/>
      <c r="G276" s="35">
        <f>G277</f>
        <v>10.1</v>
      </c>
      <c r="H276" s="35">
        <f t="shared" ref="H276:I276" si="73">H277</f>
        <v>-10.1</v>
      </c>
      <c r="I276" s="35">
        <f t="shared" si="73"/>
        <v>0</v>
      </c>
    </row>
    <row r="277" spans="1:9" ht="33.75">
      <c r="A277" s="14"/>
      <c r="B277" s="29" t="s">
        <v>343</v>
      </c>
      <c r="C277" s="30" t="s">
        <v>45</v>
      </c>
      <c r="D277" s="30" t="s">
        <v>8</v>
      </c>
      <c r="E277" s="30" t="s">
        <v>345</v>
      </c>
      <c r="F277" s="30"/>
      <c r="G277" s="35">
        <f t="shared" ref="G277:I278" si="74">G278</f>
        <v>10.1</v>
      </c>
      <c r="H277" s="35">
        <f t="shared" si="74"/>
        <v>-10.1</v>
      </c>
      <c r="I277" s="35">
        <f t="shared" si="74"/>
        <v>0</v>
      </c>
    </row>
    <row r="278" spans="1:9" ht="22.5">
      <c r="A278" s="14"/>
      <c r="B278" s="29" t="s">
        <v>344</v>
      </c>
      <c r="C278" s="30" t="s">
        <v>45</v>
      </c>
      <c r="D278" s="30" t="s">
        <v>8</v>
      </c>
      <c r="E278" s="30" t="s">
        <v>346</v>
      </c>
      <c r="F278" s="30"/>
      <c r="G278" s="35">
        <f t="shared" si="74"/>
        <v>10.1</v>
      </c>
      <c r="H278" s="35">
        <f t="shared" si="74"/>
        <v>-10.1</v>
      </c>
      <c r="I278" s="35">
        <f t="shared" si="74"/>
        <v>0</v>
      </c>
    </row>
    <row r="279" spans="1:9" ht="22.5">
      <c r="A279" s="14"/>
      <c r="B279" s="36" t="s">
        <v>89</v>
      </c>
      <c r="C279" s="30" t="s">
        <v>45</v>
      </c>
      <c r="D279" s="30" t="s">
        <v>8</v>
      </c>
      <c r="E279" s="30" t="s">
        <v>346</v>
      </c>
      <c r="F279" s="30" t="s">
        <v>21</v>
      </c>
      <c r="G279" s="35">
        <v>10.1</v>
      </c>
      <c r="H279" s="35">
        <v>-10.1</v>
      </c>
      <c r="I279" s="35">
        <f>SUM(G279:H279)</f>
        <v>0</v>
      </c>
    </row>
    <row r="280" spans="1:9" ht="45">
      <c r="A280" s="10"/>
      <c r="B280" s="48" t="s">
        <v>215</v>
      </c>
      <c r="C280" s="30" t="s">
        <v>45</v>
      </c>
      <c r="D280" s="30" t="s">
        <v>8</v>
      </c>
      <c r="E280" s="30" t="s">
        <v>117</v>
      </c>
      <c r="F280" s="30"/>
      <c r="G280" s="35">
        <f>G281</f>
        <v>47</v>
      </c>
      <c r="H280" s="35">
        <f t="shared" ref="H280:I280" si="75">H281</f>
        <v>0</v>
      </c>
      <c r="I280" s="35">
        <f t="shared" si="75"/>
        <v>47</v>
      </c>
    </row>
    <row r="281" spans="1:9" ht="22.5">
      <c r="A281" s="10"/>
      <c r="B281" s="29" t="s">
        <v>335</v>
      </c>
      <c r="C281" s="30" t="s">
        <v>45</v>
      </c>
      <c r="D281" s="30" t="s">
        <v>8</v>
      </c>
      <c r="E281" s="38" t="s">
        <v>338</v>
      </c>
      <c r="F281" s="30"/>
      <c r="G281" s="35">
        <f>G282</f>
        <v>47</v>
      </c>
      <c r="H281" s="35">
        <f>H282</f>
        <v>0</v>
      </c>
      <c r="I281" s="35">
        <f>I282</f>
        <v>47</v>
      </c>
    </row>
    <row r="282" spans="1:9">
      <c r="A282" s="10"/>
      <c r="B282" s="29" t="s">
        <v>347</v>
      </c>
      <c r="C282" s="30" t="s">
        <v>45</v>
      </c>
      <c r="D282" s="30" t="s">
        <v>8</v>
      </c>
      <c r="E282" s="38" t="s">
        <v>339</v>
      </c>
      <c r="F282" s="30"/>
      <c r="G282" s="35">
        <f>SUM(G283:G283)</f>
        <v>47</v>
      </c>
      <c r="H282" s="35">
        <f>SUM(H283:H283)</f>
        <v>0</v>
      </c>
      <c r="I282" s="35">
        <f>SUM(I283:I283)</f>
        <v>47</v>
      </c>
    </row>
    <row r="283" spans="1:9">
      <c r="A283" s="10"/>
      <c r="B283" s="31" t="s">
        <v>141</v>
      </c>
      <c r="C283" s="30" t="s">
        <v>45</v>
      </c>
      <c r="D283" s="30" t="s">
        <v>8</v>
      </c>
      <c r="E283" s="38" t="s">
        <v>339</v>
      </c>
      <c r="F283" s="30" t="s">
        <v>142</v>
      </c>
      <c r="G283" s="35">
        <v>47</v>
      </c>
      <c r="H283" s="35"/>
      <c r="I283" s="35">
        <f>SUM(G283:H283)</f>
        <v>47</v>
      </c>
    </row>
    <row r="284" spans="1:9">
      <c r="A284" s="14" t="s">
        <v>49</v>
      </c>
      <c r="B284" s="20" t="s">
        <v>47</v>
      </c>
      <c r="C284" s="32" t="s">
        <v>45</v>
      </c>
      <c r="D284" s="32" t="s">
        <v>11</v>
      </c>
      <c r="E284" s="32"/>
      <c r="F284" s="32"/>
      <c r="G284" s="25">
        <f>G285+G319</f>
        <v>116238.5</v>
      </c>
      <c r="H284" s="25">
        <f>H285+H319</f>
        <v>6258.1</v>
      </c>
      <c r="I284" s="25">
        <f>I285+I319</f>
        <v>122496.59999999999</v>
      </c>
    </row>
    <row r="285" spans="1:9" ht="33.75">
      <c r="A285" s="14"/>
      <c r="B285" s="42" t="s">
        <v>217</v>
      </c>
      <c r="C285" s="30" t="s">
        <v>45</v>
      </c>
      <c r="D285" s="30" t="s">
        <v>11</v>
      </c>
      <c r="E285" s="30" t="s">
        <v>118</v>
      </c>
      <c r="F285" s="30"/>
      <c r="G285" s="35">
        <f>G286+G305+G309+G323+G295+G301</f>
        <v>115031.3</v>
      </c>
      <c r="H285" s="35">
        <f t="shared" ref="H285:I285" si="76">H286+H305+H309+H323+H295+H301</f>
        <v>6258.1</v>
      </c>
      <c r="I285" s="35">
        <f t="shared" si="76"/>
        <v>121289.4</v>
      </c>
    </row>
    <row r="286" spans="1:9" ht="22.5">
      <c r="A286" s="14"/>
      <c r="B286" s="29" t="s">
        <v>348</v>
      </c>
      <c r="C286" s="30" t="s">
        <v>45</v>
      </c>
      <c r="D286" s="30" t="s">
        <v>11</v>
      </c>
      <c r="E286" s="30" t="s">
        <v>349</v>
      </c>
      <c r="F286" s="30"/>
      <c r="G286" s="35">
        <f>G287+G290+G292</f>
        <v>53812.600000000006</v>
      </c>
      <c r="H286" s="35">
        <f t="shared" ref="H286:I286" si="77">H287+H290+H292</f>
        <v>0</v>
      </c>
      <c r="I286" s="35">
        <f t="shared" si="77"/>
        <v>53812.600000000006</v>
      </c>
    </row>
    <row r="287" spans="1:9" ht="33.75">
      <c r="A287" s="14"/>
      <c r="B287" s="39" t="s">
        <v>211</v>
      </c>
      <c r="C287" s="30" t="s">
        <v>45</v>
      </c>
      <c r="D287" s="30" t="s">
        <v>11</v>
      </c>
      <c r="E287" s="30" t="s">
        <v>350</v>
      </c>
      <c r="F287" s="30"/>
      <c r="G287" s="35">
        <f>G288+G289</f>
        <v>44577.100000000006</v>
      </c>
      <c r="H287" s="35">
        <f t="shared" ref="H287:I287" si="78">H288+H289</f>
        <v>0</v>
      </c>
      <c r="I287" s="35">
        <f t="shared" si="78"/>
        <v>44577.100000000006</v>
      </c>
    </row>
    <row r="288" spans="1:9" ht="22.5">
      <c r="A288" s="14"/>
      <c r="B288" s="31" t="s">
        <v>210</v>
      </c>
      <c r="C288" s="30" t="s">
        <v>45</v>
      </c>
      <c r="D288" s="30" t="s">
        <v>11</v>
      </c>
      <c r="E288" s="30" t="s">
        <v>350</v>
      </c>
      <c r="F288" s="30" t="s">
        <v>48</v>
      </c>
      <c r="G288" s="35">
        <f>327.2+118.6</f>
        <v>445.79999999999995</v>
      </c>
      <c r="H288" s="35"/>
      <c r="I288" s="35">
        <f>G288+H288</f>
        <v>445.79999999999995</v>
      </c>
    </row>
    <row r="289" spans="1:9" ht="22.5">
      <c r="A289" s="14"/>
      <c r="B289" s="31" t="s">
        <v>184</v>
      </c>
      <c r="C289" s="30" t="s">
        <v>45</v>
      </c>
      <c r="D289" s="30" t="s">
        <v>11</v>
      </c>
      <c r="E289" s="30" t="s">
        <v>350</v>
      </c>
      <c r="F289" s="30" t="s">
        <v>48</v>
      </c>
      <c r="G289" s="35">
        <f>32389.3+11742</f>
        <v>44131.3</v>
      </c>
      <c r="H289" s="35"/>
      <c r="I289" s="35">
        <f>G289+H289</f>
        <v>44131.3</v>
      </c>
    </row>
    <row r="290" spans="1:9" ht="45">
      <c r="A290" s="14"/>
      <c r="B290" s="43" t="s">
        <v>518</v>
      </c>
      <c r="C290" s="30" t="s">
        <v>45</v>
      </c>
      <c r="D290" s="30" t="s">
        <v>11</v>
      </c>
      <c r="E290" s="30" t="s">
        <v>521</v>
      </c>
      <c r="F290" s="30"/>
      <c r="G290" s="35">
        <f>G291</f>
        <v>8922.7999999999993</v>
      </c>
      <c r="H290" s="35">
        <f t="shared" ref="H290:I290" si="79">H291</f>
        <v>0</v>
      </c>
      <c r="I290" s="35">
        <f t="shared" si="79"/>
        <v>8922.7999999999993</v>
      </c>
    </row>
    <row r="291" spans="1:9" ht="22.5">
      <c r="A291" s="14"/>
      <c r="B291" s="43" t="s">
        <v>519</v>
      </c>
      <c r="C291" s="30" t="s">
        <v>45</v>
      </c>
      <c r="D291" s="30" t="s">
        <v>11</v>
      </c>
      <c r="E291" s="30" t="s">
        <v>521</v>
      </c>
      <c r="F291" s="30" t="s">
        <v>48</v>
      </c>
      <c r="G291" s="35">
        <v>8922.7999999999993</v>
      </c>
      <c r="H291" s="35"/>
      <c r="I291" s="35">
        <f>G291+H291</f>
        <v>8922.7999999999993</v>
      </c>
    </row>
    <row r="292" spans="1:9" ht="45">
      <c r="A292" s="14"/>
      <c r="B292" s="43" t="s">
        <v>520</v>
      </c>
      <c r="C292" s="30" t="s">
        <v>45</v>
      </c>
      <c r="D292" s="30" t="s">
        <v>11</v>
      </c>
      <c r="E292" s="30" t="s">
        <v>522</v>
      </c>
      <c r="F292" s="30"/>
      <c r="G292" s="35">
        <f>G294+G293</f>
        <v>312.7</v>
      </c>
      <c r="H292" s="35">
        <f t="shared" ref="H292:I292" si="80">H294+H293</f>
        <v>0</v>
      </c>
      <c r="I292" s="35">
        <f t="shared" si="80"/>
        <v>312.7</v>
      </c>
    </row>
    <row r="293" spans="1:9" ht="22.5">
      <c r="A293" s="14"/>
      <c r="B293" s="43" t="s">
        <v>89</v>
      </c>
      <c r="C293" s="30" t="s">
        <v>45</v>
      </c>
      <c r="D293" s="30" t="s">
        <v>11</v>
      </c>
      <c r="E293" s="30" t="s">
        <v>522</v>
      </c>
      <c r="F293" s="30" t="s">
        <v>21</v>
      </c>
      <c r="G293" s="35"/>
      <c r="H293" s="35">
        <v>312.7</v>
      </c>
      <c r="I293" s="35">
        <f>G293+H293</f>
        <v>312.7</v>
      </c>
    </row>
    <row r="294" spans="1:9" ht="22.5">
      <c r="A294" s="14"/>
      <c r="B294" s="43" t="s">
        <v>519</v>
      </c>
      <c r="C294" s="30" t="s">
        <v>45</v>
      </c>
      <c r="D294" s="30" t="s">
        <v>11</v>
      </c>
      <c r="E294" s="30" t="s">
        <v>522</v>
      </c>
      <c r="F294" s="30" t="s">
        <v>48</v>
      </c>
      <c r="G294" s="35">
        <v>312.7</v>
      </c>
      <c r="H294" s="35">
        <v>-312.7</v>
      </c>
      <c r="I294" s="35">
        <f>G294+H294</f>
        <v>0</v>
      </c>
    </row>
    <row r="295" spans="1:9">
      <c r="A295" s="14"/>
      <c r="B295" s="43" t="s">
        <v>539</v>
      </c>
      <c r="C295" s="30" t="s">
        <v>45</v>
      </c>
      <c r="D295" s="30" t="s">
        <v>11</v>
      </c>
      <c r="E295" s="30" t="s">
        <v>98</v>
      </c>
      <c r="F295" s="30"/>
      <c r="G295" s="35">
        <f>G296+G299</f>
        <v>25291.7</v>
      </c>
      <c r="H295" s="35">
        <f t="shared" ref="H295:I295" si="81">H296+H299</f>
        <v>0</v>
      </c>
      <c r="I295" s="35">
        <f t="shared" si="81"/>
        <v>25291.7</v>
      </c>
    </row>
    <row r="296" spans="1:9" ht="56.25">
      <c r="A296" s="14"/>
      <c r="B296" s="43" t="s">
        <v>540</v>
      </c>
      <c r="C296" s="30" t="s">
        <v>45</v>
      </c>
      <c r="D296" s="30" t="s">
        <v>11</v>
      </c>
      <c r="E296" s="30" t="s">
        <v>541</v>
      </c>
      <c r="F296" s="30"/>
      <c r="G296" s="35">
        <f>G297+G298</f>
        <v>23677</v>
      </c>
      <c r="H296" s="35">
        <f t="shared" ref="H296:I296" si="82">H297+H298</f>
        <v>0</v>
      </c>
      <c r="I296" s="35">
        <f t="shared" si="82"/>
        <v>23677</v>
      </c>
    </row>
    <row r="297" spans="1:9" ht="22.5">
      <c r="A297" s="14"/>
      <c r="B297" s="43" t="s">
        <v>210</v>
      </c>
      <c r="C297" s="30" t="s">
        <v>45</v>
      </c>
      <c r="D297" s="30" t="s">
        <v>11</v>
      </c>
      <c r="E297" s="30" t="s">
        <v>541</v>
      </c>
      <c r="F297" s="30" t="s">
        <v>48</v>
      </c>
      <c r="G297" s="35">
        <v>403.3</v>
      </c>
      <c r="H297" s="35"/>
      <c r="I297" s="35">
        <f>G297+H297</f>
        <v>403.3</v>
      </c>
    </row>
    <row r="298" spans="1:9" ht="22.5">
      <c r="A298" s="14"/>
      <c r="B298" s="43" t="s">
        <v>184</v>
      </c>
      <c r="C298" s="30" t="s">
        <v>45</v>
      </c>
      <c r="D298" s="30" t="s">
        <v>11</v>
      </c>
      <c r="E298" s="30" t="s">
        <v>541</v>
      </c>
      <c r="F298" s="30" t="s">
        <v>48</v>
      </c>
      <c r="G298" s="35">
        <v>23273.7</v>
      </c>
      <c r="H298" s="35"/>
      <c r="I298" s="35">
        <f>G298+H298</f>
        <v>23273.7</v>
      </c>
    </row>
    <row r="299" spans="1:9" ht="45">
      <c r="A299" s="14"/>
      <c r="B299" s="43" t="s">
        <v>542</v>
      </c>
      <c r="C299" s="30" t="s">
        <v>45</v>
      </c>
      <c r="D299" s="30" t="s">
        <v>11</v>
      </c>
      <c r="E299" s="30" t="s">
        <v>543</v>
      </c>
      <c r="F299" s="30"/>
      <c r="G299" s="35">
        <f>G300</f>
        <v>1614.7</v>
      </c>
      <c r="H299" s="35">
        <f t="shared" ref="H299:I299" si="83">H300</f>
        <v>0</v>
      </c>
      <c r="I299" s="35">
        <f t="shared" si="83"/>
        <v>1614.7</v>
      </c>
    </row>
    <row r="300" spans="1:9" ht="22.5">
      <c r="A300" s="14"/>
      <c r="B300" s="43" t="s">
        <v>519</v>
      </c>
      <c r="C300" s="30" t="s">
        <v>45</v>
      </c>
      <c r="D300" s="30" t="s">
        <v>11</v>
      </c>
      <c r="E300" s="30" t="s">
        <v>543</v>
      </c>
      <c r="F300" s="30" t="s">
        <v>48</v>
      </c>
      <c r="G300" s="35">
        <v>1614.7</v>
      </c>
      <c r="H300" s="35"/>
      <c r="I300" s="35">
        <f>G300+H300</f>
        <v>1614.7</v>
      </c>
    </row>
    <row r="301" spans="1:9" ht="33.75">
      <c r="A301" s="14"/>
      <c r="B301" s="43" t="s">
        <v>564</v>
      </c>
      <c r="C301" s="30" t="s">
        <v>45</v>
      </c>
      <c r="D301" s="30" t="s">
        <v>11</v>
      </c>
      <c r="E301" s="30" t="s">
        <v>568</v>
      </c>
      <c r="F301" s="30"/>
      <c r="G301" s="35">
        <f>G302</f>
        <v>0</v>
      </c>
      <c r="H301" s="35">
        <f t="shared" ref="H301:I301" si="84">H302</f>
        <v>3789.5</v>
      </c>
      <c r="I301" s="35">
        <f t="shared" si="84"/>
        <v>3789.5</v>
      </c>
    </row>
    <row r="302" spans="1:9" ht="45">
      <c r="A302" s="14"/>
      <c r="B302" s="50" t="s">
        <v>565</v>
      </c>
      <c r="C302" s="30" t="s">
        <v>45</v>
      </c>
      <c r="D302" s="30" t="s">
        <v>11</v>
      </c>
      <c r="E302" s="30" t="s">
        <v>569</v>
      </c>
      <c r="F302" s="30"/>
      <c r="G302" s="35">
        <f>G303+G304</f>
        <v>0</v>
      </c>
      <c r="H302" s="35">
        <f t="shared" ref="H302:I302" si="85">H303+H304</f>
        <v>3789.5</v>
      </c>
      <c r="I302" s="35">
        <f t="shared" si="85"/>
        <v>3789.5</v>
      </c>
    </row>
    <row r="303" spans="1:9" ht="33.75">
      <c r="A303" s="14"/>
      <c r="B303" s="43" t="s">
        <v>566</v>
      </c>
      <c r="C303" s="30" t="s">
        <v>45</v>
      </c>
      <c r="D303" s="30" t="s">
        <v>11</v>
      </c>
      <c r="E303" s="30" t="s">
        <v>569</v>
      </c>
      <c r="F303" s="30" t="s">
        <v>570</v>
      </c>
      <c r="G303" s="35"/>
      <c r="H303" s="35">
        <v>189.5</v>
      </c>
      <c r="I303" s="35">
        <f>SUM(G303:H303)</f>
        <v>189.5</v>
      </c>
    </row>
    <row r="304" spans="1:9" ht="33.75">
      <c r="A304" s="14"/>
      <c r="B304" s="50" t="s">
        <v>567</v>
      </c>
      <c r="C304" s="30" t="s">
        <v>45</v>
      </c>
      <c r="D304" s="30" t="s">
        <v>11</v>
      </c>
      <c r="E304" s="30" t="s">
        <v>569</v>
      </c>
      <c r="F304" s="30" t="s">
        <v>570</v>
      </c>
      <c r="G304" s="35"/>
      <c r="H304" s="35">
        <v>3600</v>
      </c>
      <c r="I304" s="35">
        <f>SUM(G304:H304)</f>
        <v>3600</v>
      </c>
    </row>
    <row r="305" spans="1:9" ht="22.5">
      <c r="A305" s="14"/>
      <c r="B305" s="29" t="s">
        <v>318</v>
      </c>
      <c r="C305" s="30" t="s">
        <v>45</v>
      </c>
      <c r="D305" s="30" t="s">
        <v>11</v>
      </c>
      <c r="E305" s="30" t="s">
        <v>320</v>
      </c>
      <c r="F305" s="30"/>
      <c r="G305" s="35">
        <f>G306</f>
        <v>1334</v>
      </c>
      <c r="H305" s="35">
        <f>H306</f>
        <v>484</v>
      </c>
      <c r="I305" s="35">
        <f>I306</f>
        <v>1818</v>
      </c>
    </row>
    <row r="306" spans="1:9">
      <c r="A306" s="14"/>
      <c r="B306" s="29" t="s">
        <v>319</v>
      </c>
      <c r="C306" s="30" t="s">
        <v>45</v>
      </c>
      <c r="D306" s="30" t="s">
        <v>11</v>
      </c>
      <c r="E306" s="30" t="s">
        <v>321</v>
      </c>
      <c r="F306" s="30"/>
      <c r="G306" s="35">
        <f>SUM(G307:G308)</f>
        <v>1334</v>
      </c>
      <c r="H306" s="35">
        <f>SUM(H307:H308)</f>
        <v>484</v>
      </c>
      <c r="I306" s="35">
        <f>SUM(I307:I308)</f>
        <v>1818</v>
      </c>
    </row>
    <row r="307" spans="1:9" ht="22.5">
      <c r="A307" s="14"/>
      <c r="B307" s="31" t="s">
        <v>20</v>
      </c>
      <c r="C307" s="30" t="s">
        <v>45</v>
      </c>
      <c r="D307" s="30" t="s">
        <v>11</v>
      </c>
      <c r="E307" s="30" t="s">
        <v>321</v>
      </c>
      <c r="F307" s="30" t="s">
        <v>26</v>
      </c>
      <c r="G307" s="35">
        <v>84</v>
      </c>
      <c r="H307" s="35"/>
      <c r="I307" s="35">
        <f>SUM(G307:H307)</f>
        <v>84</v>
      </c>
    </row>
    <row r="308" spans="1:9" ht="22.5">
      <c r="A308" s="14"/>
      <c r="B308" s="36" t="s">
        <v>89</v>
      </c>
      <c r="C308" s="30" t="s">
        <v>45</v>
      </c>
      <c r="D308" s="30" t="s">
        <v>11</v>
      </c>
      <c r="E308" s="30" t="s">
        <v>321</v>
      </c>
      <c r="F308" s="30" t="s">
        <v>21</v>
      </c>
      <c r="G308" s="35">
        <v>1250</v>
      </c>
      <c r="H308" s="35">
        <v>484</v>
      </c>
      <c r="I308" s="35">
        <f>SUM(G308:H308)</f>
        <v>1734</v>
      </c>
    </row>
    <row r="309" spans="1:9" ht="22.5">
      <c r="A309" s="14"/>
      <c r="B309" s="29" t="s">
        <v>265</v>
      </c>
      <c r="C309" s="30" t="s">
        <v>45</v>
      </c>
      <c r="D309" s="30" t="s">
        <v>11</v>
      </c>
      <c r="E309" s="30" t="s">
        <v>267</v>
      </c>
      <c r="F309" s="30"/>
      <c r="G309" s="35">
        <f>G310+G317</f>
        <v>24540.1</v>
      </c>
      <c r="H309" s="35">
        <f>H310+H317</f>
        <v>1984.6</v>
      </c>
      <c r="I309" s="35">
        <f t="shared" ref="I309" si="86">I310+I317</f>
        <v>26524.7</v>
      </c>
    </row>
    <row r="310" spans="1:9">
      <c r="A310" s="14"/>
      <c r="B310" s="29" t="s">
        <v>266</v>
      </c>
      <c r="C310" s="30" t="s">
        <v>45</v>
      </c>
      <c r="D310" s="30" t="s">
        <v>11</v>
      </c>
      <c r="E310" s="30" t="s">
        <v>268</v>
      </c>
      <c r="F310" s="30"/>
      <c r="G310" s="35">
        <f>SUM(G311:G316)</f>
        <v>19933.899999999998</v>
      </c>
      <c r="H310" s="35">
        <f t="shared" ref="H310:I310" si="87">SUM(H311:H316)</f>
        <v>1984.6</v>
      </c>
      <c r="I310" s="35">
        <f t="shared" si="87"/>
        <v>21918.5</v>
      </c>
    </row>
    <row r="311" spans="1:9">
      <c r="A311" s="14"/>
      <c r="B311" s="31" t="s">
        <v>141</v>
      </c>
      <c r="C311" s="30" t="s">
        <v>45</v>
      </c>
      <c r="D311" s="30" t="s">
        <v>11</v>
      </c>
      <c r="E311" s="30" t="s">
        <v>268</v>
      </c>
      <c r="F311" s="30" t="s">
        <v>142</v>
      </c>
      <c r="G311" s="35">
        <v>1757.6</v>
      </c>
      <c r="H311" s="35">
        <v>-125.4</v>
      </c>
      <c r="I311" s="35">
        <f>SUM(G311:H311)</f>
        <v>1632.1999999999998</v>
      </c>
    </row>
    <row r="312" spans="1:9" ht="22.5">
      <c r="A312" s="14"/>
      <c r="B312" s="36" t="s">
        <v>89</v>
      </c>
      <c r="C312" s="30" t="s">
        <v>45</v>
      </c>
      <c r="D312" s="30" t="s">
        <v>11</v>
      </c>
      <c r="E312" s="30" t="s">
        <v>268</v>
      </c>
      <c r="F312" s="30" t="s">
        <v>21</v>
      </c>
      <c r="G312" s="35">
        <v>2150.9</v>
      </c>
      <c r="H312" s="35">
        <v>3273.4</v>
      </c>
      <c r="I312" s="35">
        <f>SUM(G312:H312)</f>
        <v>5424.3</v>
      </c>
    </row>
    <row r="313" spans="1:9" ht="22.5">
      <c r="A313" s="14"/>
      <c r="B313" s="43" t="s">
        <v>210</v>
      </c>
      <c r="C313" s="30" t="s">
        <v>45</v>
      </c>
      <c r="D313" s="30" t="s">
        <v>11</v>
      </c>
      <c r="E313" s="30" t="s">
        <v>268</v>
      </c>
      <c r="F313" s="30" t="s">
        <v>48</v>
      </c>
      <c r="G313" s="35">
        <v>12444.3</v>
      </c>
      <c r="H313" s="35"/>
      <c r="I313" s="35">
        <f>G313+H313</f>
        <v>12444.3</v>
      </c>
    </row>
    <row r="314" spans="1:9">
      <c r="A314" s="14"/>
      <c r="B314" s="31" t="s">
        <v>129</v>
      </c>
      <c r="C314" s="30" t="s">
        <v>45</v>
      </c>
      <c r="D314" s="30" t="s">
        <v>11</v>
      </c>
      <c r="E314" s="30" t="s">
        <v>268</v>
      </c>
      <c r="F314" s="30" t="s">
        <v>130</v>
      </c>
      <c r="G314" s="35">
        <v>3492.8</v>
      </c>
      <c r="H314" s="35">
        <v>-1313.4</v>
      </c>
      <c r="I314" s="35">
        <f>SUM(G314:H314)</f>
        <v>2179.4</v>
      </c>
    </row>
    <row r="315" spans="1:9">
      <c r="A315" s="14"/>
      <c r="B315" s="34" t="s">
        <v>92</v>
      </c>
      <c r="C315" s="30" t="s">
        <v>45</v>
      </c>
      <c r="D315" s="30" t="s">
        <v>11</v>
      </c>
      <c r="E315" s="30" t="s">
        <v>268</v>
      </c>
      <c r="F315" s="40" t="s">
        <v>35</v>
      </c>
      <c r="G315" s="35">
        <v>88.3</v>
      </c>
      <c r="H315" s="35"/>
      <c r="I315" s="35">
        <f>SUM(G315:H315)</f>
        <v>88.3</v>
      </c>
    </row>
    <row r="316" spans="1:9">
      <c r="A316" s="14"/>
      <c r="B316" s="39" t="s">
        <v>94</v>
      </c>
      <c r="C316" s="30" t="s">
        <v>45</v>
      </c>
      <c r="D316" s="30" t="s">
        <v>11</v>
      </c>
      <c r="E316" s="30" t="s">
        <v>268</v>
      </c>
      <c r="F316" s="30" t="s">
        <v>95</v>
      </c>
      <c r="G316" s="35"/>
      <c r="H316" s="35">
        <v>150</v>
      </c>
      <c r="I316" s="35">
        <f>SUM(G316:H316)</f>
        <v>150</v>
      </c>
    </row>
    <row r="317" spans="1:9" ht="67.5">
      <c r="A317" s="14"/>
      <c r="B317" s="51" t="s">
        <v>173</v>
      </c>
      <c r="C317" s="30" t="s">
        <v>45</v>
      </c>
      <c r="D317" s="30" t="s">
        <v>11</v>
      </c>
      <c r="E317" s="30" t="s">
        <v>351</v>
      </c>
      <c r="F317" s="30"/>
      <c r="G317" s="35">
        <f>SUM(G318:G318)</f>
        <v>4606.2</v>
      </c>
      <c r="H317" s="35">
        <f>SUM(H318:H318)</f>
        <v>0</v>
      </c>
      <c r="I317" s="35">
        <f>SUM(I318:I318)</f>
        <v>4606.2</v>
      </c>
    </row>
    <row r="318" spans="1:9" ht="33.75">
      <c r="A318" s="14"/>
      <c r="B318" s="39" t="s">
        <v>123</v>
      </c>
      <c r="C318" s="30" t="s">
        <v>45</v>
      </c>
      <c r="D318" s="30" t="s">
        <v>11</v>
      </c>
      <c r="E318" s="30" t="s">
        <v>351</v>
      </c>
      <c r="F318" s="30" t="s">
        <v>125</v>
      </c>
      <c r="G318" s="35">
        <v>4606.2</v>
      </c>
      <c r="H318" s="35"/>
      <c r="I318" s="35">
        <f>G318+H318</f>
        <v>4606.2</v>
      </c>
    </row>
    <row r="319" spans="1:9" ht="45">
      <c r="A319" s="14"/>
      <c r="B319" s="48" t="s">
        <v>215</v>
      </c>
      <c r="C319" s="30" t="s">
        <v>45</v>
      </c>
      <c r="D319" s="30" t="s">
        <v>11</v>
      </c>
      <c r="E319" s="30" t="s">
        <v>117</v>
      </c>
      <c r="F319" s="30"/>
      <c r="G319" s="35">
        <f>G320</f>
        <v>1207.2</v>
      </c>
      <c r="H319" s="35">
        <f t="shared" ref="H319:I319" si="88">H320</f>
        <v>0</v>
      </c>
      <c r="I319" s="35">
        <f t="shared" si="88"/>
        <v>1207.2</v>
      </c>
    </row>
    <row r="320" spans="1:9" ht="22.5">
      <c r="A320" s="14"/>
      <c r="B320" s="29" t="s">
        <v>335</v>
      </c>
      <c r="C320" s="30" t="s">
        <v>45</v>
      </c>
      <c r="D320" s="30" t="s">
        <v>11</v>
      </c>
      <c r="E320" s="38" t="s">
        <v>338</v>
      </c>
      <c r="F320" s="30"/>
      <c r="G320" s="35">
        <f>G321</f>
        <v>1207.2</v>
      </c>
      <c r="H320" s="35">
        <f>H321</f>
        <v>0</v>
      </c>
      <c r="I320" s="35">
        <f>I321</f>
        <v>1207.2</v>
      </c>
    </row>
    <row r="321" spans="1:9" ht="22.5">
      <c r="A321" s="14"/>
      <c r="B321" s="29" t="s">
        <v>336</v>
      </c>
      <c r="C321" s="30" t="s">
        <v>45</v>
      </c>
      <c r="D321" s="30" t="s">
        <v>11</v>
      </c>
      <c r="E321" s="38" t="s">
        <v>339</v>
      </c>
      <c r="F321" s="30"/>
      <c r="G321" s="35">
        <f>SUM(G322:G322)</f>
        <v>1207.2</v>
      </c>
      <c r="H321" s="35">
        <f>SUM(H322:H322)</f>
        <v>0</v>
      </c>
      <c r="I321" s="35">
        <f>SUM(I322:I322)</f>
        <v>1207.2</v>
      </c>
    </row>
    <row r="322" spans="1:9" ht="33.75">
      <c r="A322" s="14"/>
      <c r="B322" s="51" t="s">
        <v>123</v>
      </c>
      <c r="C322" s="30" t="s">
        <v>45</v>
      </c>
      <c r="D322" s="30" t="s">
        <v>11</v>
      </c>
      <c r="E322" s="38" t="s">
        <v>339</v>
      </c>
      <c r="F322" s="30" t="s">
        <v>125</v>
      </c>
      <c r="G322" s="35">
        <v>1207.2</v>
      </c>
      <c r="H322" s="35"/>
      <c r="I322" s="35">
        <f>SUM(G322:H322)</f>
        <v>1207.2</v>
      </c>
    </row>
    <row r="323" spans="1:9" ht="22.5">
      <c r="A323" s="14"/>
      <c r="B323" s="51" t="s">
        <v>523</v>
      </c>
      <c r="C323" s="30" t="s">
        <v>45</v>
      </c>
      <c r="D323" s="30" t="s">
        <v>11</v>
      </c>
      <c r="E323" s="30" t="s">
        <v>525</v>
      </c>
      <c r="F323" s="30"/>
      <c r="G323" s="35">
        <f>G324</f>
        <v>10052.9</v>
      </c>
      <c r="H323" s="35">
        <f t="shared" ref="H323:I324" si="89">H324</f>
        <v>0</v>
      </c>
      <c r="I323" s="35">
        <f t="shared" si="89"/>
        <v>10052.9</v>
      </c>
    </row>
    <row r="324" spans="1:9">
      <c r="A324" s="14"/>
      <c r="B324" s="51" t="s">
        <v>524</v>
      </c>
      <c r="C324" s="30" t="s">
        <v>45</v>
      </c>
      <c r="D324" s="30" t="s">
        <v>11</v>
      </c>
      <c r="E324" s="30" t="s">
        <v>526</v>
      </c>
      <c r="F324" s="30"/>
      <c r="G324" s="35">
        <f>G325</f>
        <v>10052.9</v>
      </c>
      <c r="H324" s="35">
        <f t="shared" si="89"/>
        <v>0</v>
      </c>
      <c r="I324" s="35">
        <f t="shared" si="89"/>
        <v>10052.9</v>
      </c>
    </row>
    <row r="325" spans="1:9" ht="22.5">
      <c r="A325" s="14"/>
      <c r="B325" s="50" t="s">
        <v>210</v>
      </c>
      <c r="C325" s="30" t="s">
        <v>45</v>
      </c>
      <c r="D325" s="30" t="s">
        <v>11</v>
      </c>
      <c r="E325" s="30" t="s">
        <v>526</v>
      </c>
      <c r="F325" s="30" t="s">
        <v>48</v>
      </c>
      <c r="G325" s="35">
        <v>10052.9</v>
      </c>
      <c r="H325" s="35"/>
      <c r="I325" s="35">
        <f>G325+H325</f>
        <v>10052.9</v>
      </c>
    </row>
    <row r="326" spans="1:9">
      <c r="A326" s="14" t="s">
        <v>166</v>
      </c>
      <c r="B326" s="20" t="s">
        <v>155</v>
      </c>
      <c r="C326" s="32" t="s">
        <v>45</v>
      </c>
      <c r="D326" s="32" t="s">
        <v>16</v>
      </c>
      <c r="E326" s="32"/>
      <c r="F326" s="32"/>
      <c r="G326" s="25">
        <f>G327</f>
        <v>305</v>
      </c>
      <c r="H326" s="25">
        <f t="shared" ref="H326:I326" si="90">H327</f>
        <v>0</v>
      </c>
      <c r="I326" s="25">
        <f t="shared" si="90"/>
        <v>305</v>
      </c>
    </row>
    <row r="327" spans="1:9" ht="33.75">
      <c r="A327" s="14"/>
      <c r="B327" s="37" t="s">
        <v>217</v>
      </c>
      <c r="C327" s="30" t="s">
        <v>45</v>
      </c>
      <c r="D327" s="30" t="s">
        <v>16</v>
      </c>
      <c r="E327" s="30" t="s">
        <v>118</v>
      </c>
      <c r="F327" s="40"/>
      <c r="G327" s="35">
        <f>G328+G331</f>
        <v>305</v>
      </c>
      <c r="H327" s="35">
        <f>H328+H331</f>
        <v>0</v>
      </c>
      <c r="I327" s="35">
        <f t="shared" ref="I327" si="91">I328+I331</f>
        <v>305</v>
      </c>
    </row>
    <row r="328" spans="1:9">
      <c r="A328" s="14"/>
      <c r="B328" s="52" t="s">
        <v>352</v>
      </c>
      <c r="C328" s="30" t="s">
        <v>45</v>
      </c>
      <c r="D328" s="30" t="s">
        <v>16</v>
      </c>
      <c r="E328" s="30" t="s">
        <v>354</v>
      </c>
      <c r="F328" s="30"/>
      <c r="G328" s="35">
        <f t="shared" ref="G328:I329" si="92">G329</f>
        <v>5</v>
      </c>
      <c r="H328" s="35">
        <f t="shared" si="92"/>
        <v>0</v>
      </c>
      <c r="I328" s="35">
        <f t="shared" si="92"/>
        <v>5</v>
      </c>
    </row>
    <row r="329" spans="1:9" ht="22.5">
      <c r="A329" s="14"/>
      <c r="B329" s="52" t="s">
        <v>353</v>
      </c>
      <c r="C329" s="30" t="s">
        <v>45</v>
      </c>
      <c r="D329" s="30" t="s">
        <v>16</v>
      </c>
      <c r="E329" s="30" t="s">
        <v>355</v>
      </c>
      <c r="F329" s="30"/>
      <c r="G329" s="35">
        <f t="shared" si="92"/>
        <v>5</v>
      </c>
      <c r="H329" s="35">
        <f t="shared" si="92"/>
        <v>0</v>
      </c>
      <c r="I329" s="35">
        <f t="shared" si="92"/>
        <v>5</v>
      </c>
    </row>
    <row r="330" spans="1:9" ht="22.5">
      <c r="A330" s="14"/>
      <c r="B330" s="53" t="s">
        <v>89</v>
      </c>
      <c r="C330" s="30" t="s">
        <v>45</v>
      </c>
      <c r="D330" s="30" t="s">
        <v>16</v>
      </c>
      <c r="E330" s="30" t="s">
        <v>355</v>
      </c>
      <c r="F330" s="30" t="s">
        <v>21</v>
      </c>
      <c r="G330" s="35">
        <v>5</v>
      </c>
      <c r="H330" s="35"/>
      <c r="I330" s="35">
        <f>G330+H330</f>
        <v>5</v>
      </c>
    </row>
    <row r="331" spans="1:9" ht="22.5">
      <c r="A331" s="14"/>
      <c r="B331" s="52" t="s">
        <v>318</v>
      </c>
      <c r="C331" s="30" t="s">
        <v>45</v>
      </c>
      <c r="D331" s="30" t="s">
        <v>16</v>
      </c>
      <c r="E331" s="30" t="s">
        <v>320</v>
      </c>
      <c r="F331" s="30"/>
      <c r="G331" s="35">
        <f t="shared" ref="G331:I332" si="93">G332</f>
        <v>300</v>
      </c>
      <c r="H331" s="35">
        <f t="shared" si="93"/>
        <v>0</v>
      </c>
      <c r="I331" s="35">
        <f t="shared" si="93"/>
        <v>300</v>
      </c>
    </row>
    <row r="332" spans="1:9">
      <c r="A332" s="14"/>
      <c r="B332" s="52" t="s">
        <v>319</v>
      </c>
      <c r="C332" s="30" t="s">
        <v>45</v>
      </c>
      <c r="D332" s="30" t="s">
        <v>16</v>
      </c>
      <c r="E332" s="30" t="s">
        <v>321</v>
      </c>
      <c r="F332" s="30"/>
      <c r="G332" s="35">
        <f t="shared" si="93"/>
        <v>300</v>
      </c>
      <c r="H332" s="35">
        <f t="shared" si="93"/>
        <v>0</v>
      </c>
      <c r="I332" s="35">
        <f t="shared" si="93"/>
        <v>300</v>
      </c>
    </row>
    <row r="333" spans="1:9" ht="22.5">
      <c r="A333" s="14"/>
      <c r="B333" s="53" t="s">
        <v>89</v>
      </c>
      <c r="C333" s="30" t="s">
        <v>45</v>
      </c>
      <c r="D333" s="30" t="s">
        <v>16</v>
      </c>
      <c r="E333" s="30" t="s">
        <v>321</v>
      </c>
      <c r="F333" s="30" t="s">
        <v>21</v>
      </c>
      <c r="G333" s="35">
        <v>300</v>
      </c>
      <c r="H333" s="35"/>
      <c r="I333" s="35">
        <f>G333+H333</f>
        <v>300</v>
      </c>
    </row>
    <row r="334" spans="1:9">
      <c r="A334" s="14" t="s">
        <v>167</v>
      </c>
      <c r="B334" s="54" t="s">
        <v>124</v>
      </c>
      <c r="C334" s="32" t="s">
        <v>45</v>
      </c>
      <c r="D334" s="32" t="s">
        <v>45</v>
      </c>
      <c r="E334" s="32"/>
      <c r="F334" s="32"/>
      <c r="G334" s="25">
        <f>G335</f>
        <v>24212.799999999999</v>
      </c>
      <c r="H334" s="25">
        <f t="shared" ref="H334:I335" si="94">H335</f>
        <v>-2214.8000000000002</v>
      </c>
      <c r="I334" s="25">
        <f t="shared" si="94"/>
        <v>21998</v>
      </c>
    </row>
    <row r="335" spans="1:9" ht="33.75">
      <c r="A335" s="14"/>
      <c r="B335" s="37" t="s">
        <v>217</v>
      </c>
      <c r="C335" s="30" t="s">
        <v>45</v>
      </c>
      <c r="D335" s="30" t="s">
        <v>45</v>
      </c>
      <c r="E335" s="30" t="s">
        <v>118</v>
      </c>
      <c r="F335" s="40"/>
      <c r="G335" s="35">
        <f>G336</f>
        <v>24212.799999999999</v>
      </c>
      <c r="H335" s="35">
        <f t="shared" si="94"/>
        <v>-2214.8000000000002</v>
      </c>
      <c r="I335" s="35">
        <f t="shared" si="94"/>
        <v>21998</v>
      </c>
    </row>
    <row r="336" spans="1:9" ht="33.75">
      <c r="A336" s="14"/>
      <c r="B336" s="29" t="s">
        <v>356</v>
      </c>
      <c r="C336" s="30" t="s">
        <v>45</v>
      </c>
      <c r="D336" s="30" t="s">
        <v>45</v>
      </c>
      <c r="E336" s="30" t="s">
        <v>357</v>
      </c>
      <c r="F336" s="30"/>
      <c r="G336" s="35">
        <f>G337</f>
        <v>24212.799999999999</v>
      </c>
      <c r="H336" s="35">
        <f>H337</f>
        <v>-2214.8000000000002</v>
      </c>
      <c r="I336" s="35">
        <f>I337</f>
        <v>21998</v>
      </c>
    </row>
    <row r="337" spans="1:9" ht="22.5">
      <c r="A337" s="14"/>
      <c r="B337" s="39" t="s">
        <v>491</v>
      </c>
      <c r="C337" s="30" t="s">
        <v>45</v>
      </c>
      <c r="D337" s="30" t="s">
        <v>45</v>
      </c>
      <c r="E337" s="30" t="s">
        <v>358</v>
      </c>
      <c r="F337" s="30"/>
      <c r="G337" s="35">
        <f>SUM(G338:G343)</f>
        <v>24212.799999999999</v>
      </c>
      <c r="H337" s="35">
        <f>SUM(H338:H343)</f>
        <v>-2214.8000000000002</v>
      </c>
      <c r="I337" s="35">
        <f>SUM(I338:I343)</f>
        <v>21998</v>
      </c>
    </row>
    <row r="338" spans="1:9">
      <c r="A338" s="14"/>
      <c r="B338" s="34" t="s">
        <v>108</v>
      </c>
      <c r="C338" s="30" t="s">
        <v>45</v>
      </c>
      <c r="D338" s="30" t="s">
        <v>45</v>
      </c>
      <c r="E338" s="30" t="s">
        <v>358</v>
      </c>
      <c r="F338" s="30" t="s">
        <v>34</v>
      </c>
      <c r="G338" s="35">
        <v>13528.6</v>
      </c>
      <c r="H338" s="35">
        <v>-1371.1</v>
      </c>
      <c r="I338" s="35">
        <f t="shared" ref="I338:I343" si="95">SUM(G338:H338)</f>
        <v>12157.5</v>
      </c>
    </row>
    <row r="339" spans="1:9" ht="22.5">
      <c r="A339" s="14"/>
      <c r="B339" s="34" t="s">
        <v>109</v>
      </c>
      <c r="C339" s="30" t="s">
        <v>45</v>
      </c>
      <c r="D339" s="30" t="s">
        <v>45</v>
      </c>
      <c r="E339" s="30" t="s">
        <v>358</v>
      </c>
      <c r="F339" s="30" t="s">
        <v>96</v>
      </c>
      <c r="G339" s="35">
        <v>3975.9</v>
      </c>
      <c r="H339" s="35">
        <v>-606.9</v>
      </c>
      <c r="I339" s="35">
        <f t="shared" si="95"/>
        <v>3369</v>
      </c>
    </row>
    <row r="340" spans="1:9" ht="22.5">
      <c r="A340" s="14"/>
      <c r="B340" s="31" t="s">
        <v>20</v>
      </c>
      <c r="C340" s="30" t="s">
        <v>45</v>
      </c>
      <c r="D340" s="30" t="s">
        <v>45</v>
      </c>
      <c r="E340" s="30" t="s">
        <v>358</v>
      </c>
      <c r="F340" s="30" t="s">
        <v>26</v>
      </c>
      <c r="G340" s="35">
        <v>687.5</v>
      </c>
      <c r="H340" s="35"/>
      <c r="I340" s="35">
        <f t="shared" si="95"/>
        <v>687.5</v>
      </c>
    </row>
    <row r="341" spans="1:9" ht="22.5">
      <c r="A341" s="14"/>
      <c r="B341" s="36" t="s">
        <v>89</v>
      </c>
      <c r="C341" s="30" t="s">
        <v>45</v>
      </c>
      <c r="D341" s="30" t="s">
        <v>45</v>
      </c>
      <c r="E341" s="30" t="s">
        <v>358</v>
      </c>
      <c r="F341" s="30" t="s">
        <v>21</v>
      </c>
      <c r="G341" s="35">
        <v>3603.1</v>
      </c>
      <c r="H341" s="35">
        <v>-236.8</v>
      </c>
      <c r="I341" s="35">
        <f t="shared" si="95"/>
        <v>3366.2999999999997</v>
      </c>
    </row>
    <row r="342" spans="1:9">
      <c r="A342" s="14"/>
      <c r="B342" s="34" t="s">
        <v>22</v>
      </c>
      <c r="C342" s="30" t="s">
        <v>45</v>
      </c>
      <c r="D342" s="30" t="s">
        <v>45</v>
      </c>
      <c r="E342" s="30" t="s">
        <v>358</v>
      </c>
      <c r="F342" s="30" t="s">
        <v>91</v>
      </c>
      <c r="G342" s="35">
        <v>2406.9</v>
      </c>
      <c r="H342" s="35"/>
      <c r="I342" s="35">
        <f t="shared" si="95"/>
        <v>2406.9</v>
      </c>
    </row>
    <row r="343" spans="1:9">
      <c r="A343" s="14"/>
      <c r="B343" s="31" t="s">
        <v>92</v>
      </c>
      <c r="C343" s="30" t="s">
        <v>45</v>
      </c>
      <c r="D343" s="30" t="s">
        <v>45</v>
      </c>
      <c r="E343" s="30" t="s">
        <v>358</v>
      </c>
      <c r="F343" s="30" t="s">
        <v>35</v>
      </c>
      <c r="G343" s="35">
        <v>10.8</v>
      </c>
      <c r="H343" s="35"/>
      <c r="I343" s="35">
        <f t="shared" si="95"/>
        <v>10.8</v>
      </c>
    </row>
    <row r="344" spans="1:9">
      <c r="A344" s="10">
        <v>6</v>
      </c>
      <c r="B344" s="20" t="s">
        <v>50</v>
      </c>
      <c r="C344" s="11" t="s">
        <v>51</v>
      </c>
      <c r="D344" s="11" t="s">
        <v>52</v>
      </c>
      <c r="E344" s="11"/>
      <c r="F344" s="11"/>
      <c r="G344" s="33">
        <f>G345+G378+G428+G461+G468+G456</f>
        <v>613645.5</v>
      </c>
      <c r="H344" s="33">
        <f t="shared" ref="H344:I344" si="96">H345+H378+H428+H461+H468+H456</f>
        <v>35609.100000000006</v>
      </c>
      <c r="I344" s="33">
        <f t="shared" si="96"/>
        <v>649254.60000000009</v>
      </c>
    </row>
    <row r="345" spans="1:9">
      <c r="A345" s="14" t="s">
        <v>53</v>
      </c>
      <c r="B345" s="20" t="s">
        <v>54</v>
      </c>
      <c r="C345" s="32" t="s">
        <v>51</v>
      </c>
      <c r="D345" s="32" t="s">
        <v>8</v>
      </c>
      <c r="E345" s="32"/>
      <c r="F345" s="32"/>
      <c r="G345" s="25">
        <f>G351+G346</f>
        <v>148293</v>
      </c>
      <c r="H345" s="25">
        <f>H351+H346</f>
        <v>3915.8999999999987</v>
      </c>
      <c r="I345" s="25">
        <f>I351+I346</f>
        <v>152208.9</v>
      </c>
    </row>
    <row r="346" spans="1:9" ht="33.75">
      <c r="A346" s="14"/>
      <c r="B346" s="31" t="s">
        <v>217</v>
      </c>
      <c r="C346" s="15" t="s">
        <v>51</v>
      </c>
      <c r="D346" s="15" t="s">
        <v>8</v>
      </c>
      <c r="E346" s="30" t="s">
        <v>118</v>
      </c>
      <c r="F346" s="30"/>
      <c r="G346" s="35">
        <f>G347</f>
        <v>10789.7</v>
      </c>
      <c r="H346" s="35">
        <f t="shared" ref="H346:I346" si="97">H347</f>
        <v>-4422.3</v>
      </c>
      <c r="I346" s="35">
        <f t="shared" si="97"/>
        <v>6367.4000000000005</v>
      </c>
    </row>
    <row r="347" spans="1:9" ht="22.5">
      <c r="A347" s="14"/>
      <c r="B347" s="29" t="s">
        <v>377</v>
      </c>
      <c r="C347" s="30" t="s">
        <v>51</v>
      </c>
      <c r="D347" s="30" t="s">
        <v>8</v>
      </c>
      <c r="E347" s="30" t="s">
        <v>379</v>
      </c>
      <c r="F347" s="30"/>
      <c r="G347" s="35">
        <f t="shared" ref="G347:I347" si="98">G348</f>
        <v>10789.7</v>
      </c>
      <c r="H347" s="35">
        <f t="shared" si="98"/>
        <v>-4422.3</v>
      </c>
      <c r="I347" s="35">
        <f t="shared" si="98"/>
        <v>6367.4000000000005</v>
      </c>
    </row>
    <row r="348" spans="1:9">
      <c r="A348" s="14"/>
      <c r="B348" s="29" t="s">
        <v>378</v>
      </c>
      <c r="C348" s="30" t="s">
        <v>51</v>
      </c>
      <c r="D348" s="30" t="s">
        <v>8</v>
      </c>
      <c r="E348" s="30" t="s">
        <v>380</v>
      </c>
      <c r="F348" s="30"/>
      <c r="G348" s="35">
        <f>G349+G350</f>
        <v>10789.7</v>
      </c>
      <c r="H348" s="35">
        <f t="shared" ref="H348:I348" si="99">H349+H350</f>
        <v>-4422.3</v>
      </c>
      <c r="I348" s="35">
        <f t="shared" si="99"/>
        <v>6367.4000000000005</v>
      </c>
    </row>
    <row r="349" spans="1:9" ht="22.5">
      <c r="A349" s="14"/>
      <c r="B349" s="36" t="s">
        <v>89</v>
      </c>
      <c r="C349" s="30" t="s">
        <v>51</v>
      </c>
      <c r="D349" s="30" t="s">
        <v>8</v>
      </c>
      <c r="E349" s="30" t="s">
        <v>380</v>
      </c>
      <c r="F349" s="30" t="s">
        <v>21</v>
      </c>
      <c r="G349" s="35">
        <v>20.5</v>
      </c>
      <c r="H349" s="35"/>
      <c r="I349" s="35">
        <f>G349+H349</f>
        <v>20.5</v>
      </c>
    </row>
    <row r="350" spans="1:9" ht="22.5">
      <c r="A350" s="14"/>
      <c r="B350" s="31" t="s">
        <v>183</v>
      </c>
      <c r="C350" s="30" t="s">
        <v>51</v>
      </c>
      <c r="D350" s="30" t="s">
        <v>8</v>
      </c>
      <c r="E350" s="30" t="s">
        <v>380</v>
      </c>
      <c r="F350" s="30" t="s">
        <v>48</v>
      </c>
      <c r="G350" s="35">
        <v>10769.2</v>
      </c>
      <c r="H350" s="35">
        <v>-4422.3</v>
      </c>
      <c r="I350" s="35">
        <f>SUM(G350:H350)</f>
        <v>6346.9000000000005</v>
      </c>
    </row>
    <row r="351" spans="1:9" ht="45">
      <c r="A351" s="14"/>
      <c r="B351" s="37" t="s">
        <v>218</v>
      </c>
      <c r="C351" s="30" t="s">
        <v>51</v>
      </c>
      <c r="D351" s="30" t="s">
        <v>8</v>
      </c>
      <c r="E351" s="30" t="s">
        <v>121</v>
      </c>
      <c r="F351" s="30"/>
      <c r="G351" s="35">
        <f>G352</f>
        <v>137503.29999999999</v>
      </c>
      <c r="H351" s="35">
        <f t="shared" ref="H351:I351" si="100">H352</f>
        <v>8338.1999999999989</v>
      </c>
      <c r="I351" s="35">
        <f t="shared" si="100"/>
        <v>145841.5</v>
      </c>
    </row>
    <row r="352" spans="1:9" ht="22.5">
      <c r="A352" s="14"/>
      <c r="B352" s="34" t="s">
        <v>359</v>
      </c>
      <c r="C352" s="30" t="s">
        <v>51</v>
      </c>
      <c r="D352" s="30" t="s">
        <v>8</v>
      </c>
      <c r="E352" s="30" t="s">
        <v>366</v>
      </c>
      <c r="F352" s="30"/>
      <c r="G352" s="35">
        <f>G353+G356+G362+G358+G360+G364+G366+G368+G370+G372+G375</f>
        <v>137503.29999999999</v>
      </c>
      <c r="H352" s="35">
        <f t="shared" ref="H352:I352" si="101">H353+H356+H362+H358+H360+H364+H366+H368+H370+H372+H375</f>
        <v>8338.1999999999989</v>
      </c>
      <c r="I352" s="35">
        <f t="shared" si="101"/>
        <v>145841.5</v>
      </c>
    </row>
    <row r="353" spans="1:9" ht="22.5">
      <c r="A353" s="14"/>
      <c r="B353" s="34" t="s">
        <v>360</v>
      </c>
      <c r="C353" s="30" t="s">
        <v>51</v>
      </c>
      <c r="D353" s="30" t="s">
        <v>8</v>
      </c>
      <c r="E353" s="30" t="s">
        <v>367</v>
      </c>
      <c r="F353" s="30"/>
      <c r="G353" s="35">
        <f>G355+G354</f>
        <v>10962.1</v>
      </c>
      <c r="H353" s="35">
        <f t="shared" ref="H353:I353" si="102">H355+H354</f>
        <v>1716.3</v>
      </c>
      <c r="I353" s="35">
        <f t="shared" si="102"/>
        <v>12678.4</v>
      </c>
    </row>
    <row r="354" spans="1:9" ht="33.75">
      <c r="A354" s="14"/>
      <c r="B354" s="34" t="s">
        <v>56</v>
      </c>
      <c r="C354" s="30" t="s">
        <v>51</v>
      </c>
      <c r="D354" s="30" t="s">
        <v>8</v>
      </c>
      <c r="E354" s="30" t="s">
        <v>367</v>
      </c>
      <c r="F354" s="30" t="s">
        <v>66</v>
      </c>
      <c r="G354" s="35">
        <v>10962.1</v>
      </c>
      <c r="H354" s="35"/>
      <c r="I354" s="35">
        <f>G354+H354</f>
        <v>10962.1</v>
      </c>
    </row>
    <row r="355" spans="1:9">
      <c r="A355" s="14"/>
      <c r="B355" s="39" t="s">
        <v>433</v>
      </c>
      <c r="C355" s="30" t="s">
        <v>51</v>
      </c>
      <c r="D355" s="30" t="s">
        <v>8</v>
      </c>
      <c r="E355" s="30" t="s">
        <v>367</v>
      </c>
      <c r="F355" s="30" t="s">
        <v>67</v>
      </c>
      <c r="G355" s="35"/>
      <c r="H355" s="35">
        <v>1716.3</v>
      </c>
      <c r="I355" s="35">
        <f>G355+H355</f>
        <v>1716.3</v>
      </c>
    </row>
    <row r="356" spans="1:9" ht="22.5">
      <c r="A356" s="14"/>
      <c r="B356" s="34" t="s">
        <v>361</v>
      </c>
      <c r="C356" s="30" t="s">
        <v>51</v>
      </c>
      <c r="D356" s="30" t="s">
        <v>8</v>
      </c>
      <c r="E356" s="30" t="s">
        <v>368</v>
      </c>
      <c r="F356" s="30"/>
      <c r="G356" s="35">
        <f>G357</f>
        <v>7936.8</v>
      </c>
      <c r="H356" s="35">
        <f>H357</f>
        <v>0</v>
      </c>
      <c r="I356" s="35">
        <f>I357</f>
        <v>7936.8</v>
      </c>
    </row>
    <row r="357" spans="1:9" ht="33.75">
      <c r="A357" s="14"/>
      <c r="B357" s="34" t="s">
        <v>56</v>
      </c>
      <c r="C357" s="30" t="s">
        <v>51</v>
      </c>
      <c r="D357" s="30" t="s">
        <v>8</v>
      </c>
      <c r="E357" s="30" t="s">
        <v>368</v>
      </c>
      <c r="F357" s="30" t="s">
        <v>66</v>
      </c>
      <c r="G357" s="35">
        <v>7936.8</v>
      </c>
      <c r="H357" s="35"/>
      <c r="I357" s="35">
        <f>G357+H357</f>
        <v>7936.8</v>
      </c>
    </row>
    <row r="358" spans="1:9" ht="22.5">
      <c r="A358" s="14"/>
      <c r="B358" s="34" t="s">
        <v>362</v>
      </c>
      <c r="C358" s="30" t="s">
        <v>51</v>
      </c>
      <c r="D358" s="30" t="s">
        <v>8</v>
      </c>
      <c r="E358" s="30" t="s">
        <v>369</v>
      </c>
      <c r="F358" s="30"/>
      <c r="G358" s="35">
        <f>G359</f>
        <v>5320.8</v>
      </c>
      <c r="H358" s="35">
        <f>H359</f>
        <v>0</v>
      </c>
      <c r="I358" s="35">
        <f>I359</f>
        <v>5320.8</v>
      </c>
    </row>
    <row r="359" spans="1:9" ht="33.75">
      <c r="A359" s="14"/>
      <c r="B359" s="34" t="s">
        <v>56</v>
      </c>
      <c r="C359" s="30" t="s">
        <v>51</v>
      </c>
      <c r="D359" s="30" t="s">
        <v>8</v>
      </c>
      <c r="E359" s="30" t="s">
        <v>369</v>
      </c>
      <c r="F359" s="30" t="s">
        <v>66</v>
      </c>
      <c r="G359" s="35">
        <v>5320.8</v>
      </c>
      <c r="H359" s="35"/>
      <c r="I359" s="35">
        <f>G359+H359</f>
        <v>5320.8</v>
      </c>
    </row>
    <row r="360" spans="1:9" ht="33.75">
      <c r="A360" s="14"/>
      <c r="B360" s="31" t="s">
        <v>363</v>
      </c>
      <c r="C360" s="30" t="s">
        <v>51</v>
      </c>
      <c r="D360" s="30" t="s">
        <v>8</v>
      </c>
      <c r="E360" s="30" t="s">
        <v>370</v>
      </c>
      <c r="F360" s="30"/>
      <c r="G360" s="35">
        <f>G361</f>
        <v>2631.6</v>
      </c>
      <c r="H360" s="35">
        <f>H361</f>
        <v>-1281.9000000000001</v>
      </c>
      <c r="I360" s="35">
        <f>I361</f>
        <v>1349.6999999999998</v>
      </c>
    </row>
    <row r="361" spans="1:9" ht="33.75">
      <c r="A361" s="14"/>
      <c r="B361" s="31" t="s">
        <v>56</v>
      </c>
      <c r="C361" s="30" t="s">
        <v>51</v>
      </c>
      <c r="D361" s="30" t="s">
        <v>8</v>
      </c>
      <c r="E361" s="30" t="s">
        <v>370</v>
      </c>
      <c r="F361" s="30" t="s">
        <v>66</v>
      </c>
      <c r="G361" s="35">
        <v>2631.6</v>
      </c>
      <c r="H361" s="35">
        <v>-1281.9000000000001</v>
      </c>
      <c r="I361" s="35">
        <f>G361+H361</f>
        <v>1349.6999999999998</v>
      </c>
    </row>
    <row r="362" spans="1:9" ht="22.5">
      <c r="A362" s="14"/>
      <c r="B362" s="34" t="s">
        <v>364</v>
      </c>
      <c r="C362" s="30" t="s">
        <v>51</v>
      </c>
      <c r="D362" s="30" t="s">
        <v>8</v>
      </c>
      <c r="E362" s="30" t="s">
        <v>371</v>
      </c>
      <c r="F362" s="30"/>
      <c r="G362" s="35">
        <f>G363</f>
        <v>4891.5</v>
      </c>
      <c r="H362" s="35">
        <f>H363</f>
        <v>-580</v>
      </c>
      <c r="I362" s="35">
        <f>I363</f>
        <v>4311.5</v>
      </c>
    </row>
    <row r="363" spans="1:9" ht="33.75">
      <c r="A363" s="14"/>
      <c r="B363" s="34" t="s">
        <v>56</v>
      </c>
      <c r="C363" s="30" t="s">
        <v>51</v>
      </c>
      <c r="D363" s="30" t="s">
        <v>8</v>
      </c>
      <c r="E363" s="30" t="s">
        <v>371</v>
      </c>
      <c r="F363" s="30" t="s">
        <v>66</v>
      </c>
      <c r="G363" s="35">
        <v>4891.5</v>
      </c>
      <c r="H363" s="35">
        <v>-580</v>
      </c>
      <c r="I363" s="35">
        <f>G363+H363</f>
        <v>4311.5</v>
      </c>
    </row>
    <row r="364" spans="1:9" ht="33.75">
      <c r="A364" s="14"/>
      <c r="B364" s="34" t="s">
        <v>365</v>
      </c>
      <c r="C364" s="30" t="s">
        <v>51</v>
      </c>
      <c r="D364" s="30" t="s">
        <v>8</v>
      </c>
      <c r="E364" s="30" t="s">
        <v>372</v>
      </c>
      <c r="F364" s="30"/>
      <c r="G364" s="35">
        <f>G365</f>
        <v>37104.300000000003</v>
      </c>
      <c r="H364" s="35">
        <f>H365</f>
        <v>4739.3999999999996</v>
      </c>
      <c r="I364" s="35">
        <f>I365</f>
        <v>41843.700000000004</v>
      </c>
    </row>
    <row r="365" spans="1:9" ht="33.75">
      <c r="A365" s="14"/>
      <c r="B365" s="34" t="s">
        <v>56</v>
      </c>
      <c r="C365" s="30" t="s">
        <v>51</v>
      </c>
      <c r="D365" s="30" t="s">
        <v>8</v>
      </c>
      <c r="E365" s="30" t="s">
        <v>372</v>
      </c>
      <c r="F365" s="30" t="s">
        <v>66</v>
      </c>
      <c r="G365" s="35">
        <v>37104.300000000003</v>
      </c>
      <c r="H365" s="35">
        <v>4739.3999999999996</v>
      </c>
      <c r="I365" s="35">
        <f>G365+H365</f>
        <v>41843.700000000004</v>
      </c>
    </row>
    <row r="366" spans="1:9" ht="90">
      <c r="A366" s="14"/>
      <c r="B366" s="39" t="s">
        <v>185</v>
      </c>
      <c r="C366" s="30" t="s">
        <v>51</v>
      </c>
      <c r="D366" s="30" t="s">
        <v>8</v>
      </c>
      <c r="E366" s="30" t="s">
        <v>373</v>
      </c>
      <c r="F366" s="30"/>
      <c r="G366" s="35">
        <f t="shared" ref="G366:I370" si="103">G367</f>
        <v>42064.9</v>
      </c>
      <c r="H366" s="35">
        <f t="shared" si="103"/>
        <v>849.5</v>
      </c>
      <c r="I366" s="35">
        <f t="shared" si="103"/>
        <v>42914.400000000001</v>
      </c>
    </row>
    <row r="367" spans="1:9" ht="33.75">
      <c r="A367" s="14"/>
      <c r="B367" s="34" t="s">
        <v>134</v>
      </c>
      <c r="C367" s="30" t="s">
        <v>51</v>
      </c>
      <c r="D367" s="30" t="s">
        <v>8</v>
      </c>
      <c r="E367" s="30" t="s">
        <v>373</v>
      </c>
      <c r="F367" s="30" t="s">
        <v>66</v>
      </c>
      <c r="G367" s="35">
        <v>42064.9</v>
      </c>
      <c r="H367" s="35">
        <v>849.5</v>
      </c>
      <c r="I367" s="35">
        <f>G367+H367</f>
        <v>42914.400000000001</v>
      </c>
    </row>
    <row r="368" spans="1:9" ht="90">
      <c r="A368" s="14"/>
      <c r="B368" s="39" t="s">
        <v>202</v>
      </c>
      <c r="C368" s="30" t="s">
        <v>51</v>
      </c>
      <c r="D368" s="30" t="s">
        <v>8</v>
      </c>
      <c r="E368" s="30" t="s">
        <v>374</v>
      </c>
      <c r="F368" s="30"/>
      <c r="G368" s="35">
        <f t="shared" si="103"/>
        <v>977.39999999999986</v>
      </c>
      <c r="H368" s="35">
        <f t="shared" si="103"/>
        <v>0</v>
      </c>
      <c r="I368" s="35">
        <f t="shared" si="103"/>
        <v>977.39999999999986</v>
      </c>
    </row>
    <row r="369" spans="1:9" ht="33.75">
      <c r="A369" s="14"/>
      <c r="B369" s="34" t="s">
        <v>134</v>
      </c>
      <c r="C369" s="30" t="s">
        <v>51</v>
      </c>
      <c r="D369" s="30" t="s">
        <v>8</v>
      </c>
      <c r="E369" s="30" t="s">
        <v>374</v>
      </c>
      <c r="F369" s="30" t="s">
        <v>66</v>
      </c>
      <c r="G369" s="35">
        <f>1136.1-158.7</f>
        <v>977.39999999999986</v>
      </c>
      <c r="H369" s="35"/>
      <c r="I369" s="35">
        <f>G369+H369</f>
        <v>977.39999999999986</v>
      </c>
    </row>
    <row r="370" spans="1:9" ht="90">
      <c r="A370" s="14"/>
      <c r="B370" s="39" t="s">
        <v>203</v>
      </c>
      <c r="C370" s="30" t="s">
        <v>51</v>
      </c>
      <c r="D370" s="30" t="s">
        <v>8</v>
      </c>
      <c r="E370" s="30" t="s">
        <v>375</v>
      </c>
      <c r="F370" s="30"/>
      <c r="G370" s="35">
        <f t="shared" si="103"/>
        <v>25437.5</v>
      </c>
      <c r="H370" s="35">
        <f t="shared" si="103"/>
        <v>0</v>
      </c>
      <c r="I370" s="35">
        <f t="shared" si="103"/>
        <v>25437.5</v>
      </c>
    </row>
    <row r="371" spans="1:9" ht="33.75">
      <c r="A371" s="14"/>
      <c r="B371" s="34" t="s">
        <v>136</v>
      </c>
      <c r="C371" s="30" t="s">
        <v>51</v>
      </c>
      <c r="D371" s="30" t="s">
        <v>8</v>
      </c>
      <c r="E371" s="30" t="s">
        <v>375</v>
      </c>
      <c r="F371" s="30" t="s">
        <v>66</v>
      </c>
      <c r="G371" s="35">
        <f>24309.1+1128.4</f>
        <v>25437.5</v>
      </c>
      <c r="H371" s="35"/>
      <c r="I371" s="35">
        <f>G371+H371</f>
        <v>25437.5</v>
      </c>
    </row>
    <row r="372" spans="1:9" ht="33.75">
      <c r="A372" s="14"/>
      <c r="B372" s="34" t="s">
        <v>174</v>
      </c>
      <c r="C372" s="30" t="s">
        <v>51</v>
      </c>
      <c r="D372" s="30" t="s">
        <v>8</v>
      </c>
      <c r="E372" s="30" t="s">
        <v>376</v>
      </c>
      <c r="F372" s="30"/>
      <c r="G372" s="35">
        <f>G373+G374</f>
        <v>176.4</v>
      </c>
      <c r="H372" s="35">
        <f>H373+H374</f>
        <v>0</v>
      </c>
      <c r="I372" s="35">
        <f>I373+I374</f>
        <v>176.4</v>
      </c>
    </row>
    <row r="373" spans="1:9" ht="33.75">
      <c r="A373" s="14"/>
      <c r="B373" s="34" t="s">
        <v>135</v>
      </c>
      <c r="C373" s="30" t="s">
        <v>51</v>
      </c>
      <c r="D373" s="30" t="s">
        <v>8</v>
      </c>
      <c r="E373" s="30" t="s">
        <v>376</v>
      </c>
      <c r="F373" s="30" t="s">
        <v>66</v>
      </c>
      <c r="G373" s="35">
        <v>8.8000000000000007</v>
      </c>
      <c r="H373" s="35"/>
      <c r="I373" s="35">
        <f>G373+H373</f>
        <v>8.8000000000000007</v>
      </c>
    </row>
    <row r="374" spans="1:9" ht="33.75">
      <c r="A374" s="14"/>
      <c r="B374" s="34" t="s">
        <v>136</v>
      </c>
      <c r="C374" s="30" t="s">
        <v>51</v>
      </c>
      <c r="D374" s="30" t="s">
        <v>8</v>
      </c>
      <c r="E374" s="30" t="s">
        <v>376</v>
      </c>
      <c r="F374" s="30" t="s">
        <v>66</v>
      </c>
      <c r="G374" s="35">
        <v>167.6</v>
      </c>
      <c r="H374" s="35"/>
      <c r="I374" s="35">
        <f>G374+H374</f>
        <v>167.6</v>
      </c>
    </row>
    <row r="375" spans="1:9" ht="33.75">
      <c r="A375" s="14"/>
      <c r="B375" s="39" t="s">
        <v>571</v>
      </c>
      <c r="C375" s="30" t="s">
        <v>51</v>
      </c>
      <c r="D375" s="30" t="s">
        <v>8</v>
      </c>
      <c r="E375" s="30" t="s">
        <v>572</v>
      </c>
      <c r="F375" s="30"/>
      <c r="G375" s="35">
        <f>G376+G377</f>
        <v>0</v>
      </c>
      <c r="H375" s="35">
        <f t="shared" ref="H375:I375" si="104">H376+H377</f>
        <v>2894.8999999999996</v>
      </c>
      <c r="I375" s="35">
        <f t="shared" si="104"/>
        <v>2894.8999999999996</v>
      </c>
    </row>
    <row r="376" spans="1:9" ht="33.75">
      <c r="A376" s="14"/>
      <c r="B376" s="39" t="s">
        <v>135</v>
      </c>
      <c r="C376" s="30" t="s">
        <v>51</v>
      </c>
      <c r="D376" s="30" t="s">
        <v>8</v>
      </c>
      <c r="E376" s="30" t="s">
        <v>572</v>
      </c>
      <c r="F376" s="30" t="s">
        <v>66</v>
      </c>
      <c r="G376" s="35"/>
      <c r="H376" s="35">
        <v>144.69999999999999</v>
      </c>
      <c r="I376" s="35">
        <f>G376+H376</f>
        <v>144.69999999999999</v>
      </c>
    </row>
    <row r="377" spans="1:9" ht="33.75">
      <c r="A377" s="14"/>
      <c r="B377" s="39" t="s">
        <v>136</v>
      </c>
      <c r="C377" s="30" t="s">
        <v>51</v>
      </c>
      <c r="D377" s="30" t="s">
        <v>8</v>
      </c>
      <c r="E377" s="30" t="s">
        <v>572</v>
      </c>
      <c r="F377" s="30" t="s">
        <v>66</v>
      </c>
      <c r="G377" s="35"/>
      <c r="H377" s="35">
        <v>2750.2</v>
      </c>
      <c r="I377" s="35">
        <f>G377+H377</f>
        <v>2750.2</v>
      </c>
    </row>
    <row r="378" spans="1:9">
      <c r="A378" s="14" t="s">
        <v>57</v>
      </c>
      <c r="B378" s="20" t="s">
        <v>58</v>
      </c>
      <c r="C378" s="11" t="s">
        <v>51</v>
      </c>
      <c r="D378" s="11" t="s">
        <v>11</v>
      </c>
      <c r="E378" s="11"/>
      <c r="F378" s="32"/>
      <c r="G378" s="25">
        <f>G383+G379</f>
        <v>386892.8000000001</v>
      </c>
      <c r="H378" s="25">
        <f t="shared" ref="H378:I378" si="105">H383+H379</f>
        <v>41367.800000000003</v>
      </c>
      <c r="I378" s="25">
        <f t="shared" si="105"/>
        <v>428260.60000000009</v>
      </c>
    </row>
    <row r="379" spans="1:9" ht="33.75">
      <c r="A379" s="14"/>
      <c r="B379" s="31" t="s">
        <v>217</v>
      </c>
      <c r="C379" s="30" t="s">
        <v>51</v>
      </c>
      <c r="D379" s="30" t="s">
        <v>11</v>
      </c>
      <c r="E379" s="30" t="s">
        <v>118</v>
      </c>
      <c r="F379" s="30"/>
      <c r="G379" s="35">
        <f>G380</f>
        <v>149.9</v>
      </c>
      <c r="H379" s="35">
        <f t="shared" ref="H379:I381" si="106">H380</f>
        <v>0</v>
      </c>
      <c r="I379" s="35">
        <f t="shared" si="106"/>
        <v>149.9</v>
      </c>
    </row>
    <row r="380" spans="1:9" ht="22.5">
      <c r="A380" s="14"/>
      <c r="B380" s="39" t="s">
        <v>377</v>
      </c>
      <c r="C380" s="30" t="s">
        <v>51</v>
      </c>
      <c r="D380" s="30" t="s">
        <v>11</v>
      </c>
      <c r="E380" s="30" t="s">
        <v>379</v>
      </c>
      <c r="F380" s="30"/>
      <c r="G380" s="35">
        <f>G381</f>
        <v>149.9</v>
      </c>
      <c r="H380" s="35">
        <f t="shared" si="106"/>
        <v>0</v>
      </c>
      <c r="I380" s="35">
        <f t="shared" si="106"/>
        <v>149.9</v>
      </c>
    </row>
    <row r="381" spans="1:9">
      <c r="A381" s="14"/>
      <c r="B381" s="39" t="s">
        <v>378</v>
      </c>
      <c r="C381" s="30" t="s">
        <v>51</v>
      </c>
      <c r="D381" s="30" t="s">
        <v>11</v>
      </c>
      <c r="E381" s="30" t="s">
        <v>380</v>
      </c>
      <c r="F381" s="30"/>
      <c r="G381" s="35">
        <f>G382</f>
        <v>149.9</v>
      </c>
      <c r="H381" s="35">
        <f t="shared" si="106"/>
        <v>0</v>
      </c>
      <c r="I381" s="35">
        <f t="shared" si="106"/>
        <v>149.9</v>
      </c>
    </row>
    <row r="382" spans="1:9" ht="22.5">
      <c r="A382" s="14"/>
      <c r="B382" s="36" t="s">
        <v>89</v>
      </c>
      <c r="C382" s="30" t="s">
        <v>51</v>
      </c>
      <c r="D382" s="30" t="s">
        <v>11</v>
      </c>
      <c r="E382" s="30" t="s">
        <v>380</v>
      </c>
      <c r="F382" s="30" t="s">
        <v>21</v>
      </c>
      <c r="G382" s="35">
        <v>149.9</v>
      </c>
      <c r="H382" s="35"/>
      <c r="I382" s="35">
        <f>G382+H382</f>
        <v>149.9</v>
      </c>
    </row>
    <row r="383" spans="1:9" ht="45">
      <c r="A383" s="14"/>
      <c r="B383" s="37" t="s">
        <v>218</v>
      </c>
      <c r="C383" s="30" t="s">
        <v>51</v>
      </c>
      <c r="D383" s="30" t="s">
        <v>11</v>
      </c>
      <c r="E383" s="30" t="s">
        <v>121</v>
      </c>
      <c r="F383" s="30"/>
      <c r="G383" s="35">
        <f>G384+G391</f>
        <v>386742.90000000008</v>
      </c>
      <c r="H383" s="35">
        <f>H384+H391</f>
        <v>41367.800000000003</v>
      </c>
      <c r="I383" s="35">
        <f>I384+I391</f>
        <v>428110.70000000007</v>
      </c>
    </row>
    <row r="384" spans="1:9">
      <c r="A384" s="14"/>
      <c r="B384" s="37" t="s">
        <v>120</v>
      </c>
      <c r="C384" s="30" t="s">
        <v>51</v>
      </c>
      <c r="D384" s="30" t="s">
        <v>11</v>
      </c>
      <c r="E384" s="30" t="s">
        <v>122</v>
      </c>
      <c r="F384" s="30"/>
      <c r="G384" s="35">
        <f>G387+G385+G389</f>
        <v>29284.500000000004</v>
      </c>
      <c r="H384" s="35">
        <f t="shared" ref="H384:I384" si="107">H387+H385+H389</f>
        <v>0</v>
      </c>
      <c r="I384" s="35">
        <f t="shared" si="107"/>
        <v>29284.500000000004</v>
      </c>
    </row>
    <row r="385" spans="1:9" ht="56.25">
      <c r="A385" s="14"/>
      <c r="B385" s="36" t="s">
        <v>192</v>
      </c>
      <c r="C385" s="30" t="s">
        <v>51</v>
      </c>
      <c r="D385" s="30" t="s">
        <v>11</v>
      </c>
      <c r="E385" s="30" t="s">
        <v>193</v>
      </c>
      <c r="F385" s="40"/>
      <c r="G385" s="35">
        <f t="shared" ref="G385:I385" si="108">G386</f>
        <v>771.3</v>
      </c>
      <c r="H385" s="35">
        <f t="shared" si="108"/>
        <v>0</v>
      </c>
      <c r="I385" s="35">
        <f t="shared" si="108"/>
        <v>771.3</v>
      </c>
    </row>
    <row r="386" spans="1:9">
      <c r="A386" s="14"/>
      <c r="B386" s="34" t="s">
        <v>138</v>
      </c>
      <c r="C386" s="30" t="s">
        <v>51</v>
      </c>
      <c r="D386" s="30" t="s">
        <v>11</v>
      </c>
      <c r="E386" s="30" t="s">
        <v>193</v>
      </c>
      <c r="F386" s="40" t="s">
        <v>67</v>
      </c>
      <c r="G386" s="35">
        <v>771.3</v>
      </c>
      <c r="H386" s="35"/>
      <c r="I386" s="35">
        <f>SUM(G386:H386)</f>
        <v>771.3</v>
      </c>
    </row>
    <row r="387" spans="1:9" ht="45">
      <c r="A387" s="14"/>
      <c r="B387" s="55" t="s">
        <v>177</v>
      </c>
      <c r="C387" s="30" t="s">
        <v>51</v>
      </c>
      <c r="D387" s="30" t="s">
        <v>11</v>
      </c>
      <c r="E387" s="30" t="s">
        <v>189</v>
      </c>
      <c r="F387" s="40"/>
      <c r="G387" s="35">
        <f t="shared" ref="G387:I387" si="109">G388</f>
        <v>1289.8999999999999</v>
      </c>
      <c r="H387" s="35">
        <f t="shared" si="109"/>
        <v>0</v>
      </c>
      <c r="I387" s="35">
        <f t="shared" si="109"/>
        <v>1289.8999999999999</v>
      </c>
    </row>
    <row r="388" spans="1:9">
      <c r="A388" s="14"/>
      <c r="B388" s="34" t="s">
        <v>138</v>
      </c>
      <c r="C388" s="30" t="s">
        <v>51</v>
      </c>
      <c r="D388" s="30" t="s">
        <v>11</v>
      </c>
      <c r="E388" s="30" t="s">
        <v>189</v>
      </c>
      <c r="F388" s="40" t="s">
        <v>67</v>
      </c>
      <c r="G388" s="35">
        <v>1289.8999999999999</v>
      </c>
      <c r="H388" s="35"/>
      <c r="I388" s="35">
        <f>SUM(G388:H388)</f>
        <v>1289.8999999999999</v>
      </c>
    </row>
    <row r="389" spans="1:9" ht="67.5">
      <c r="A389" s="14"/>
      <c r="B389" s="39" t="s">
        <v>194</v>
      </c>
      <c r="C389" s="30" t="s">
        <v>51</v>
      </c>
      <c r="D389" s="30" t="s">
        <v>11</v>
      </c>
      <c r="E389" s="30" t="s">
        <v>195</v>
      </c>
      <c r="F389" s="40"/>
      <c r="G389" s="35">
        <f t="shared" ref="G389:I389" si="110">G390</f>
        <v>27223.300000000003</v>
      </c>
      <c r="H389" s="35">
        <f t="shared" si="110"/>
        <v>0</v>
      </c>
      <c r="I389" s="35">
        <f t="shared" si="110"/>
        <v>27223.300000000003</v>
      </c>
    </row>
    <row r="390" spans="1:9">
      <c r="A390" s="14"/>
      <c r="B390" s="34" t="s">
        <v>138</v>
      </c>
      <c r="C390" s="30" t="s">
        <v>51</v>
      </c>
      <c r="D390" s="30" t="s">
        <v>11</v>
      </c>
      <c r="E390" s="30" t="s">
        <v>195</v>
      </c>
      <c r="F390" s="40" t="s">
        <v>67</v>
      </c>
      <c r="G390" s="35">
        <v>27223.300000000003</v>
      </c>
      <c r="H390" s="35"/>
      <c r="I390" s="35">
        <f>SUM(G390:H390)</f>
        <v>27223.300000000003</v>
      </c>
    </row>
    <row r="391" spans="1:9" ht="22.5">
      <c r="A391" s="14"/>
      <c r="B391" s="34" t="s">
        <v>359</v>
      </c>
      <c r="C391" s="30" t="s">
        <v>51</v>
      </c>
      <c r="D391" s="30" t="s">
        <v>11</v>
      </c>
      <c r="E391" s="30" t="s">
        <v>366</v>
      </c>
      <c r="F391" s="30"/>
      <c r="G391" s="35">
        <f>G392+G395+G403+G399+G401+G405+G407+G409+G411+G413+G416+G419+G425+G397+G422</f>
        <v>357458.40000000008</v>
      </c>
      <c r="H391" s="35">
        <f t="shared" ref="H391:I391" si="111">H392+H395+H403+H399+H401+H405+H407+H409+H411+H413+H416+H419+H425+H397+H422</f>
        <v>41367.800000000003</v>
      </c>
      <c r="I391" s="35">
        <f t="shared" si="111"/>
        <v>398826.20000000007</v>
      </c>
    </row>
    <row r="392" spans="1:9" ht="22.5">
      <c r="A392" s="14"/>
      <c r="B392" s="34" t="s">
        <v>360</v>
      </c>
      <c r="C392" s="30" t="s">
        <v>51</v>
      </c>
      <c r="D392" s="30" t="s">
        <v>11</v>
      </c>
      <c r="E392" s="30" t="s">
        <v>367</v>
      </c>
      <c r="F392" s="30"/>
      <c r="G392" s="35">
        <f>SUM(G393:G394)</f>
        <v>32008.400000000001</v>
      </c>
      <c r="H392" s="35">
        <f t="shared" ref="H392:I392" si="112">SUM(H393:H394)</f>
        <v>3599.6000000000004</v>
      </c>
      <c r="I392" s="35">
        <f t="shared" si="112"/>
        <v>35608</v>
      </c>
    </row>
    <row r="393" spans="1:9" ht="33.75">
      <c r="A393" s="14"/>
      <c r="B393" s="34" t="s">
        <v>56</v>
      </c>
      <c r="C393" s="30" t="s">
        <v>51</v>
      </c>
      <c r="D393" s="30" t="s">
        <v>11</v>
      </c>
      <c r="E393" s="30" t="s">
        <v>367</v>
      </c>
      <c r="F393" s="30" t="s">
        <v>66</v>
      </c>
      <c r="G393" s="35">
        <v>31988.400000000001</v>
      </c>
      <c r="H393" s="35">
        <v>-2885.2</v>
      </c>
      <c r="I393" s="35">
        <f>G393+H393</f>
        <v>29103.200000000001</v>
      </c>
    </row>
    <row r="394" spans="1:9">
      <c r="A394" s="14"/>
      <c r="B394" s="34" t="s">
        <v>156</v>
      </c>
      <c r="C394" s="30" t="s">
        <v>51</v>
      </c>
      <c r="D394" s="30" t="s">
        <v>11</v>
      </c>
      <c r="E394" s="30" t="s">
        <v>367</v>
      </c>
      <c r="F394" s="30" t="s">
        <v>67</v>
      </c>
      <c r="G394" s="35">
        <v>20</v>
      </c>
      <c r="H394" s="35">
        <v>6484.8</v>
      </c>
      <c r="I394" s="35">
        <f>G394+H394</f>
        <v>6504.8</v>
      </c>
    </row>
    <row r="395" spans="1:9" ht="22.5">
      <c r="A395" s="14"/>
      <c r="B395" s="34" t="s">
        <v>361</v>
      </c>
      <c r="C395" s="30" t="s">
        <v>51</v>
      </c>
      <c r="D395" s="30" t="s">
        <v>11</v>
      </c>
      <c r="E395" s="30" t="s">
        <v>368</v>
      </c>
      <c r="F395" s="30"/>
      <c r="G395" s="35">
        <f>G396</f>
        <v>11535.6</v>
      </c>
      <c r="H395" s="35">
        <f>H396</f>
        <v>-1656.1</v>
      </c>
      <c r="I395" s="35">
        <f>I396</f>
        <v>9879.5</v>
      </c>
    </row>
    <row r="396" spans="1:9" ht="33.75">
      <c r="A396" s="14"/>
      <c r="B396" s="34" t="s">
        <v>56</v>
      </c>
      <c r="C396" s="30" t="s">
        <v>51</v>
      </c>
      <c r="D396" s="30" t="s">
        <v>11</v>
      </c>
      <c r="E396" s="30" t="s">
        <v>368</v>
      </c>
      <c r="F396" s="30" t="s">
        <v>66</v>
      </c>
      <c r="G396" s="35">
        <v>11535.6</v>
      </c>
      <c r="H396" s="35">
        <v>-1656.1</v>
      </c>
      <c r="I396" s="35">
        <f>G396+H396</f>
        <v>9879.5</v>
      </c>
    </row>
    <row r="397" spans="1:9" ht="45">
      <c r="A397" s="14"/>
      <c r="B397" s="56" t="s">
        <v>573</v>
      </c>
      <c r="C397" s="30" t="s">
        <v>51</v>
      </c>
      <c r="D397" s="30" t="s">
        <v>11</v>
      </c>
      <c r="E397" s="30" t="s">
        <v>574</v>
      </c>
      <c r="F397" s="30"/>
      <c r="G397" s="35">
        <f>G398</f>
        <v>0</v>
      </c>
      <c r="H397" s="35">
        <f t="shared" ref="H397:I397" si="113">H398</f>
        <v>0.5</v>
      </c>
      <c r="I397" s="35">
        <f t="shared" si="113"/>
        <v>0.5</v>
      </c>
    </row>
    <row r="398" spans="1:9" ht="33.75">
      <c r="A398" s="14"/>
      <c r="B398" s="39" t="s">
        <v>56</v>
      </c>
      <c r="C398" s="30" t="s">
        <v>51</v>
      </c>
      <c r="D398" s="30" t="s">
        <v>11</v>
      </c>
      <c r="E398" s="30" t="s">
        <v>574</v>
      </c>
      <c r="F398" s="30" t="s">
        <v>66</v>
      </c>
      <c r="G398" s="35"/>
      <c r="H398" s="35">
        <v>0.5</v>
      </c>
      <c r="I398" s="35">
        <f>G398+H398</f>
        <v>0.5</v>
      </c>
    </row>
    <row r="399" spans="1:9" ht="22.5">
      <c r="A399" s="14"/>
      <c r="B399" s="34" t="s">
        <v>362</v>
      </c>
      <c r="C399" s="30" t="s">
        <v>51</v>
      </c>
      <c r="D399" s="30" t="s">
        <v>11</v>
      </c>
      <c r="E399" s="30" t="s">
        <v>369</v>
      </c>
      <c r="F399" s="30"/>
      <c r="G399" s="35">
        <f>G400</f>
        <v>1805.2</v>
      </c>
      <c r="H399" s="35">
        <f>H400</f>
        <v>-37.799999999999997</v>
      </c>
      <c r="I399" s="35">
        <f>I400</f>
        <v>1767.4</v>
      </c>
    </row>
    <row r="400" spans="1:9" ht="33.75">
      <c r="A400" s="14"/>
      <c r="B400" s="34" t="s">
        <v>56</v>
      </c>
      <c r="C400" s="30" t="s">
        <v>51</v>
      </c>
      <c r="D400" s="30" t="s">
        <v>11</v>
      </c>
      <c r="E400" s="30" t="s">
        <v>369</v>
      </c>
      <c r="F400" s="30" t="s">
        <v>66</v>
      </c>
      <c r="G400" s="35">
        <v>1805.2</v>
      </c>
      <c r="H400" s="35">
        <v>-37.799999999999997</v>
      </c>
      <c r="I400" s="35">
        <f>G400+H400</f>
        <v>1767.4</v>
      </c>
    </row>
    <row r="401" spans="1:9" ht="33.75">
      <c r="A401" s="14"/>
      <c r="B401" s="31" t="s">
        <v>363</v>
      </c>
      <c r="C401" s="30" t="s">
        <v>51</v>
      </c>
      <c r="D401" s="30" t="s">
        <v>11</v>
      </c>
      <c r="E401" s="30" t="s">
        <v>370</v>
      </c>
      <c r="F401" s="30"/>
      <c r="G401" s="35">
        <f>G402</f>
        <v>7067.5</v>
      </c>
      <c r="H401" s="35">
        <f>H402</f>
        <v>-715.4</v>
      </c>
      <c r="I401" s="35">
        <f>I402</f>
        <v>6352.1</v>
      </c>
    </row>
    <row r="402" spans="1:9" ht="33.75">
      <c r="A402" s="14"/>
      <c r="B402" s="31" t="s">
        <v>56</v>
      </c>
      <c r="C402" s="30" t="s">
        <v>51</v>
      </c>
      <c r="D402" s="30" t="s">
        <v>11</v>
      </c>
      <c r="E402" s="30" t="s">
        <v>370</v>
      </c>
      <c r="F402" s="30" t="s">
        <v>66</v>
      </c>
      <c r="G402" s="35">
        <v>7067.5</v>
      </c>
      <c r="H402" s="35">
        <v>-715.4</v>
      </c>
      <c r="I402" s="35">
        <f>G402+H402</f>
        <v>6352.1</v>
      </c>
    </row>
    <row r="403" spans="1:9" s="58" customFormat="1" ht="22.5">
      <c r="A403" s="57"/>
      <c r="B403" s="31" t="s">
        <v>364</v>
      </c>
      <c r="C403" s="30" t="s">
        <v>51</v>
      </c>
      <c r="D403" s="30" t="s">
        <v>11</v>
      </c>
      <c r="E403" s="30" t="s">
        <v>371</v>
      </c>
      <c r="F403" s="30"/>
      <c r="G403" s="35">
        <f>G404</f>
        <v>5638.5</v>
      </c>
      <c r="H403" s="35">
        <f>H404</f>
        <v>-175.8</v>
      </c>
      <c r="I403" s="35">
        <f>I404</f>
        <v>5462.7</v>
      </c>
    </row>
    <row r="404" spans="1:9" s="58" customFormat="1" ht="33.75">
      <c r="A404" s="57"/>
      <c r="B404" s="31" t="s">
        <v>56</v>
      </c>
      <c r="C404" s="30" t="s">
        <v>51</v>
      </c>
      <c r="D404" s="30" t="s">
        <v>11</v>
      </c>
      <c r="E404" s="30" t="s">
        <v>371</v>
      </c>
      <c r="F404" s="30" t="s">
        <v>66</v>
      </c>
      <c r="G404" s="35">
        <v>5638.5</v>
      </c>
      <c r="H404" s="35">
        <v>-175.8</v>
      </c>
      <c r="I404" s="35">
        <f>G404+H404</f>
        <v>5462.7</v>
      </c>
    </row>
    <row r="405" spans="1:9" s="58" customFormat="1" ht="33.75">
      <c r="A405" s="57"/>
      <c r="B405" s="31" t="s">
        <v>365</v>
      </c>
      <c r="C405" s="30" t="s">
        <v>51</v>
      </c>
      <c r="D405" s="30" t="s">
        <v>11</v>
      </c>
      <c r="E405" s="30" t="s">
        <v>372</v>
      </c>
      <c r="F405" s="30"/>
      <c r="G405" s="35">
        <f>G406</f>
        <v>67204.100000000006</v>
      </c>
      <c r="H405" s="35">
        <f>H406</f>
        <v>3575.6</v>
      </c>
      <c r="I405" s="35">
        <f>I406</f>
        <v>70779.700000000012</v>
      </c>
    </row>
    <row r="406" spans="1:9" s="58" customFormat="1" ht="33.75">
      <c r="A406" s="57"/>
      <c r="B406" s="31" t="s">
        <v>56</v>
      </c>
      <c r="C406" s="30" t="s">
        <v>51</v>
      </c>
      <c r="D406" s="30" t="s">
        <v>11</v>
      </c>
      <c r="E406" s="30" t="s">
        <v>372</v>
      </c>
      <c r="F406" s="30" t="s">
        <v>66</v>
      </c>
      <c r="G406" s="35">
        <v>67204.100000000006</v>
      </c>
      <c r="H406" s="35">
        <v>3575.6</v>
      </c>
      <c r="I406" s="35">
        <f>G406+H406</f>
        <v>70779.700000000012</v>
      </c>
    </row>
    <row r="407" spans="1:9" s="58" customFormat="1" ht="90">
      <c r="A407" s="57"/>
      <c r="B407" s="43" t="s">
        <v>187</v>
      </c>
      <c r="C407" s="30" t="s">
        <v>51</v>
      </c>
      <c r="D407" s="30" t="s">
        <v>11</v>
      </c>
      <c r="E407" s="30" t="s">
        <v>381</v>
      </c>
      <c r="F407" s="30"/>
      <c r="G407" s="35">
        <f>G408</f>
        <v>155419.30000000002</v>
      </c>
      <c r="H407" s="35">
        <f>H408</f>
        <v>25987.9</v>
      </c>
      <c r="I407" s="35">
        <f>I408</f>
        <v>181407.2</v>
      </c>
    </row>
    <row r="408" spans="1:9" s="58" customFormat="1" ht="33.75">
      <c r="A408" s="57"/>
      <c r="B408" s="31" t="s">
        <v>134</v>
      </c>
      <c r="C408" s="30" t="s">
        <v>51</v>
      </c>
      <c r="D408" s="30" t="s">
        <v>11</v>
      </c>
      <c r="E408" s="30" t="s">
        <v>381</v>
      </c>
      <c r="F408" s="30" t="s">
        <v>66</v>
      </c>
      <c r="G408" s="35">
        <f>150069.6+5349.7</f>
        <v>155419.30000000002</v>
      </c>
      <c r="H408" s="35">
        <v>25987.9</v>
      </c>
      <c r="I408" s="35">
        <f>G408+H408</f>
        <v>181407.2</v>
      </c>
    </row>
    <row r="409" spans="1:9" s="58" customFormat="1" ht="90">
      <c r="A409" s="57"/>
      <c r="B409" s="43" t="s">
        <v>188</v>
      </c>
      <c r="C409" s="30" t="s">
        <v>51</v>
      </c>
      <c r="D409" s="30" t="s">
        <v>11</v>
      </c>
      <c r="E409" s="30" t="s">
        <v>382</v>
      </c>
      <c r="F409" s="30"/>
      <c r="G409" s="35">
        <f>G410</f>
        <v>8614.4</v>
      </c>
      <c r="H409" s="35">
        <f>H410</f>
        <v>0</v>
      </c>
      <c r="I409" s="35">
        <f>I410</f>
        <v>8614.4</v>
      </c>
    </row>
    <row r="410" spans="1:9" s="58" customFormat="1" ht="33.75">
      <c r="A410" s="57"/>
      <c r="B410" s="31" t="s">
        <v>134</v>
      </c>
      <c r="C410" s="30" t="s">
        <v>51</v>
      </c>
      <c r="D410" s="30" t="s">
        <v>11</v>
      </c>
      <c r="E410" s="30" t="s">
        <v>382</v>
      </c>
      <c r="F410" s="30" t="s">
        <v>66</v>
      </c>
      <c r="G410" s="35">
        <f>8890-275.6</f>
        <v>8614.4</v>
      </c>
      <c r="H410" s="35"/>
      <c r="I410" s="35">
        <f>G410+H410</f>
        <v>8614.4</v>
      </c>
    </row>
    <row r="411" spans="1:9" s="58" customFormat="1" ht="90">
      <c r="A411" s="57"/>
      <c r="B411" s="43" t="s">
        <v>186</v>
      </c>
      <c r="C411" s="30" t="s">
        <v>51</v>
      </c>
      <c r="D411" s="30" t="s">
        <v>11</v>
      </c>
      <c r="E411" s="30" t="s">
        <v>383</v>
      </c>
      <c r="F411" s="30"/>
      <c r="G411" s="35">
        <f>G412</f>
        <v>48569.7</v>
      </c>
      <c r="H411" s="35">
        <f>H412</f>
        <v>0</v>
      </c>
      <c r="I411" s="35">
        <f>I412</f>
        <v>48569.7</v>
      </c>
    </row>
    <row r="412" spans="1:9" s="58" customFormat="1" ht="33.75">
      <c r="A412" s="57"/>
      <c r="B412" s="31" t="s">
        <v>134</v>
      </c>
      <c r="C412" s="30" t="s">
        <v>51</v>
      </c>
      <c r="D412" s="30" t="s">
        <v>11</v>
      </c>
      <c r="E412" s="30" t="s">
        <v>383</v>
      </c>
      <c r="F412" s="30" t="s">
        <v>66</v>
      </c>
      <c r="G412" s="35">
        <v>48569.7</v>
      </c>
      <c r="H412" s="35"/>
      <c r="I412" s="35">
        <f>G412+H412</f>
        <v>48569.7</v>
      </c>
    </row>
    <row r="413" spans="1:9" s="58" customFormat="1" ht="33.75">
      <c r="A413" s="57"/>
      <c r="B413" s="31" t="s">
        <v>143</v>
      </c>
      <c r="C413" s="30" t="s">
        <v>51</v>
      </c>
      <c r="D413" s="30" t="s">
        <v>11</v>
      </c>
      <c r="E413" s="30" t="s">
        <v>384</v>
      </c>
      <c r="F413" s="30"/>
      <c r="G413" s="35">
        <f>SUM(G414:G415)</f>
        <v>11954.6</v>
      </c>
      <c r="H413" s="35">
        <f>SUM(H414:H415)</f>
        <v>0</v>
      </c>
      <c r="I413" s="35">
        <f>SUM(I414:I415)</f>
        <v>11954.6</v>
      </c>
    </row>
    <row r="414" spans="1:9" s="58" customFormat="1">
      <c r="A414" s="57"/>
      <c r="B414" s="31" t="s">
        <v>137</v>
      </c>
      <c r="C414" s="30" t="s">
        <v>51</v>
      </c>
      <c r="D414" s="30" t="s">
        <v>11</v>
      </c>
      <c r="E414" s="30" t="s">
        <v>384</v>
      </c>
      <c r="F414" s="30" t="s">
        <v>67</v>
      </c>
      <c r="G414" s="35">
        <f>615.7-18</f>
        <v>597.70000000000005</v>
      </c>
      <c r="H414" s="35"/>
      <c r="I414" s="35">
        <f>G414+H414</f>
        <v>597.70000000000005</v>
      </c>
    </row>
    <row r="415" spans="1:9" s="58" customFormat="1">
      <c r="A415" s="57"/>
      <c r="B415" s="31" t="s">
        <v>138</v>
      </c>
      <c r="C415" s="30" t="s">
        <v>51</v>
      </c>
      <c r="D415" s="30" t="s">
        <v>11</v>
      </c>
      <c r="E415" s="30" t="s">
        <v>384</v>
      </c>
      <c r="F415" s="30" t="s">
        <v>67</v>
      </c>
      <c r="G415" s="35">
        <f>11698.5-341.6</f>
        <v>11356.9</v>
      </c>
      <c r="H415" s="35"/>
      <c r="I415" s="35">
        <f>G415+H415</f>
        <v>11356.9</v>
      </c>
    </row>
    <row r="416" spans="1:9" s="58" customFormat="1" ht="33.75">
      <c r="A416" s="57"/>
      <c r="B416" s="31" t="s">
        <v>174</v>
      </c>
      <c r="C416" s="30" t="s">
        <v>51</v>
      </c>
      <c r="D416" s="30" t="s">
        <v>11</v>
      </c>
      <c r="E416" s="30" t="s">
        <v>376</v>
      </c>
      <c r="F416" s="30"/>
      <c r="G416" s="35">
        <f>SUM(G417:G418)</f>
        <v>1262.5</v>
      </c>
      <c r="H416" s="35">
        <f>SUM(H417:H418)</f>
        <v>0</v>
      </c>
      <c r="I416" s="35">
        <f>SUM(I417:I418)</f>
        <v>1262.5</v>
      </c>
    </row>
    <row r="417" spans="1:9" s="58" customFormat="1" ht="33.75">
      <c r="A417" s="57"/>
      <c r="B417" s="31" t="s">
        <v>135</v>
      </c>
      <c r="C417" s="30" t="s">
        <v>51</v>
      </c>
      <c r="D417" s="30" t="s">
        <v>11</v>
      </c>
      <c r="E417" s="30" t="s">
        <v>376</v>
      </c>
      <c r="F417" s="30" t="s">
        <v>66</v>
      </c>
      <c r="G417" s="35">
        <v>63.1</v>
      </c>
      <c r="H417" s="35"/>
      <c r="I417" s="35">
        <f>G417+H417</f>
        <v>63.1</v>
      </c>
    </row>
    <row r="418" spans="1:9" s="58" customFormat="1" ht="33.75">
      <c r="A418" s="57"/>
      <c r="B418" s="31" t="s">
        <v>136</v>
      </c>
      <c r="C418" s="30" t="s">
        <v>51</v>
      </c>
      <c r="D418" s="30" t="s">
        <v>11</v>
      </c>
      <c r="E418" s="30" t="s">
        <v>376</v>
      </c>
      <c r="F418" s="30" t="s">
        <v>66</v>
      </c>
      <c r="G418" s="35">
        <v>1199.4000000000001</v>
      </c>
      <c r="H418" s="35"/>
      <c r="I418" s="35">
        <f>G418+H418</f>
        <v>1199.4000000000001</v>
      </c>
    </row>
    <row r="419" spans="1:9" s="58" customFormat="1" ht="33.75">
      <c r="A419" s="57"/>
      <c r="B419" s="31" t="s">
        <v>175</v>
      </c>
      <c r="C419" s="30" t="s">
        <v>51</v>
      </c>
      <c r="D419" s="30" t="s">
        <v>11</v>
      </c>
      <c r="E419" s="30" t="s">
        <v>385</v>
      </c>
      <c r="F419" s="30"/>
      <c r="G419" s="35">
        <f>SUM(G420:G421)</f>
        <v>5585.9000000000005</v>
      </c>
      <c r="H419" s="35">
        <f>SUM(H420:H421)</f>
        <v>0</v>
      </c>
      <c r="I419" s="35">
        <f>SUM(I420:I421)</f>
        <v>5585.9000000000005</v>
      </c>
    </row>
    <row r="420" spans="1:9" s="58" customFormat="1" ht="33.75">
      <c r="A420" s="57"/>
      <c r="B420" s="31" t="s">
        <v>135</v>
      </c>
      <c r="C420" s="30" t="s">
        <v>51</v>
      </c>
      <c r="D420" s="30" t="s">
        <v>11</v>
      </c>
      <c r="E420" s="30" t="s">
        <v>385</v>
      </c>
      <c r="F420" s="30" t="s">
        <v>66</v>
      </c>
      <c r="G420" s="35">
        <f>287.8-8.5</f>
        <v>279.3</v>
      </c>
      <c r="H420" s="35"/>
      <c r="I420" s="35">
        <f>G420+H420</f>
        <v>279.3</v>
      </c>
    </row>
    <row r="421" spans="1:9" s="58" customFormat="1" ht="33.75">
      <c r="A421" s="57"/>
      <c r="B421" s="31" t="s">
        <v>136</v>
      </c>
      <c r="C421" s="30" t="s">
        <v>51</v>
      </c>
      <c r="D421" s="30" t="s">
        <v>11</v>
      </c>
      <c r="E421" s="30" t="s">
        <v>385</v>
      </c>
      <c r="F421" s="30" t="s">
        <v>66</v>
      </c>
      <c r="G421" s="35">
        <f>5467.6-161</f>
        <v>5306.6</v>
      </c>
      <c r="H421" s="35"/>
      <c r="I421" s="35">
        <f>G421+H421</f>
        <v>5306.6</v>
      </c>
    </row>
    <row r="422" spans="1:9" s="58" customFormat="1" ht="33.75">
      <c r="A422" s="57"/>
      <c r="B422" s="39" t="s">
        <v>571</v>
      </c>
      <c r="C422" s="30" t="s">
        <v>51</v>
      </c>
      <c r="D422" s="30" t="s">
        <v>11</v>
      </c>
      <c r="E422" s="30" t="s">
        <v>572</v>
      </c>
      <c r="F422" s="30"/>
      <c r="G422" s="35">
        <f>G423+G424</f>
        <v>0</v>
      </c>
      <c r="H422" s="35">
        <f t="shared" ref="H422:I422" si="114">H423+H424</f>
        <v>10789.3</v>
      </c>
      <c r="I422" s="35">
        <f t="shared" si="114"/>
        <v>10789.3</v>
      </c>
    </row>
    <row r="423" spans="1:9" s="58" customFormat="1" ht="33.75">
      <c r="A423" s="57"/>
      <c r="B423" s="39" t="s">
        <v>135</v>
      </c>
      <c r="C423" s="30" t="s">
        <v>51</v>
      </c>
      <c r="D423" s="30" t="s">
        <v>11</v>
      </c>
      <c r="E423" s="30" t="s">
        <v>572</v>
      </c>
      <c r="F423" s="30" t="s">
        <v>66</v>
      </c>
      <c r="G423" s="35"/>
      <c r="H423" s="35">
        <v>539.5</v>
      </c>
      <c r="I423" s="35">
        <f>G423+H423</f>
        <v>539.5</v>
      </c>
    </row>
    <row r="424" spans="1:9" s="58" customFormat="1" ht="33.75">
      <c r="A424" s="57"/>
      <c r="B424" s="39" t="s">
        <v>136</v>
      </c>
      <c r="C424" s="30" t="s">
        <v>51</v>
      </c>
      <c r="D424" s="30" t="s">
        <v>11</v>
      </c>
      <c r="E424" s="30" t="s">
        <v>572</v>
      </c>
      <c r="F424" s="30" t="s">
        <v>66</v>
      </c>
      <c r="G424" s="35"/>
      <c r="H424" s="35">
        <v>10249.799999999999</v>
      </c>
      <c r="I424" s="35">
        <f>G424+H424</f>
        <v>10249.799999999999</v>
      </c>
    </row>
    <row r="425" spans="1:9" s="58" customFormat="1" ht="45">
      <c r="A425" s="57"/>
      <c r="B425" s="31" t="s">
        <v>176</v>
      </c>
      <c r="C425" s="30" t="s">
        <v>51</v>
      </c>
      <c r="D425" s="30" t="s">
        <v>11</v>
      </c>
      <c r="E425" s="30" t="s">
        <v>386</v>
      </c>
      <c r="F425" s="30"/>
      <c r="G425" s="35">
        <f>SUM(G426:G427)</f>
        <v>792.7</v>
      </c>
      <c r="H425" s="35">
        <f>SUM(H426:H427)</f>
        <v>0</v>
      </c>
      <c r="I425" s="35">
        <f>SUM(I426:I427)</f>
        <v>792.7</v>
      </c>
    </row>
    <row r="426" spans="1:9" s="58" customFormat="1" ht="33.75">
      <c r="A426" s="57"/>
      <c r="B426" s="31" t="s">
        <v>135</v>
      </c>
      <c r="C426" s="30" t="s">
        <v>51</v>
      </c>
      <c r="D426" s="30" t="s">
        <v>11</v>
      </c>
      <c r="E426" s="30" t="s">
        <v>386</v>
      </c>
      <c r="F426" s="30" t="s">
        <v>66</v>
      </c>
      <c r="G426" s="35">
        <f>40.8-1.2</f>
        <v>39.599999999999994</v>
      </c>
      <c r="H426" s="35"/>
      <c r="I426" s="35">
        <f>G426+H426</f>
        <v>39.599999999999994</v>
      </c>
    </row>
    <row r="427" spans="1:9" s="58" customFormat="1" ht="33.75">
      <c r="A427" s="57"/>
      <c r="B427" s="31" t="s">
        <v>136</v>
      </c>
      <c r="C427" s="30" t="s">
        <v>51</v>
      </c>
      <c r="D427" s="30" t="s">
        <v>11</v>
      </c>
      <c r="E427" s="30" t="s">
        <v>386</v>
      </c>
      <c r="F427" s="30" t="s">
        <v>66</v>
      </c>
      <c r="G427" s="35">
        <f>776.1-23</f>
        <v>753.1</v>
      </c>
      <c r="H427" s="35"/>
      <c r="I427" s="35">
        <f>G427+H427</f>
        <v>753.1</v>
      </c>
    </row>
    <row r="428" spans="1:9">
      <c r="A428" s="59" t="s">
        <v>59</v>
      </c>
      <c r="B428" s="20" t="s">
        <v>111</v>
      </c>
      <c r="C428" s="11" t="s">
        <v>51</v>
      </c>
      <c r="D428" s="11" t="s">
        <v>16</v>
      </c>
      <c r="E428" s="11"/>
      <c r="F428" s="15"/>
      <c r="G428" s="25">
        <f t="shared" ref="G428:I429" si="115">G429</f>
        <v>46758.100000000006</v>
      </c>
      <c r="H428" s="25">
        <f t="shared" si="115"/>
        <v>-5690.7999999999993</v>
      </c>
      <c r="I428" s="25">
        <f t="shared" si="115"/>
        <v>41067.300000000003</v>
      </c>
    </row>
    <row r="429" spans="1:9" ht="45">
      <c r="A429" s="59"/>
      <c r="B429" s="37" t="s">
        <v>218</v>
      </c>
      <c r="C429" s="30" t="s">
        <v>51</v>
      </c>
      <c r="D429" s="30" t="s">
        <v>16</v>
      </c>
      <c r="E429" s="30" t="s">
        <v>121</v>
      </c>
      <c r="F429" s="30"/>
      <c r="G429" s="35">
        <f>G430</f>
        <v>46758.100000000006</v>
      </c>
      <c r="H429" s="35">
        <f t="shared" si="115"/>
        <v>-5690.7999999999993</v>
      </c>
      <c r="I429" s="35">
        <f t="shared" si="115"/>
        <v>41067.300000000003</v>
      </c>
    </row>
    <row r="430" spans="1:9" ht="22.5">
      <c r="A430" s="14"/>
      <c r="B430" s="34" t="s">
        <v>387</v>
      </c>
      <c r="C430" s="30" t="s">
        <v>51</v>
      </c>
      <c r="D430" s="30" t="s">
        <v>16</v>
      </c>
      <c r="E430" s="30" t="s">
        <v>394</v>
      </c>
      <c r="F430" s="30"/>
      <c r="G430" s="35">
        <f>G431+G433+G437+G439+G441+G443+G447+G449+G451+G453</f>
        <v>46758.100000000006</v>
      </c>
      <c r="H430" s="35">
        <f>H431+H433+H437+H439+H441+H443+H447+H449+H451+H453</f>
        <v>-5690.7999999999993</v>
      </c>
      <c r="I430" s="35">
        <f>I431+I433+I437+I439+I441+I443+I447+I449+I451+I453</f>
        <v>41067.300000000003</v>
      </c>
    </row>
    <row r="431" spans="1:9" ht="22.5">
      <c r="A431" s="14"/>
      <c r="B431" s="34" t="s">
        <v>388</v>
      </c>
      <c r="C431" s="30" t="s">
        <v>51</v>
      </c>
      <c r="D431" s="30" t="s">
        <v>16</v>
      </c>
      <c r="E431" s="30" t="s">
        <v>395</v>
      </c>
      <c r="F431" s="30"/>
      <c r="G431" s="35">
        <f>G432</f>
        <v>527.5</v>
      </c>
      <c r="H431" s="35">
        <f>H432</f>
        <v>-0.7</v>
      </c>
      <c r="I431" s="35">
        <f>I432</f>
        <v>526.79999999999995</v>
      </c>
    </row>
    <row r="432" spans="1:9" ht="33.75">
      <c r="A432" s="14"/>
      <c r="B432" s="34" t="s">
        <v>56</v>
      </c>
      <c r="C432" s="30" t="s">
        <v>51</v>
      </c>
      <c r="D432" s="30" t="s">
        <v>16</v>
      </c>
      <c r="E432" s="30" t="s">
        <v>395</v>
      </c>
      <c r="F432" s="30" t="s">
        <v>66</v>
      </c>
      <c r="G432" s="35">
        <v>527.5</v>
      </c>
      <c r="H432" s="35">
        <v>-0.7</v>
      </c>
      <c r="I432" s="35">
        <f>G432+H432</f>
        <v>526.79999999999995</v>
      </c>
    </row>
    <row r="433" spans="1:9" ht="22.5">
      <c r="A433" s="14"/>
      <c r="B433" s="34" t="s">
        <v>389</v>
      </c>
      <c r="C433" s="30" t="s">
        <v>51</v>
      </c>
      <c r="D433" s="30" t="s">
        <v>16</v>
      </c>
      <c r="E433" s="30" t="s">
        <v>396</v>
      </c>
      <c r="F433" s="30"/>
      <c r="G433" s="35">
        <f>SUM(G434:G436)</f>
        <v>10756.7</v>
      </c>
      <c r="H433" s="35">
        <f>SUM(H434:H436)</f>
        <v>-3566.3999999999996</v>
      </c>
      <c r="I433" s="35">
        <f>SUM(I434:I436)</f>
        <v>7190.3</v>
      </c>
    </row>
    <row r="434" spans="1:9" ht="33.75">
      <c r="A434" s="14"/>
      <c r="B434" s="34" t="s">
        <v>56</v>
      </c>
      <c r="C434" s="30" t="s">
        <v>51</v>
      </c>
      <c r="D434" s="30" t="s">
        <v>16</v>
      </c>
      <c r="E434" s="30" t="s">
        <v>396</v>
      </c>
      <c r="F434" s="30" t="s">
        <v>66</v>
      </c>
      <c r="G434" s="35">
        <v>8885.1</v>
      </c>
      <c r="H434" s="35">
        <v>-3640.7</v>
      </c>
      <c r="I434" s="35">
        <f>G434+H434</f>
        <v>5244.4000000000005</v>
      </c>
    </row>
    <row r="435" spans="1:9">
      <c r="A435" s="14"/>
      <c r="B435" s="31" t="s">
        <v>156</v>
      </c>
      <c r="C435" s="30" t="s">
        <v>51</v>
      </c>
      <c r="D435" s="30" t="s">
        <v>16</v>
      </c>
      <c r="E435" s="30" t="s">
        <v>396</v>
      </c>
      <c r="F435" s="30" t="s">
        <v>67</v>
      </c>
      <c r="G435" s="35">
        <v>106.5</v>
      </c>
      <c r="H435" s="35"/>
      <c r="I435" s="35">
        <f>G435+H435</f>
        <v>106.5</v>
      </c>
    </row>
    <row r="436" spans="1:9" ht="45">
      <c r="A436" s="14"/>
      <c r="B436" s="34" t="s">
        <v>190</v>
      </c>
      <c r="C436" s="30" t="s">
        <v>51</v>
      </c>
      <c r="D436" s="30" t="s">
        <v>16</v>
      </c>
      <c r="E436" s="30" t="s">
        <v>396</v>
      </c>
      <c r="F436" s="30" t="s">
        <v>191</v>
      </c>
      <c r="G436" s="35">
        <v>1765.1</v>
      </c>
      <c r="H436" s="35">
        <v>74.3</v>
      </c>
      <c r="I436" s="35">
        <f>G436+H436</f>
        <v>1839.3999999999999</v>
      </c>
    </row>
    <row r="437" spans="1:9" ht="22.5">
      <c r="A437" s="14"/>
      <c r="B437" s="34" t="s">
        <v>390</v>
      </c>
      <c r="C437" s="30" t="s">
        <v>51</v>
      </c>
      <c r="D437" s="30" t="s">
        <v>16</v>
      </c>
      <c r="E437" s="30" t="s">
        <v>397</v>
      </c>
      <c r="F437" s="30"/>
      <c r="G437" s="35">
        <f>G438</f>
        <v>3396.6</v>
      </c>
      <c r="H437" s="35">
        <f>H438</f>
        <v>0</v>
      </c>
      <c r="I437" s="35">
        <f>I438</f>
        <v>3396.6</v>
      </c>
    </row>
    <row r="438" spans="1:9" ht="33.75">
      <c r="A438" s="14"/>
      <c r="B438" s="34" t="s">
        <v>56</v>
      </c>
      <c r="C438" s="30" t="s">
        <v>51</v>
      </c>
      <c r="D438" s="30" t="s">
        <v>16</v>
      </c>
      <c r="E438" s="30" t="s">
        <v>397</v>
      </c>
      <c r="F438" s="30" t="s">
        <v>66</v>
      </c>
      <c r="G438" s="35">
        <v>3396.6</v>
      </c>
      <c r="H438" s="35"/>
      <c r="I438" s="35">
        <f>G438+H438</f>
        <v>3396.6</v>
      </c>
    </row>
    <row r="439" spans="1:9" ht="33.75">
      <c r="A439" s="14"/>
      <c r="B439" s="31" t="s">
        <v>391</v>
      </c>
      <c r="C439" s="30" t="s">
        <v>51</v>
      </c>
      <c r="D439" s="30" t="s">
        <v>16</v>
      </c>
      <c r="E439" s="30" t="s">
        <v>398</v>
      </c>
      <c r="F439" s="30"/>
      <c r="G439" s="35">
        <f>G440</f>
        <v>381.1</v>
      </c>
      <c r="H439" s="35">
        <f>H440</f>
        <v>-78</v>
      </c>
      <c r="I439" s="35">
        <f>I440</f>
        <v>303.10000000000002</v>
      </c>
    </row>
    <row r="440" spans="1:9" ht="33.75">
      <c r="A440" s="14"/>
      <c r="B440" s="31" t="s">
        <v>56</v>
      </c>
      <c r="C440" s="30" t="s">
        <v>51</v>
      </c>
      <c r="D440" s="30" t="s">
        <v>16</v>
      </c>
      <c r="E440" s="30" t="s">
        <v>398</v>
      </c>
      <c r="F440" s="30" t="s">
        <v>66</v>
      </c>
      <c r="G440" s="35">
        <v>381.1</v>
      </c>
      <c r="H440" s="35">
        <v>-78</v>
      </c>
      <c r="I440" s="35">
        <f>G440+H440</f>
        <v>303.10000000000002</v>
      </c>
    </row>
    <row r="441" spans="1:9" ht="22.5">
      <c r="A441" s="14"/>
      <c r="B441" s="34" t="s">
        <v>392</v>
      </c>
      <c r="C441" s="30" t="s">
        <v>51</v>
      </c>
      <c r="D441" s="30" t="s">
        <v>16</v>
      </c>
      <c r="E441" s="30" t="s">
        <v>399</v>
      </c>
      <c r="F441" s="30"/>
      <c r="G441" s="35">
        <f>G442</f>
        <v>3.2</v>
      </c>
      <c r="H441" s="35">
        <f>H442</f>
        <v>0</v>
      </c>
      <c r="I441" s="35">
        <f>I442</f>
        <v>3.2</v>
      </c>
    </row>
    <row r="442" spans="1:9" ht="33.75">
      <c r="A442" s="14"/>
      <c r="B442" s="34" t="s">
        <v>56</v>
      </c>
      <c r="C442" s="30" t="s">
        <v>51</v>
      </c>
      <c r="D442" s="30" t="s">
        <v>16</v>
      </c>
      <c r="E442" s="30" t="s">
        <v>399</v>
      </c>
      <c r="F442" s="30" t="s">
        <v>66</v>
      </c>
      <c r="G442" s="35">
        <v>3.2</v>
      </c>
      <c r="H442" s="35"/>
      <c r="I442" s="35">
        <f>G442+H442</f>
        <v>3.2</v>
      </c>
    </row>
    <row r="443" spans="1:9" ht="33.75">
      <c r="A443" s="14"/>
      <c r="B443" s="34" t="s">
        <v>393</v>
      </c>
      <c r="C443" s="30" t="s">
        <v>51</v>
      </c>
      <c r="D443" s="30" t="s">
        <v>16</v>
      </c>
      <c r="E443" s="30" t="s">
        <v>400</v>
      </c>
      <c r="F443" s="30"/>
      <c r="G443" s="35">
        <f>SUM(G444:G446)</f>
        <v>16097.8</v>
      </c>
      <c r="H443" s="35">
        <f>SUM(H444:H446)</f>
        <v>-3527.3</v>
      </c>
      <c r="I443" s="35">
        <f>SUM(I444:I446)</f>
        <v>12570.5</v>
      </c>
    </row>
    <row r="444" spans="1:9" ht="33.75">
      <c r="A444" s="14"/>
      <c r="B444" s="34" t="s">
        <v>56</v>
      </c>
      <c r="C444" s="30" t="s">
        <v>51</v>
      </c>
      <c r="D444" s="30" t="s">
        <v>16</v>
      </c>
      <c r="E444" s="30" t="s">
        <v>400</v>
      </c>
      <c r="F444" s="30" t="s">
        <v>66</v>
      </c>
      <c r="G444" s="35">
        <v>14233.5</v>
      </c>
      <c r="H444" s="35">
        <v>-3760</v>
      </c>
      <c r="I444" s="35">
        <f>G444+H444</f>
        <v>10473.5</v>
      </c>
    </row>
    <row r="445" spans="1:9">
      <c r="A445" s="14"/>
      <c r="B445" s="31" t="s">
        <v>156</v>
      </c>
      <c r="C445" s="30" t="s">
        <v>51</v>
      </c>
      <c r="D445" s="30" t="s">
        <v>16</v>
      </c>
      <c r="E445" s="30" t="s">
        <v>400</v>
      </c>
      <c r="F445" s="30" t="s">
        <v>67</v>
      </c>
      <c r="G445" s="35">
        <v>159.4</v>
      </c>
      <c r="H445" s="35"/>
      <c r="I445" s="35">
        <f>G445+H445</f>
        <v>159.4</v>
      </c>
    </row>
    <row r="446" spans="1:9" ht="45">
      <c r="A446" s="14"/>
      <c r="B446" s="34" t="s">
        <v>190</v>
      </c>
      <c r="C446" s="30" t="s">
        <v>51</v>
      </c>
      <c r="D446" s="30" t="s">
        <v>16</v>
      </c>
      <c r="E446" s="30" t="s">
        <v>400</v>
      </c>
      <c r="F446" s="30" t="s">
        <v>191</v>
      </c>
      <c r="G446" s="35">
        <v>1704.9</v>
      </c>
      <c r="H446" s="35">
        <v>232.7</v>
      </c>
      <c r="I446" s="35">
        <f>G446+H446</f>
        <v>1937.6000000000001</v>
      </c>
    </row>
    <row r="447" spans="1:9" ht="22.5">
      <c r="A447" s="14"/>
      <c r="B447" s="29" t="s">
        <v>401</v>
      </c>
      <c r="C447" s="30" t="s">
        <v>51</v>
      </c>
      <c r="D447" s="30" t="s">
        <v>16</v>
      </c>
      <c r="E447" s="38" t="s">
        <v>402</v>
      </c>
      <c r="F447" s="30"/>
      <c r="G447" s="60">
        <f>G448</f>
        <v>785</v>
      </c>
      <c r="H447" s="60">
        <f t="shared" ref="H447:I447" si="116">H448</f>
        <v>0</v>
      </c>
      <c r="I447" s="60">
        <f t="shared" si="116"/>
        <v>785</v>
      </c>
    </row>
    <row r="448" spans="1:9" ht="33.75">
      <c r="A448" s="14"/>
      <c r="B448" s="31" t="s">
        <v>55</v>
      </c>
      <c r="C448" s="30" t="s">
        <v>51</v>
      </c>
      <c r="D448" s="30" t="s">
        <v>16</v>
      </c>
      <c r="E448" s="38" t="s">
        <v>402</v>
      </c>
      <c r="F448" s="30">
        <v>611</v>
      </c>
      <c r="G448" s="60">
        <v>785</v>
      </c>
      <c r="H448" s="60"/>
      <c r="I448" s="60">
        <f>SUM(G448:H448)</f>
        <v>785</v>
      </c>
    </row>
    <row r="449" spans="1:9" ht="22.5">
      <c r="A449" s="14"/>
      <c r="B449" s="39" t="s">
        <v>492</v>
      </c>
      <c r="C449" s="30" t="s">
        <v>51</v>
      </c>
      <c r="D449" s="30" t="s">
        <v>16</v>
      </c>
      <c r="E449" s="38" t="s">
        <v>403</v>
      </c>
      <c r="F449" s="30"/>
      <c r="G449" s="60">
        <f>G450</f>
        <v>2343.6999999999998</v>
      </c>
      <c r="H449" s="60">
        <f>H450</f>
        <v>309.7</v>
      </c>
      <c r="I449" s="60">
        <f>I450</f>
        <v>2653.3999999999996</v>
      </c>
    </row>
    <row r="450" spans="1:9" ht="33.75">
      <c r="A450" s="14"/>
      <c r="B450" s="34" t="s">
        <v>55</v>
      </c>
      <c r="C450" s="30" t="s">
        <v>51</v>
      </c>
      <c r="D450" s="30" t="s">
        <v>16</v>
      </c>
      <c r="E450" s="38" t="s">
        <v>403</v>
      </c>
      <c r="F450" s="30" t="s">
        <v>66</v>
      </c>
      <c r="G450" s="60">
        <v>2343.6999999999998</v>
      </c>
      <c r="H450" s="60">
        <v>309.7</v>
      </c>
      <c r="I450" s="60">
        <f>SUM(G450:H450)</f>
        <v>2653.3999999999996</v>
      </c>
    </row>
    <row r="451" spans="1:9" ht="22.5">
      <c r="A451" s="14"/>
      <c r="B451" s="61" t="s">
        <v>493</v>
      </c>
      <c r="C451" s="30" t="s">
        <v>51</v>
      </c>
      <c r="D451" s="30" t="s">
        <v>16</v>
      </c>
      <c r="E451" s="38" t="s">
        <v>404</v>
      </c>
      <c r="F451" s="30"/>
      <c r="G451" s="60">
        <f>G452</f>
        <v>607.79999999999995</v>
      </c>
      <c r="H451" s="60">
        <f>H452</f>
        <v>0</v>
      </c>
      <c r="I451" s="60">
        <f>I452</f>
        <v>607.79999999999995</v>
      </c>
    </row>
    <row r="452" spans="1:9" ht="33.75">
      <c r="A452" s="14"/>
      <c r="B452" s="34" t="s">
        <v>55</v>
      </c>
      <c r="C452" s="30" t="s">
        <v>51</v>
      </c>
      <c r="D452" s="30" t="s">
        <v>16</v>
      </c>
      <c r="E452" s="38" t="s">
        <v>404</v>
      </c>
      <c r="F452" s="30" t="s">
        <v>66</v>
      </c>
      <c r="G452" s="60">
        <v>607.79999999999995</v>
      </c>
      <c r="H452" s="60"/>
      <c r="I452" s="60">
        <f>SUM(G452:H452)</f>
        <v>607.79999999999995</v>
      </c>
    </row>
    <row r="453" spans="1:9" ht="22.5">
      <c r="A453" s="14"/>
      <c r="B453" s="43" t="s">
        <v>494</v>
      </c>
      <c r="C453" s="30" t="s">
        <v>51</v>
      </c>
      <c r="D453" s="30" t="s">
        <v>16</v>
      </c>
      <c r="E453" s="38" t="s">
        <v>405</v>
      </c>
      <c r="F453" s="30"/>
      <c r="G453" s="60">
        <f>G454+G455</f>
        <v>11858.7</v>
      </c>
      <c r="H453" s="60">
        <f>H454+H455</f>
        <v>1171.9000000000001</v>
      </c>
      <c r="I453" s="60">
        <f>I454+I455</f>
        <v>13030.6</v>
      </c>
    </row>
    <row r="454" spans="1:9" ht="33.75">
      <c r="A454" s="14"/>
      <c r="B454" s="34" t="s">
        <v>55</v>
      </c>
      <c r="C454" s="30" t="s">
        <v>51</v>
      </c>
      <c r="D454" s="30" t="s">
        <v>16</v>
      </c>
      <c r="E454" s="38" t="s">
        <v>405</v>
      </c>
      <c r="F454" s="30" t="s">
        <v>66</v>
      </c>
      <c r="G454" s="60">
        <v>11610</v>
      </c>
      <c r="H454" s="60">
        <v>1231.2</v>
      </c>
      <c r="I454" s="60">
        <f>SUM(G454:H454)</f>
        <v>12841.2</v>
      </c>
    </row>
    <row r="455" spans="1:9">
      <c r="A455" s="14"/>
      <c r="B455" s="31" t="s">
        <v>156</v>
      </c>
      <c r="C455" s="30" t="s">
        <v>51</v>
      </c>
      <c r="D455" s="30" t="s">
        <v>16</v>
      </c>
      <c r="E455" s="38" t="s">
        <v>405</v>
      </c>
      <c r="F455" s="30" t="s">
        <v>67</v>
      </c>
      <c r="G455" s="60">
        <v>248.7</v>
      </c>
      <c r="H455" s="60">
        <v>-59.3</v>
      </c>
      <c r="I455" s="60">
        <f>SUM(G455:H455)</f>
        <v>189.39999999999998</v>
      </c>
    </row>
    <row r="456" spans="1:9" ht="21.75">
      <c r="A456" s="14"/>
      <c r="B456" s="62" t="s">
        <v>575</v>
      </c>
      <c r="C456" s="32" t="s">
        <v>51</v>
      </c>
      <c r="D456" s="32" t="s">
        <v>45</v>
      </c>
      <c r="E456" s="32" t="s">
        <v>576</v>
      </c>
      <c r="F456" s="32"/>
      <c r="G456" s="63">
        <f>G457</f>
        <v>0</v>
      </c>
      <c r="H456" s="63">
        <f>H457</f>
        <v>17</v>
      </c>
      <c r="I456" s="63">
        <f>I457</f>
        <v>17</v>
      </c>
    </row>
    <row r="457" spans="1:9" ht="33.75">
      <c r="A457" s="14"/>
      <c r="B457" s="31" t="s">
        <v>217</v>
      </c>
      <c r="C457" s="30" t="s">
        <v>51</v>
      </c>
      <c r="D457" s="30" t="s">
        <v>45</v>
      </c>
      <c r="E457" s="30" t="s">
        <v>118</v>
      </c>
      <c r="F457" s="30"/>
      <c r="G457" s="60">
        <f>G459</f>
        <v>0</v>
      </c>
      <c r="H457" s="60">
        <f>H458</f>
        <v>17</v>
      </c>
      <c r="I457" s="60">
        <f>I458</f>
        <v>17</v>
      </c>
    </row>
    <row r="458" spans="1:9" ht="33.75" customHeight="1">
      <c r="A458" s="14"/>
      <c r="B458" s="31" t="s">
        <v>356</v>
      </c>
      <c r="C458" s="30" t="s">
        <v>51</v>
      </c>
      <c r="D458" s="30" t="s">
        <v>45</v>
      </c>
      <c r="E458" s="30" t="s">
        <v>596</v>
      </c>
      <c r="F458" s="30"/>
      <c r="G458" s="60"/>
      <c r="H458" s="60">
        <f>H459</f>
        <v>17</v>
      </c>
      <c r="I458" s="60">
        <f t="shared" ref="H458:I459" si="117">I459</f>
        <v>17</v>
      </c>
    </row>
    <row r="459" spans="1:9">
      <c r="A459" s="14"/>
      <c r="B459" s="43" t="s">
        <v>263</v>
      </c>
      <c r="C459" s="30" t="s">
        <v>51</v>
      </c>
      <c r="D459" s="30" t="s">
        <v>45</v>
      </c>
      <c r="E459" s="38" t="s">
        <v>597</v>
      </c>
      <c r="F459" s="30"/>
      <c r="G459" s="60">
        <f>G460</f>
        <v>0</v>
      </c>
      <c r="H459" s="60">
        <f t="shared" si="117"/>
        <v>17</v>
      </c>
      <c r="I459" s="60">
        <f t="shared" si="117"/>
        <v>17</v>
      </c>
    </row>
    <row r="460" spans="1:9" ht="22.5">
      <c r="A460" s="14"/>
      <c r="B460" s="43" t="s">
        <v>89</v>
      </c>
      <c r="C460" s="30" t="s">
        <v>51</v>
      </c>
      <c r="D460" s="30" t="s">
        <v>45</v>
      </c>
      <c r="E460" s="38" t="s">
        <v>597</v>
      </c>
      <c r="F460" s="30" t="s">
        <v>21</v>
      </c>
      <c r="G460" s="60"/>
      <c r="H460" s="60">
        <v>17</v>
      </c>
      <c r="I460" s="35">
        <f>SUM(G460:H460)</f>
        <v>17</v>
      </c>
    </row>
    <row r="461" spans="1:9">
      <c r="A461" s="14" t="s">
        <v>60</v>
      </c>
      <c r="B461" s="20" t="s">
        <v>104</v>
      </c>
      <c r="C461" s="11" t="s">
        <v>51</v>
      </c>
      <c r="D461" s="11" t="s">
        <v>51</v>
      </c>
      <c r="E461" s="11"/>
      <c r="F461" s="11"/>
      <c r="G461" s="33">
        <f>G462</f>
        <v>400.7</v>
      </c>
      <c r="H461" s="33">
        <f t="shared" ref="H461:I462" si="118">H462</f>
        <v>0</v>
      </c>
      <c r="I461" s="33">
        <f t="shared" si="118"/>
        <v>400.7</v>
      </c>
    </row>
    <row r="462" spans="1:9" ht="45">
      <c r="A462" s="14"/>
      <c r="B462" s="37" t="s">
        <v>218</v>
      </c>
      <c r="C462" s="30" t="s">
        <v>51</v>
      </c>
      <c r="D462" s="30" t="s">
        <v>51</v>
      </c>
      <c r="E462" s="30" t="s">
        <v>121</v>
      </c>
      <c r="F462" s="30"/>
      <c r="G462" s="35">
        <f>G463</f>
        <v>400.7</v>
      </c>
      <c r="H462" s="35">
        <f t="shared" si="118"/>
        <v>0</v>
      </c>
      <c r="I462" s="35">
        <f t="shared" si="118"/>
        <v>400.7</v>
      </c>
    </row>
    <row r="463" spans="1:9" ht="22.5">
      <c r="A463" s="14"/>
      <c r="B463" s="29" t="s">
        <v>406</v>
      </c>
      <c r="C463" s="30" t="s">
        <v>51</v>
      </c>
      <c r="D463" s="30" t="s">
        <v>51</v>
      </c>
      <c r="E463" s="38" t="s">
        <v>409</v>
      </c>
      <c r="F463" s="30"/>
      <c r="G463" s="35">
        <f>G464+G466</f>
        <v>400.7</v>
      </c>
      <c r="H463" s="35">
        <f>H464+H466</f>
        <v>0</v>
      </c>
      <c r="I463" s="35">
        <f>I464+I466</f>
        <v>400.7</v>
      </c>
    </row>
    <row r="464" spans="1:9" ht="22.5">
      <c r="A464" s="14"/>
      <c r="B464" s="29" t="s">
        <v>407</v>
      </c>
      <c r="C464" s="30" t="s">
        <v>51</v>
      </c>
      <c r="D464" s="30" t="s">
        <v>51</v>
      </c>
      <c r="E464" s="38" t="s">
        <v>410</v>
      </c>
      <c r="F464" s="30"/>
      <c r="G464" s="35">
        <f>G465</f>
        <v>313.2</v>
      </c>
      <c r="H464" s="35">
        <f>H465</f>
        <v>0</v>
      </c>
      <c r="I464" s="35">
        <f>I465</f>
        <v>313.2</v>
      </c>
    </row>
    <row r="465" spans="1:9" ht="22.5">
      <c r="A465" s="14"/>
      <c r="B465" s="36" t="s">
        <v>89</v>
      </c>
      <c r="C465" s="30" t="s">
        <v>51</v>
      </c>
      <c r="D465" s="30" t="s">
        <v>51</v>
      </c>
      <c r="E465" s="38" t="s">
        <v>410</v>
      </c>
      <c r="F465" s="30" t="s">
        <v>21</v>
      </c>
      <c r="G465" s="35">
        <v>313.2</v>
      </c>
      <c r="H465" s="35"/>
      <c r="I465" s="35">
        <f>SUM(G465:H465)</f>
        <v>313.2</v>
      </c>
    </row>
    <row r="466" spans="1:9">
      <c r="A466" s="14"/>
      <c r="B466" s="29" t="s">
        <v>408</v>
      </c>
      <c r="C466" s="30" t="s">
        <v>51</v>
      </c>
      <c r="D466" s="30" t="s">
        <v>51</v>
      </c>
      <c r="E466" s="38" t="s">
        <v>411</v>
      </c>
      <c r="F466" s="30"/>
      <c r="G466" s="35">
        <f>G467</f>
        <v>87.5</v>
      </c>
      <c r="H466" s="35">
        <f>H467</f>
        <v>0</v>
      </c>
      <c r="I466" s="35">
        <f>I467</f>
        <v>87.5</v>
      </c>
    </row>
    <row r="467" spans="1:9">
      <c r="A467" s="14"/>
      <c r="B467" s="64" t="s">
        <v>158</v>
      </c>
      <c r="C467" s="30" t="s">
        <v>51</v>
      </c>
      <c r="D467" s="30" t="s">
        <v>51</v>
      </c>
      <c r="E467" s="38" t="s">
        <v>411</v>
      </c>
      <c r="F467" s="30" t="s">
        <v>157</v>
      </c>
      <c r="G467" s="35">
        <v>87.5</v>
      </c>
      <c r="H467" s="35"/>
      <c r="I467" s="35">
        <f>SUM(G467:H467)</f>
        <v>87.5</v>
      </c>
    </row>
    <row r="468" spans="1:9">
      <c r="A468" s="14" t="s">
        <v>115</v>
      </c>
      <c r="B468" s="20" t="s">
        <v>61</v>
      </c>
      <c r="C468" s="11" t="s">
        <v>51</v>
      </c>
      <c r="D468" s="11" t="s">
        <v>41</v>
      </c>
      <c r="E468" s="11"/>
      <c r="F468" s="11"/>
      <c r="G468" s="25">
        <f>G469</f>
        <v>31300.900000000005</v>
      </c>
      <c r="H468" s="25">
        <f t="shared" ref="H468:I468" si="119">H469</f>
        <v>-4000.8</v>
      </c>
      <c r="I468" s="25">
        <f t="shared" si="119"/>
        <v>27300.1</v>
      </c>
    </row>
    <row r="469" spans="1:9" ht="45">
      <c r="A469" s="14"/>
      <c r="B469" s="34" t="s">
        <v>218</v>
      </c>
      <c r="C469" s="30" t="s">
        <v>51</v>
      </c>
      <c r="D469" s="30" t="s">
        <v>41</v>
      </c>
      <c r="E469" s="30" t="s">
        <v>121</v>
      </c>
      <c r="F469" s="30"/>
      <c r="G469" s="35">
        <f>G470+G492+G498</f>
        <v>31300.900000000005</v>
      </c>
      <c r="H469" s="35">
        <f t="shared" ref="H469:I469" si="120">H470+H492+H498</f>
        <v>-4000.8</v>
      </c>
      <c r="I469" s="35">
        <f t="shared" si="120"/>
        <v>27300.1</v>
      </c>
    </row>
    <row r="470" spans="1:9" ht="45">
      <c r="A470" s="14"/>
      <c r="B470" s="34" t="s">
        <v>412</v>
      </c>
      <c r="C470" s="30" t="s">
        <v>51</v>
      </c>
      <c r="D470" s="30" t="s">
        <v>41</v>
      </c>
      <c r="E470" s="30" t="s">
        <v>419</v>
      </c>
      <c r="F470" s="30"/>
      <c r="G470" s="35">
        <f>G471+G475+G478+G487+G490</f>
        <v>26446.700000000004</v>
      </c>
      <c r="H470" s="35">
        <f>H471+H475+H478+H487+H490</f>
        <v>-2596.4</v>
      </c>
      <c r="I470" s="35">
        <f>I471+I475+I478+I487+I490</f>
        <v>23850.3</v>
      </c>
    </row>
    <row r="471" spans="1:9" ht="22.5">
      <c r="A471" s="14"/>
      <c r="B471" s="34" t="s">
        <v>413</v>
      </c>
      <c r="C471" s="30" t="s">
        <v>51</v>
      </c>
      <c r="D471" s="30" t="s">
        <v>41</v>
      </c>
      <c r="E471" s="30" t="s">
        <v>420</v>
      </c>
      <c r="F471" s="30"/>
      <c r="G471" s="35">
        <f>SUM(G472:G474)</f>
        <v>4692.6000000000004</v>
      </c>
      <c r="H471" s="35">
        <f t="shared" ref="H471:I471" si="121">SUM(H472:H474)</f>
        <v>-1600.1</v>
      </c>
      <c r="I471" s="35">
        <f t="shared" si="121"/>
        <v>3092.4999999999995</v>
      </c>
    </row>
    <row r="472" spans="1:9">
      <c r="A472" s="14"/>
      <c r="B472" s="34" t="s">
        <v>85</v>
      </c>
      <c r="C472" s="30" t="s">
        <v>51</v>
      </c>
      <c r="D472" s="30" t="s">
        <v>41</v>
      </c>
      <c r="E472" s="30" t="s">
        <v>420</v>
      </c>
      <c r="F472" s="30" t="s">
        <v>12</v>
      </c>
      <c r="G472" s="35">
        <v>3604.1</v>
      </c>
      <c r="H472" s="35">
        <v>-1190.2</v>
      </c>
      <c r="I472" s="35">
        <f>G472+H472</f>
        <v>2413.8999999999996</v>
      </c>
    </row>
    <row r="473" spans="1:9" ht="33.75">
      <c r="A473" s="14"/>
      <c r="B473" s="34" t="s">
        <v>86</v>
      </c>
      <c r="C473" s="30" t="s">
        <v>51</v>
      </c>
      <c r="D473" s="30" t="s">
        <v>41</v>
      </c>
      <c r="E473" s="30" t="s">
        <v>420</v>
      </c>
      <c r="F473" s="30" t="s">
        <v>87</v>
      </c>
      <c r="G473" s="35">
        <v>1088.5</v>
      </c>
      <c r="H473" s="35">
        <v>-469.9</v>
      </c>
      <c r="I473" s="35">
        <f>G473+H473</f>
        <v>618.6</v>
      </c>
    </row>
    <row r="474" spans="1:9">
      <c r="A474" s="14"/>
      <c r="B474" s="39" t="s">
        <v>94</v>
      </c>
      <c r="C474" s="30" t="s">
        <v>51</v>
      </c>
      <c r="D474" s="30" t="s">
        <v>41</v>
      </c>
      <c r="E474" s="30" t="s">
        <v>420</v>
      </c>
      <c r="F474" s="30" t="s">
        <v>95</v>
      </c>
      <c r="G474" s="35"/>
      <c r="H474" s="35">
        <v>60</v>
      </c>
      <c r="I474" s="35">
        <f>G474+H474</f>
        <v>60</v>
      </c>
    </row>
    <row r="475" spans="1:9" ht="22.5">
      <c r="A475" s="14"/>
      <c r="B475" s="34" t="s">
        <v>222</v>
      </c>
      <c r="C475" s="30" t="s">
        <v>51</v>
      </c>
      <c r="D475" s="30" t="s">
        <v>41</v>
      </c>
      <c r="E475" s="30" t="s">
        <v>421</v>
      </c>
      <c r="F475" s="30"/>
      <c r="G475" s="35">
        <f>SUM(G476:G477)</f>
        <v>391</v>
      </c>
      <c r="H475" s="35">
        <f>SUM(H476:H477)</f>
        <v>-221.9</v>
      </c>
      <c r="I475" s="35">
        <f>SUM(I476:I477)</f>
        <v>169.10000000000002</v>
      </c>
    </row>
    <row r="476" spans="1:9" ht="22.5">
      <c r="A476" s="14"/>
      <c r="B476" s="31" t="s">
        <v>13</v>
      </c>
      <c r="C476" s="30" t="s">
        <v>51</v>
      </c>
      <c r="D476" s="30" t="s">
        <v>41</v>
      </c>
      <c r="E476" s="30" t="s">
        <v>421</v>
      </c>
      <c r="F476" s="30" t="s">
        <v>19</v>
      </c>
      <c r="G476" s="35">
        <v>300.3</v>
      </c>
      <c r="H476" s="35">
        <v>-170.4</v>
      </c>
      <c r="I476" s="35">
        <f>G476+H476</f>
        <v>129.9</v>
      </c>
    </row>
    <row r="477" spans="1:9" ht="33.75">
      <c r="A477" s="14"/>
      <c r="B477" s="31" t="s">
        <v>86</v>
      </c>
      <c r="C477" s="30" t="s">
        <v>51</v>
      </c>
      <c r="D477" s="30" t="s">
        <v>41</v>
      </c>
      <c r="E477" s="30" t="s">
        <v>421</v>
      </c>
      <c r="F477" s="30" t="s">
        <v>87</v>
      </c>
      <c r="G477" s="35">
        <v>90.7</v>
      </c>
      <c r="H477" s="35">
        <v>-51.5</v>
      </c>
      <c r="I477" s="35">
        <f>G477+H477</f>
        <v>39.200000000000003</v>
      </c>
    </row>
    <row r="478" spans="1:9" ht="22.5">
      <c r="A478" s="14"/>
      <c r="B478" s="34" t="s">
        <v>414</v>
      </c>
      <c r="C478" s="30" t="s">
        <v>51</v>
      </c>
      <c r="D478" s="30" t="s">
        <v>41</v>
      </c>
      <c r="E478" s="30" t="s">
        <v>422</v>
      </c>
      <c r="F478" s="30"/>
      <c r="G478" s="35">
        <f>SUM(G479:G486)</f>
        <v>20563.100000000002</v>
      </c>
      <c r="H478" s="35">
        <f t="shared" ref="H478:I478" si="122">SUM(H479:H486)</f>
        <v>-774.4</v>
      </c>
      <c r="I478" s="35">
        <f t="shared" si="122"/>
        <v>19788.7</v>
      </c>
    </row>
    <row r="479" spans="1:9">
      <c r="A479" s="14"/>
      <c r="B479" s="34" t="s">
        <v>108</v>
      </c>
      <c r="C479" s="30" t="s">
        <v>51</v>
      </c>
      <c r="D479" s="30" t="s">
        <v>41</v>
      </c>
      <c r="E479" s="30" t="s">
        <v>422</v>
      </c>
      <c r="F479" s="30" t="s">
        <v>34</v>
      </c>
      <c r="G479" s="35">
        <v>14209.4</v>
      </c>
      <c r="H479" s="35">
        <v>-752.5</v>
      </c>
      <c r="I479" s="35">
        <f t="shared" ref="I479:I486" si="123">G479+H479</f>
        <v>13456.9</v>
      </c>
    </row>
    <row r="480" spans="1:9" ht="22.5">
      <c r="A480" s="14"/>
      <c r="B480" s="34" t="s">
        <v>109</v>
      </c>
      <c r="C480" s="30" t="s">
        <v>51</v>
      </c>
      <c r="D480" s="30" t="s">
        <v>41</v>
      </c>
      <c r="E480" s="30" t="s">
        <v>422</v>
      </c>
      <c r="F480" s="30" t="s">
        <v>96</v>
      </c>
      <c r="G480" s="35">
        <v>4028</v>
      </c>
      <c r="H480" s="35">
        <v>-227.3</v>
      </c>
      <c r="I480" s="35">
        <f t="shared" si="123"/>
        <v>3800.7</v>
      </c>
    </row>
    <row r="481" spans="1:9" ht="22.5">
      <c r="A481" s="14"/>
      <c r="B481" s="39" t="s">
        <v>150</v>
      </c>
      <c r="C481" s="30" t="s">
        <v>51</v>
      </c>
      <c r="D481" s="30" t="s">
        <v>41</v>
      </c>
      <c r="E481" s="30" t="s">
        <v>422</v>
      </c>
      <c r="F481" s="30" t="s">
        <v>179</v>
      </c>
      <c r="G481" s="35"/>
      <c r="H481" s="35">
        <v>34</v>
      </c>
      <c r="I481" s="35">
        <f t="shared" si="123"/>
        <v>34</v>
      </c>
    </row>
    <row r="482" spans="1:9" ht="22.5">
      <c r="A482" s="14"/>
      <c r="B482" s="31" t="s">
        <v>20</v>
      </c>
      <c r="C482" s="30" t="s">
        <v>51</v>
      </c>
      <c r="D482" s="30" t="s">
        <v>41</v>
      </c>
      <c r="E482" s="30" t="s">
        <v>422</v>
      </c>
      <c r="F482" s="30">
        <v>242</v>
      </c>
      <c r="G482" s="35">
        <v>312.3</v>
      </c>
      <c r="H482" s="35">
        <v>215.4</v>
      </c>
      <c r="I482" s="35">
        <f t="shared" si="123"/>
        <v>527.70000000000005</v>
      </c>
    </row>
    <row r="483" spans="1:9" ht="22.5">
      <c r="A483" s="14"/>
      <c r="B483" s="36" t="s">
        <v>89</v>
      </c>
      <c r="C483" s="30" t="s">
        <v>51</v>
      </c>
      <c r="D483" s="30" t="s">
        <v>41</v>
      </c>
      <c r="E483" s="30" t="s">
        <v>422</v>
      </c>
      <c r="F483" s="30">
        <v>244</v>
      </c>
      <c r="G483" s="35">
        <v>1960</v>
      </c>
      <c r="H483" s="35">
        <v>-94</v>
      </c>
      <c r="I483" s="35">
        <f t="shared" si="123"/>
        <v>1866</v>
      </c>
    </row>
    <row r="484" spans="1:9">
      <c r="A484" s="14"/>
      <c r="B484" s="34" t="s">
        <v>22</v>
      </c>
      <c r="C484" s="30" t="s">
        <v>51</v>
      </c>
      <c r="D484" s="30" t="s">
        <v>41</v>
      </c>
      <c r="E484" s="30" t="s">
        <v>422</v>
      </c>
      <c r="F484" s="30" t="s">
        <v>91</v>
      </c>
      <c r="G484" s="35">
        <v>38.4</v>
      </c>
      <c r="H484" s="35"/>
      <c r="I484" s="35">
        <f t="shared" si="123"/>
        <v>38.4</v>
      </c>
    </row>
    <row r="485" spans="1:9">
      <c r="A485" s="14"/>
      <c r="B485" s="34" t="s">
        <v>92</v>
      </c>
      <c r="C485" s="30" t="s">
        <v>51</v>
      </c>
      <c r="D485" s="30" t="s">
        <v>41</v>
      </c>
      <c r="E485" s="30" t="s">
        <v>422</v>
      </c>
      <c r="F485" s="30" t="s">
        <v>35</v>
      </c>
      <c r="G485" s="35">
        <v>15</v>
      </c>
      <c r="H485" s="35"/>
      <c r="I485" s="35">
        <f t="shared" si="123"/>
        <v>15</v>
      </c>
    </row>
    <row r="486" spans="1:9">
      <c r="A486" s="14"/>
      <c r="B486" s="39" t="s">
        <v>94</v>
      </c>
      <c r="C486" s="30" t="s">
        <v>51</v>
      </c>
      <c r="D486" s="30" t="s">
        <v>41</v>
      </c>
      <c r="E486" s="30" t="s">
        <v>422</v>
      </c>
      <c r="F486" s="30" t="s">
        <v>95</v>
      </c>
      <c r="G486" s="35"/>
      <c r="H486" s="35">
        <v>50</v>
      </c>
      <c r="I486" s="35">
        <f t="shared" si="123"/>
        <v>50</v>
      </c>
    </row>
    <row r="487" spans="1:9" ht="22.5">
      <c r="A487" s="14"/>
      <c r="B487" s="34" t="s">
        <v>415</v>
      </c>
      <c r="C487" s="30" t="s">
        <v>51</v>
      </c>
      <c r="D487" s="30" t="s">
        <v>41</v>
      </c>
      <c r="E487" s="30" t="s">
        <v>423</v>
      </c>
      <c r="F487" s="30"/>
      <c r="G487" s="35">
        <f>SUM(G488:G489)</f>
        <v>350</v>
      </c>
      <c r="H487" s="35">
        <f>SUM(H488:H489)</f>
        <v>0</v>
      </c>
      <c r="I487" s="35">
        <f>SUM(I488:I489)</f>
        <v>350</v>
      </c>
    </row>
    <row r="488" spans="1:9" ht="22.5">
      <c r="A488" s="14"/>
      <c r="B488" s="36" t="s">
        <v>89</v>
      </c>
      <c r="C488" s="30" t="s">
        <v>51</v>
      </c>
      <c r="D488" s="30" t="s">
        <v>41</v>
      </c>
      <c r="E488" s="30" t="s">
        <v>423</v>
      </c>
      <c r="F488" s="30" t="s">
        <v>21</v>
      </c>
      <c r="G488" s="35">
        <v>56.3</v>
      </c>
      <c r="H488" s="35"/>
      <c r="I488" s="35">
        <f>G488+H488</f>
        <v>56.3</v>
      </c>
    </row>
    <row r="489" spans="1:9">
      <c r="A489" s="14"/>
      <c r="B489" s="34" t="s">
        <v>141</v>
      </c>
      <c r="C489" s="30" t="s">
        <v>51</v>
      </c>
      <c r="D489" s="30" t="s">
        <v>41</v>
      </c>
      <c r="E489" s="30" t="s">
        <v>423</v>
      </c>
      <c r="F489" s="30" t="s">
        <v>142</v>
      </c>
      <c r="G489" s="35">
        <v>293.7</v>
      </c>
      <c r="H489" s="35"/>
      <c r="I489" s="35">
        <f>G489+H489</f>
        <v>293.7</v>
      </c>
    </row>
    <row r="490" spans="1:9" ht="22.5">
      <c r="A490" s="14"/>
      <c r="B490" s="34" t="s">
        <v>416</v>
      </c>
      <c r="C490" s="30" t="s">
        <v>51</v>
      </c>
      <c r="D490" s="30" t="s">
        <v>41</v>
      </c>
      <c r="E490" s="30" t="s">
        <v>424</v>
      </c>
      <c r="F490" s="30"/>
      <c r="G490" s="35">
        <f>G491</f>
        <v>450</v>
      </c>
      <c r="H490" s="35">
        <f>H491</f>
        <v>0</v>
      </c>
      <c r="I490" s="35">
        <f>I491</f>
        <v>450</v>
      </c>
    </row>
    <row r="491" spans="1:9" ht="22.5">
      <c r="A491" s="14"/>
      <c r="B491" s="36" t="s">
        <v>89</v>
      </c>
      <c r="C491" s="30" t="s">
        <v>51</v>
      </c>
      <c r="D491" s="30" t="s">
        <v>41</v>
      </c>
      <c r="E491" s="30" t="s">
        <v>424</v>
      </c>
      <c r="F491" s="30">
        <v>244</v>
      </c>
      <c r="G491" s="35">
        <v>450</v>
      </c>
      <c r="H491" s="35"/>
      <c r="I491" s="35">
        <f>G491+H491</f>
        <v>450</v>
      </c>
    </row>
    <row r="492" spans="1:9" ht="22.5">
      <c r="A492" s="14"/>
      <c r="B492" s="29" t="s">
        <v>406</v>
      </c>
      <c r="C492" s="30" t="s">
        <v>51</v>
      </c>
      <c r="D492" s="30" t="s">
        <v>41</v>
      </c>
      <c r="E492" s="38" t="s">
        <v>409</v>
      </c>
      <c r="F492" s="30"/>
      <c r="G492" s="35">
        <f>G493+G495</f>
        <v>1603</v>
      </c>
      <c r="H492" s="35">
        <f>H493+H495</f>
        <v>0</v>
      </c>
      <c r="I492" s="35">
        <f>I493+I495</f>
        <v>1603</v>
      </c>
    </row>
    <row r="493" spans="1:9">
      <c r="A493" s="14"/>
      <c r="B493" s="29" t="s">
        <v>417</v>
      </c>
      <c r="C493" s="30" t="s">
        <v>51</v>
      </c>
      <c r="D493" s="30" t="s">
        <v>41</v>
      </c>
      <c r="E493" s="38" t="s">
        <v>425</v>
      </c>
      <c r="F493" s="30"/>
      <c r="G493" s="35">
        <f>G494</f>
        <v>300</v>
      </c>
      <c r="H493" s="35">
        <f>H494</f>
        <v>0</v>
      </c>
      <c r="I493" s="35">
        <f>I494</f>
        <v>300</v>
      </c>
    </row>
    <row r="494" spans="1:9" ht="33.75">
      <c r="A494" s="14"/>
      <c r="B494" s="31" t="s">
        <v>56</v>
      </c>
      <c r="C494" s="30" t="s">
        <v>51</v>
      </c>
      <c r="D494" s="30" t="s">
        <v>41</v>
      </c>
      <c r="E494" s="38" t="s">
        <v>425</v>
      </c>
      <c r="F494" s="30" t="s">
        <v>66</v>
      </c>
      <c r="G494" s="35">
        <v>300</v>
      </c>
      <c r="H494" s="35"/>
      <c r="I494" s="35">
        <f>SUM(G494:H494)</f>
        <v>300</v>
      </c>
    </row>
    <row r="495" spans="1:9" ht="33.75">
      <c r="A495" s="14"/>
      <c r="B495" s="29" t="s">
        <v>418</v>
      </c>
      <c r="C495" s="30" t="s">
        <v>51</v>
      </c>
      <c r="D495" s="30" t="s">
        <v>41</v>
      </c>
      <c r="E495" s="38" t="s">
        <v>426</v>
      </c>
      <c r="F495" s="30"/>
      <c r="G495" s="35">
        <f>G497+G496</f>
        <v>1303</v>
      </c>
      <c r="H495" s="35">
        <f t="shared" ref="H495:I495" si="124">H497+H496</f>
        <v>0</v>
      </c>
      <c r="I495" s="35">
        <f t="shared" si="124"/>
        <v>1303</v>
      </c>
    </row>
    <row r="496" spans="1:9" ht="22.5">
      <c r="A496" s="14"/>
      <c r="B496" s="39" t="s">
        <v>577</v>
      </c>
      <c r="C496" s="30" t="s">
        <v>51</v>
      </c>
      <c r="D496" s="30" t="s">
        <v>41</v>
      </c>
      <c r="E496" s="38" t="s">
        <v>426</v>
      </c>
      <c r="F496" s="30" t="s">
        <v>72</v>
      </c>
      <c r="G496" s="35"/>
      <c r="H496" s="35">
        <v>307.39999999999998</v>
      </c>
      <c r="I496" s="35">
        <f>SUM(G496:H496)</f>
        <v>307.39999999999998</v>
      </c>
    </row>
    <row r="497" spans="1:9">
      <c r="A497" s="14"/>
      <c r="B497" s="29" t="s">
        <v>417</v>
      </c>
      <c r="C497" s="30" t="s">
        <v>51</v>
      </c>
      <c r="D497" s="30" t="s">
        <v>41</v>
      </c>
      <c r="E497" s="38" t="s">
        <v>426</v>
      </c>
      <c r="F497" s="30" t="s">
        <v>66</v>
      </c>
      <c r="G497" s="35">
        <v>1303</v>
      </c>
      <c r="H497" s="35">
        <v>-307.39999999999998</v>
      </c>
      <c r="I497" s="35">
        <f>SUM(G497:H497)</f>
        <v>995.6</v>
      </c>
    </row>
    <row r="498" spans="1:9">
      <c r="A498" s="14"/>
      <c r="B498" s="39" t="s">
        <v>238</v>
      </c>
      <c r="C498" s="30" t="s">
        <v>51</v>
      </c>
      <c r="D498" s="30" t="s">
        <v>41</v>
      </c>
      <c r="E498" s="38" t="s">
        <v>241</v>
      </c>
      <c r="F498" s="30"/>
      <c r="G498" s="35">
        <f>G500+G499+G501</f>
        <v>3251.2</v>
      </c>
      <c r="H498" s="35">
        <f t="shared" ref="H498:I498" si="125">H500+H499+H501</f>
        <v>-1404.3999999999999</v>
      </c>
      <c r="I498" s="35">
        <f t="shared" si="125"/>
        <v>1846.8000000000002</v>
      </c>
    </row>
    <row r="499" spans="1:9" ht="22.5">
      <c r="A499" s="14"/>
      <c r="B499" s="39" t="s">
        <v>150</v>
      </c>
      <c r="C499" s="30" t="s">
        <v>51</v>
      </c>
      <c r="D499" s="30" t="s">
        <v>41</v>
      </c>
      <c r="E499" s="38" t="s">
        <v>241</v>
      </c>
      <c r="F499" s="30" t="s">
        <v>179</v>
      </c>
      <c r="G499" s="35"/>
      <c r="H499" s="35">
        <v>419.6</v>
      </c>
      <c r="I499" s="35">
        <f>G499+H499</f>
        <v>419.6</v>
      </c>
    </row>
    <row r="500" spans="1:9" ht="22.5">
      <c r="A500" s="14"/>
      <c r="B500" s="43" t="s">
        <v>13</v>
      </c>
      <c r="C500" s="30" t="s">
        <v>51</v>
      </c>
      <c r="D500" s="30" t="s">
        <v>41</v>
      </c>
      <c r="E500" s="38" t="s">
        <v>241</v>
      </c>
      <c r="F500" s="30" t="s">
        <v>19</v>
      </c>
      <c r="G500" s="35">
        <v>3251.2</v>
      </c>
      <c r="H500" s="35">
        <v>-3251.2</v>
      </c>
      <c r="I500" s="35">
        <f>G500+H500</f>
        <v>0</v>
      </c>
    </row>
    <row r="501" spans="1:9">
      <c r="A501" s="14"/>
      <c r="B501" s="39" t="s">
        <v>433</v>
      </c>
      <c r="C501" s="30" t="s">
        <v>51</v>
      </c>
      <c r="D501" s="30" t="s">
        <v>41</v>
      </c>
      <c r="E501" s="38" t="s">
        <v>241</v>
      </c>
      <c r="F501" s="30" t="s">
        <v>67</v>
      </c>
      <c r="G501" s="35"/>
      <c r="H501" s="35">
        <v>1427.2</v>
      </c>
      <c r="I501" s="35">
        <f>G501+H501</f>
        <v>1427.2</v>
      </c>
    </row>
    <row r="502" spans="1:9">
      <c r="A502" s="10">
        <v>7</v>
      </c>
      <c r="B502" s="20" t="s">
        <v>62</v>
      </c>
      <c r="C502" s="11" t="s">
        <v>63</v>
      </c>
      <c r="D502" s="11" t="s">
        <v>52</v>
      </c>
      <c r="E502" s="11"/>
      <c r="F502" s="11"/>
      <c r="G502" s="25">
        <f t="shared" ref="G502:I502" si="126">G503</f>
        <v>52849.5</v>
      </c>
      <c r="H502" s="25">
        <f t="shared" si="126"/>
        <v>14877.099999999999</v>
      </c>
      <c r="I502" s="25">
        <f t="shared" si="126"/>
        <v>67726.599999999991</v>
      </c>
    </row>
    <row r="503" spans="1:9">
      <c r="A503" s="14" t="s">
        <v>64</v>
      </c>
      <c r="B503" s="20" t="s">
        <v>65</v>
      </c>
      <c r="C503" s="32" t="s">
        <v>63</v>
      </c>
      <c r="D503" s="32" t="s">
        <v>8</v>
      </c>
      <c r="E503" s="32"/>
      <c r="F503" s="32"/>
      <c r="G503" s="25">
        <f>G511+G504+G558</f>
        <v>52849.5</v>
      </c>
      <c r="H503" s="25">
        <f>H511+H504+H558</f>
        <v>14877.099999999999</v>
      </c>
      <c r="I503" s="25">
        <f>I511+I504+I558</f>
        <v>67726.599999999991</v>
      </c>
    </row>
    <row r="504" spans="1:9" ht="33.75">
      <c r="A504" s="14"/>
      <c r="B504" s="31" t="s">
        <v>217</v>
      </c>
      <c r="C504" s="30" t="s">
        <v>63</v>
      </c>
      <c r="D504" s="30" t="s">
        <v>8</v>
      </c>
      <c r="E504" s="30" t="s">
        <v>118</v>
      </c>
      <c r="F504" s="30"/>
      <c r="G504" s="35">
        <f>G508+G505</f>
        <v>92</v>
      </c>
      <c r="H504" s="35">
        <f t="shared" ref="H504:I504" si="127">H508+H505</f>
        <v>60.3</v>
      </c>
      <c r="I504" s="35">
        <f t="shared" si="127"/>
        <v>152.30000000000001</v>
      </c>
    </row>
    <row r="505" spans="1:9" ht="22.5">
      <c r="A505" s="14"/>
      <c r="B505" s="39" t="s">
        <v>377</v>
      </c>
      <c r="C505" s="30" t="s">
        <v>63</v>
      </c>
      <c r="D505" s="30" t="s">
        <v>8</v>
      </c>
      <c r="E505" s="30" t="s">
        <v>379</v>
      </c>
      <c r="F505" s="30"/>
      <c r="G505" s="35">
        <f>G506</f>
        <v>0</v>
      </c>
      <c r="H505" s="35">
        <f t="shared" ref="H505:I505" si="128">H506</f>
        <v>60.3</v>
      </c>
      <c r="I505" s="35">
        <f t="shared" si="128"/>
        <v>60.3</v>
      </c>
    </row>
    <row r="506" spans="1:9">
      <c r="A506" s="14"/>
      <c r="B506" s="39" t="s">
        <v>378</v>
      </c>
      <c r="C506" s="30" t="s">
        <v>63</v>
      </c>
      <c r="D506" s="30" t="s">
        <v>8</v>
      </c>
      <c r="E506" s="30" t="s">
        <v>380</v>
      </c>
      <c r="F506" s="30"/>
      <c r="G506" s="35">
        <f>G507</f>
        <v>0</v>
      </c>
      <c r="H506" s="35">
        <f t="shared" ref="H506:I506" si="129">H507</f>
        <v>60.3</v>
      </c>
      <c r="I506" s="35">
        <f t="shared" si="129"/>
        <v>60.3</v>
      </c>
    </row>
    <row r="507" spans="1:9" ht="22.5">
      <c r="A507" s="14"/>
      <c r="B507" s="43" t="s">
        <v>89</v>
      </c>
      <c r="C507" s="30" t="s">
        <v>63</v>
      </c>
      <c r="D507" s="30" t="s">
        <v>8</v>
      </c>
      <c r="E507" s="30" t="s">
        <v>380</v>
      </c>
      <c r="F507" s="30" t="s">
        <v>21</v>
      </c>
      <c r="G507" s="35"/>
      <c r="H507" s="35">
        <v>60.3</v>
      </c>
      <c r="I507" s="35">
        <f>G507+H507</f>
        <v>60.3</v>
      </c>
    </row>
    <row r="508" spans="1:9" ht="33.75">
      <c r="A508" s="14"/>
      <c r="B508" s="39" t="s">
        <v>294</v>
      </c>
      <c r="C508" s="30" t="s">
        <v>63</v>
      </c>
      <c r="D508" s="30" t="s">
        <v>8</v>
      </c>
      <c r="E508" s="30" t="s">
        <v>306</v>
      </c>
      <c r="F508" s="30"/>
      <c r="G508" s="35">
        <f>G509</f>
        <v>92</v>
      </c>
      <c r="H508" s="35">
        <f t="shared" ref="H508:I509" si="130">H509</f>
        <v>0</v>
      </c>
      <c r="I508" s="35">
        <f t="shared" si="130"/>
        <v>92</v>
      </c>
    </row>
    <row r="509" spans="1:9" ht="33.75">
      <c r="A509" s="14"/>
      <c r="B509" s="36" t="s">
        <v>516</v>
      </c>
      <c r="C509" s="30" t="s">
        <v>63</v>
      </c>
      <c r="D509" s="30" t="s">
        <v>8</v>
      </c>
      <c r="E509" s="30" t="s">
        <v>517</v>
      </c>
      <c r="F509" s="30"/>
      <c r="G509" s="35">
        <f>G510</f>
        <v>92</v>
      </c>
      <c r="H509" s="35">
        <f t="shared" si="130"/>
        <v>0</v>
      </c>
      <c r="I509" s="35">
        <f t="shared" si="130"/>
        <v>92</v>
      </c>
    </row>
    <row r="510" spans="1:9">
      <c r="A510" s="14"/>
      <c r="B510" s="43" t="s">
        <v>129</v>
      </c>
      <c r="C510" s="30" t="s">
        <v>63</v>
      </c>
      <c r="D510" s="30" t="s">
        <v>8</v>
      </c>
      <c r="E510" s="30" t="s">
        <v>517</v>
      </c>
      <c r="F510" s="30" t="s">
        <v>130</v>
      </c>
      <c r="G510" s="35">
        <v>92</v>
      </c>
      <c r="H510" s="35"/>
      <c r="I510" s="35">
        <f>G510+H510</f>
        <v>92</v>
      </c>
    </row>
    <row r="511" spans="1:9" ht="45">
      <c r="A511" s="14"/>
      <c r="B511" s="37" t="s">
        <v>218</v>
      </c>
      <c r="C511" s="30" t="s">
        <v>63</v>
      </c>
      <c r="D511" s="30" t="s">
        <v>8</v>
      </c>
      <c r="E511" s="30" t="s">
        <v>121</v>
      </c>
      <c r="F511" s="30"/>
      <c r="G511" s="35">
        <f>G523+G543+G512+G519</f>
        <v>52108</v>
      </c>
      <c r="H511" s="35">
        <f>H523+H543+H512+H519</f>
        <v>14816.8</v>
      </c>
      <c r="I511" s="35">
        <f>I523+I543+I512+I519</f>
        <v>66924.799999999988</v>
      </c>
    </row>
    <row r="512" spans="1:9" ht="22.5">
      <c r="A512" s="14"/>
      <c r="B512" s="29" t="s">
        <v>449</v>
      </c>
      <c r="C512" s="30" t="s">
        <v>63</v>
      </c>
      <c r="D512" s="30" t="s">
        <v>8</v>
      </c>
      <c r="E512" s="30" t="s">
        <v>144</v>
      </c>
      <c r="F512" s="30"/>
      <c r="G512" s="35">
        <f>G513+G516</f>
        <v>777.30000000000007</v>
      </c>
      <c r="H512" s="35">
        <f t="shared" ref="H512:I512" si="131">H513+H516</f>
        <v>0</v>
      </c>
      <c r="I512" s="35">
        <f t="shared" si="131"/>
        <v>777.30000000000007</v>
      </c>
    </row>
    <row r="513" spans="1:9" ht="33.75">
      <c r="A513" s="14"/>
      <c r="B513" s="29" t="s">
        <v>427</v>
      </c>
      <c r="C513" s="30" t="s">
        <v>63</v>
      </c>
      <c r="D513" s="30" t="s">
        <v>8</v>
      </c>
      <c r="E513" s="38" t="s">
        <v>429</v>
      </c>
      <c r="F513" s="30"/>
      <c r="G513" s="35">
        <f>SUM(G514:G515)</f>
        <v>724.1</v>
      </c>
      <c r="H513" s="35">
        <f>SUM(H514:H515)</f>
        <v>0</v>
      </c>
      <c r="I513" s="35">
        <f>SUM(I514:I515)</f>
        <v>724.1</v>
      </c>
    </row>
    <row r="514" spans="1:9">
      <c r="A514" s="14"/>
      <c r="B514" s="34" t="s">
        <v>137</v>
      </c>
      <c r="C514" s="30" t="s">
        <v>63</v>
      </c>
      <c r="D514" s="30" t="s">
        <v>8</v>
      </c>
      <c r="E514" s="38" t="s">
        <v>429</v>
      </c>
      <c r="F514" s="65">
        <v>612</v>
      </c>
      <c r="G514" s="35">
        <f>34.3+1.9</f>
        <v>36.199999999999996</v>
      </c>
      <c r="H514" s="35"/>
      <c r="I514" s="35">
        <f>SUM(G514:H514)</f>
        <v>36.199999999999996</v>
      </c>
    </row>
    <row r="515" spans="1:9">
      <c r="A515" s="14"/>
      <c r="B515" s="34" t="s">
        <v>138</v>
      </c>
      <c r="C515" s="30" t="s">
        <v>63</v>
      </c>
      <c r="D515" s="30" t="s">
        <v>8</v>
      </c>
      <c r="E515" s="38" t="s">
        <v>429</v>
      </c>
      <c r="F515" s="65">
        <v>612</v>
      </c>
      <c r="G515" s="35">
        <f>652.4+35.5</f>
        <v>687.9</v>
      </c>
      <c r="H515" s="35"/>
      <c r="I515" s="35">
        <f>SUM(G515:H515)</f>
        <v>687.9</v>
      </c>
    </row>
    <row r="516" spans="1:9" ht="22.5">
      <c r="A516" s="14"/>
      <c r="B516" s="29" t="s">
        <v>428</v>
      </c>
      <c r="C516" s="30" t="s">
        <v>63</v>
      </c>
      <c r="D516" s="30" t="s">
        <v>8</v>
      </c>
      <c r="E516" s="38" t="s">
        <v>430</v>
      </c>
      <c r="F516" s="30"/>
      <c r="G516" s="35">
        <f>SUM(G517:G518)</f>
        <v>53.2</v>
      </c>
      <c r="H516" s="35">
        <f>SUM(H517:H518)</f>
        <v>0</v>
      </c>
      <c r="I516" s="35">
        <f>SUM(I517:I518)</f>
        <v>53.2</v>
      </c>
    </row>
    <row r="517" spans="1:9">
      <c r="A517" s="14"/>
      <c r="B517" s="34" t="s">
        <v>137</v>
      </c>
      <c r="C517" s="30" t="s">
        <v>63</v>
      </c>
      <c r="D517" s="30" t="s">
        <v>8</v>
      </c>
      <c r="E517" s="38" t="s">
        <v>430</v>
      </c>
      <c r="F517" s="65">
        <v>612</v>
      </c>
      <c r="G517" s="35">
        <v>2.7</v>
      </c>
      <c r="H517" s="35"/>
      <c r="I517" s="35">
        <f>SUM(G517:H517)</f>
        <v>2.7</v>
      </c>
    </row>
    <row r="518" spans="1:9">
      <c r="A518" s="14"/>
      <c r="B518" s="34" t="s">
        <v>138</v>
      </c>
      <c r="C518" s="30" t="s">
        <v>63</v>
      </c>
      <c r="D518" s="30" t="s">
        <v>8</v>
      </c>
      <c r="E518" s="38" t="s">
        <v>430</v>
      </c>
      <c r="F518" s="65">
        <v>612</v>
      </c>
      <c r="G518" s="35">
        <v>50.5</v>
      </c>
      <c r="H518" s="35"/>
      <c r="I518" s="35">
        <f>SUM(G518:H518)</f>
        <v>50.5</v>
      </c>
    </row>
    <row r="519" spans="1:9" ht="22.5">
      <c r="A519" s="14"/>
      <c r="B519" s="29" t="s">
        <v>450</v>
      </c>
      <c r="C519" s="30" t="s">
        <v>63</v>
      </c>
      <c r="D519" s="30" t="s">
        <v>8</v>
      </c>
      <c r="E519" s="38" t="s">
        <v>103</v>
      </c>
      <c r="F519" s="30"/>
      <c r="G519" s="35">
        <f>G520</f>
        <v>65.8</v>
      </c>
      <c r="H519" s="35">
        <f>H520</f>
        <v>0</v>
      </c>
      <c r="I519" s="35">
        <f>I520</f>
        <v>65.8</v>
      </c>
    </row>
    <row r="520" spans="1:9" ht="33.75">
      <c r="A520" s="14"/>
      <c r="B520" s="29" t="s">
        <v>451</v>
      </c>
      <c r="C520" s="30" t="s">
        <v>63</v>
      </c>
      <c r="D520" s="30" t="s">
        <v>8</v>
      </c>
      <c r="E520" s="38" t="s">
        <v>452</v>
      </c>
      <c r="F520" s="30"/>
      <c r="G520" s="35">
        <f>SUM(G521:G522)</f>
        <v>65.8</v>
      </c>
      <c r="H520" s="35">
        <f>SUM(H521:H522)</f>
        <v>0</v>
      </c>
      <c r="I520" s="35">
        <f>SUM(I521:I522)</f>
        <v>65.8</v>
      </c>
    </row>
    <row r="521" spans="1:9">
      <c r="A521" s="14"/>
      <c r="B521" s="31" t="s">
        <v>137</v>
      </c>
      <c r="C521" s="30" t="s">
        <v>63</v>
      </c>
      <c r="D521" s="30" t="s">
        <v>8</v>
      </c>
      <c r="E521" s="38" t="s">
        <v>452</v>
      </c>
      <c r="F521" s="65">
        <v>612</v>
      </c>
      <c r="G521" s="35">
        <v>3.3</v>
      </c>
      <c r="H521" s="35"/>
      <c r="I521" s="35">
        <f>SUM(G521:H521)</f>
        <v>3.3</v>
      </c>
    </row>
    <row r="522" spans="1:9">
      <c r="A522" s="14"/>
      <c r="B522" s="31" t="s">
        <v>138</v>
      </c>
      <c r="C522" s="30" t="s">
        <v>63</v>
      </c>
      <c r="D522" s="30" t="s">
        <v>8</v>
      </c>
      <c r="E522" s="38" t="s">
        <v>452</v>
      </c>
      <c r="F522" s="65">
        <v>612</v>
      </c>
      <c r="G522" s="35">
        <v>62.5</v>
      </c>
      <c r="H522" s="35"/>
      <c r="I522" s="35">
        <f>SUM(G522:H522)</f>
        <v>62.5</v>
      </c>
    </row>
    <row r="523" spans="1:9">
      <c r="A523" s="14"/>
      <c r="B523" s="29" t="s">
        <v>431</v>
      </c>
      <c r="C523" s="30" t="s">
        <v>63</v>
      </c>
      <c r="D523" s="30" t="s">
        <v>8</v>
      </c>
      <c r="E523" s="38" t="s">
        <v>434</v>
      </c>
      <c r="F523" s="30"/>
      <c r="G523" s="35">
        <f>G524+G527+G529+G531+G533+G538+G540+G536</f>
        <v>36527.1</v>
      </c>
      <c r="H523" s="35">
        <f t="shared" ref="H523:I523" si="132">H524+H527+H529+H531+H533+H538+H540+H536</f>
        <v>10837.6</v>
      </c>
      <c r="I523" s="35">
        <f t="shared" si="132"/>
        <v>47364.69999999999</v>
      </c>
    </row>
    <row r="524" spans="1:9" ht="22.5">
      <c r="A524" s="14"/>
      <c r="B524" s="34" t="s">
        <v>432</v>
      </c>
      <c r="C524" s="30" t="s">
        <v>63</v>
      </c>
      <c r="D524" s="30" t="s">
        <v>8</v>
      </c>
      <c r="E524" s="38" t="s">
        <v>435</v>
      </c>
      <c r="F524" s="30"/>
      <c r="G524" s="35">
        <f>G525+G526</f>
        <v>4572</v>
      </c>
      <c r="H524" s="35">
        <f t="shared" ref="H524:I524" si="133">H525+H526</f>
        <v>136.5</v>
      </c>
      <c r="I524" s="35">
        <f t="shared" si="133"/>
        <v>4708.5</v>
      </c>
    </row>
    <row r="525" spans="1:9" ht="33.75">
      <c r="A525" s="14"/>
      <c r="B525" s="31" t="s">
        <v>55</v>
      </c>
      <c r="C525" s="30" t="s">
        <v>63</v>
      </c>
      <c r="D525" s="30" t="s">
        <v>8</v>
      </c>
      <c r="E525" s="38" t="s">
        <v>435</v>
      </c>
      <c r="F525" s="65" t="s">
        <v>66</v>
      </c>
      <c r="G525" s="35">
        <v>2872</v>
      </c>
      <c r="H525" s="35">
        <v>-63.5</v>
      </c>
      <c r="I525" s="35">
        <f>SUM(G525:H525)</f>
        <v>2808.5</v>
      </c>
    </row>
    <row r="526" spans="1:9">
      <c r="A526" s="14"/>
      <c r="B526" s="43" t="s">
        <v>156</v>
      </c>
      <c r="C526" s="30" t="s">
        <v>63</v>
      </c>
      <c r="D526" s="30" t="s">
        <v>8</v>
      </c>
      <c r="E526" s="38" t="s">
        <v>435</v>
      </c>
      <c r="F526" s="65">
        <v>612</v>
      </c>
      <c r="G526" s="35">
        <v>1700</v>
      </c>
      <c r="H526" s="35">
        <v>200</v>
      </c>
      <c r="I526" s="35">
        <f>G526+H526</f>
        <v>1900</v>
      </c>
    </row>
    <row r="527" spans="1:9" ht="33.75">
      <c r="A527" s="14"/>
      <c r="B527" s="39" t="s">
        <v>495</v>
      </c>
      <c r="C527" s="30" t="s">
        <v>63</v>
      </c>
      <c r="D527" s="30" t="s">
        <v>8</v>
      </c>
      <c r="E527" s="38" t="s">
        <v>436</v>
      </c>
      <c r="F527" s="30"/>
      <c r="G527" s="35">
        <f>SUM(G528)</f>
        <v>220</v>
      </c>
      <c r="H527" s="35">
        <f>SUM(H528)</f>
        <v>0</v>
      </c>
      <c r="I527" s="35">
        <f>SUM(I528)</f>
        <v>220</v>
      </c>
    </row>
    <row r="528" spans="1:9" ht="33.75">
      <c r="A528" s="14"/>
      <c r="B528" s="34" t="s">
        <v>56</v>
      </c>
      <c r="C528" s="30" t="s">
        <v>63</v>
      </c>
      <c r="D528" s="30" t="s">
        <v>8</v>
      </c>
      <c r="E528" s="38" t="s">
        <v>436</v>
      </c>
      <c r="F528" s="65" t="s">
        <v>66</v>
      </c>
      <c r="G528" s="35">
        <v>220</v>
      </c>
      <c r="H528" s="35"/>
      <c r="I528" s="35">
        <f>SUM(G528:H528)</f>
        <v>220</v>
      </c>
    </row>
    <row r="529" spans="1:9" ht="33.75">
      <c r="A529" s="14"/>
      <c r="B529" s="43" t="s">
        <v>496</v>
      </c>
      <c r="C529" s="30" t="s">
        <v>63</v>
      </c>
      <c r="D529" s="30" t="s">
        <v>8</v>
      </c>
      <c r="E529" s="38" t="s">
        <v>437</v>
      </c>
      <c r="F529" s="30"/>
      <c r="G529" s="35">
        <f>SUM(G530)</f>
        <v>99.9</v>
      </c>
      <c r="H529" s="35">
        <f>SUM(H530)</f>
        <v>0</v>
      </c>
      <c r="I529" s="35">
        <f>SUM(I530)</f>
        <v>99.9</v>
      </c>
    </row>
    <row r="530" spans="1:9" ht="33.75">
      <c r="A530" s="14"/>
      <c r="B530" s="34" t="s">
        <v>56</v>
      </c>
      <c r="C530" s="30" t="s">
        <v>63</v>
      </c>
      <c r="D530" s="30" t="s">
        <v>8</v>
      </c>
      <c r="E530" s="38" t="s">
        <v>437</v>
      </c>
      <c r="F530" s="65" t="s">
        <v>66</v>
      </c>
      <c r="G530" s="35">
        <v>99.9</v>
      </c>
      <c r="H530" s="35"/>
      <c r="I530" s="35">
        <f>SUM(G530:H530)</f>
        <v>99.9</v>
      </c>
    </row>
    <row r="531" spans="1:9" ht="33.75">
      <c r="A531" s="14"/>
      <c r="B531" s="43" t="s">
        <v>497</v>
      </c>
      <c r="C531" s="30" t="s">
        <v>63</v>
      </c>
      <c r="D531" s="30" t="s">
        <v>8</v>
      </c>
      <c r="E531" s="38" t="s">
        <v>438</v>
      </c>
      <c r="F531" s="30"/>
      <c r="G531" s="35">
        <f>SUM(G532)</f>
        <v>170.5</v>
      </c>
      <c r="H531" s="35">
        <f>SUM(H532)</f>
        <v>0</v>
      </c>
      <c r="I531" s="35">
        <f>SUM(I532)</f>
        <v>170.5</v>
      </c>
    </row>
    <row r="532" spans="1:9" ht="33.75">
      <c r="A532" s="14"/>
      <c r="B532" s="34" t="s">
        <v>56</v>
      </c>
      <c r="C532" s="30" t="s">
        <v>63</v>
      </c>
      <c r="D532" s="30" t="s">
        <v>8</v>
      </c>
      <c r="E532" s="38" t="s">
        <v>438</v>
      </c>
      <c r="F532" s="65" t="s">
        <v>66</v>
      </c>
      <c r="G532" s="35">
        <v>170.5</v>
      </c>
      <c r="H532" s="35"/>
      <c r="I532" s="35">
        <f>SUM(G532:H532)</f>
        <v>170.5</v>
      </c>
    </row>
    <row r="533" spans="1:9" ht="33.75">
      <c r="A533" s="14"/>
      <c r="B533" s="43" t="s">
        <v>498</v>
      </c>
      <c r="C533" s="30" t="s">
        <v>63</v>
      </c>
      <c r="D533" s="30" t="s">
        <v>8</v>
      </c>
      <c r="E533" s="38" t="s">
        <v>439</v>
      </c>
      <c r="F533" s="30"/>
      <c r="G533" s="35">
        <f>SUM(G534:G535)</f>
        <v>24032.1</v>
      </c>
      <c r="H533" s="35">
        <f>SUM(H534:H535)</f>
        <v>5796.8</v>
      </c>
      <c r="I533" s="35">
        <f>SUM(I534:I535)</f>
        <v>29828.899999999998</v>
      </c>
    </row>
    <row r="534" spans="1:9" ht="33.75">
      <c r="A534" s="14"/>
      <c r="B534" s="34" t="s">
        <v>56</v>
      </c>
      <c r="C534" s="30" t="s">
        <v>63</v>
      </c>
      <c r="D534" s="30" t="s">
        <v>8</v>
      </c>
      <c r="E534" s="38" t="s">
        <v>439</v>
      </c>
      <c r="F534" s="65" t="s">
        <v>66</v>
      </c>
      <c r="G534" s="35">
        <v>23906</v>
      </c>
      <c r="H534" s="35">
        <v>5796.8</v>
      </c>
      <c r="I534" s="35">
        <f>SUM(G534:H534)</f>
        <v>29702.799999999999</v>
      </c>
    </row>
    <row r="535" spans="1:9">
      <c r="A535" s="14"/>
      <c r="B535" s="31" t="s">
        <v>433</v>
      </c>
      <c r="C535" s="30" t="s">
        <v>63</v>
      </c>
      <c r="D535" s="30" t="s">
        <v>8</v>
      </c>
      <c r="E535" s="38" t="s">
        <v>439</v>
      </c>
      <c r="F535" s="65">
        <v>612</v>
      </c>
      <c r="G535" s="35">
        <v>126.1</v>
      </c>
      <c r="H535" s="35"/>
      <c r="I535" s="35">
        <f>SUM(G535:H535)</f>
        <v>126.1</v>
      </c>
    </row>
    <row r="536" spans="1:9">
      <c r="A536" s="14"/>
      <c r="B536" s="39" t="s">
        <v>583</v>
      </c>
      <c r="C536" s="30" t="s">
        <v>63</v>
      </c>
      <c r="D536" s="30" t="s">
        <v>8</v>
      </c>
      <c r="E536" s="38" t="s">
        <v>593</v>
      </c>
      <c r="F536" s="30"/>
      <c r="G536" s="35"/>
      <c r="H536" s="35">
        <f>H537</f>
        <v>100</v>
      </c>
      <c r="I536" s="35">
        <f>I537</f>
        <v>100</v>
      </c>
    </row>
    <row r="537" spans="1:9" ht="22.5">
      <c r="A537" s="14"/>
      <c r="B537" s="43" t="s">
        <v>560</v>
      </c>
      <c r="C537" s="30" t="s">
        <v>63</v>
      </c>
      <c r="D537" s="30" t="s">
        <v>8</v>
      </c>
      <c r="E537" s="38" t="s">
        <v>593</v>
      </c>
      <c r="F537" s="65">
        <v>244</v>
      </c>
      <c r="G537" s="35"/>
      <c r="H537" s="35">
        <v>100</v>
      </c>
      <c r="I537" s="35">
        <f>SUM(G537:H537)</f>
        <v>100</v>
      </c>
    </row>
    <row r="538" spans="1:9" ht="45">
      <c r="A538" s="14"/>
      <c r="B538" s="29" t="s">
        <v>145</v>
      </c>
      <c r="C538" s="30" t="s">
        <v>63</v>
      </c>
      <c r="D538" s="30" t="s">
        <v>8</v>
      </c>
      <c r="E538" s="38" t="s">
        <v>440</v>
      </c>
      <c r="F538" s="30"/>
      <c r="G538" s="35">
        <f>G539</f>
        <v>7432.6</v>
      </c>
      <c r="H538" s="35">
        <f>H539</f>
        <v>3534.2</v>
      </c>
      <c r="I538" s="35">
        <f>I539</f>
        <v>10966.8</v>
      </c>
    </row>
    <row r="539" spans="1:9" ht="33.75">
      <c r="A539" s="14"/>
      <c r="B539" s="34" t="s">
        <v>55</v>
      </c>
      <c r="C539" s="30" t="s">
        <v>63</v>
      </c>
      <c r="D539" s="30" t="s">
        <v>8</v>
      </c>
      <c r="E539" s="38" t="s">
        <v>440</v>
      </c>
      <c r="F539" s="65">
        <v>611</v>
      </c>
      <c r="G539" s="35">
        <v>7432.6</v>
      </c>
      <c r="H539" s="35">
        <v>3534.2</v>
      </c>
      <c r="I539" s="35">
        <f>SUM(G539:H539)</f>
        <v>10966.8</v>
      </c>
    </row>
    <row r="540" spans="1:9" ht="33.75">
      <c r="A540" s="14"/>
      <c r="B540" s="39" t="s">
        <v>578</v>
      </c>
      <c r="C540" s="30" t="s">
        <v>63</v>
      </c>
      <c r="D540" s="30" t="s">
        <v>8</v>
      </c>
      <c r="E540" s="38" t="s">
        <v>582</v>
      </c>
      <c r="F540" s="30"/>
      <c r="G540" s="35">
        <f>G541+G542</f>
        <v>0</v>
      </c>
      <c r="H540" s="35">
        <f t="shared" ref="H540:I540" si="134">H541+H542</f>
        <v>1270.0999999999999</v>
      </c>
      <c r="I540" s="35">
        <f t="shared" si="134"/>
        <v>1270.0999999999999</v>
      </c>
    </row>
    <row r="541" spans="1:9" ht="33.75">
      <c r="A541" s="14"/>
      <c r="B541" s="43" t="s">
        <v>579</v>
      </c>
      <c r="C541" s="30" t="s">
        <v>63</v>
      </c>
      <c r="D541" s="30" t="s">
        <v>8</v>
      </c>
      <c r="E541" s="38" t="s">
        <v>582</v>
      </c>
      <c r="F541" s="65">
        <v>611</v>
      </c>
      <c r="G541" s="35"/>
      <c r="H541" s="35">
        <v>63.5</v>
      </c>
      <c r="I541" s="35">
        <f t="shared" ref="I541:I542" si="135">SUM(G541:H541)</f>
        <v>63.5</v>
      </c>
    </row>
    <row r="542" spans="1:9" ht="33.75">
      <c r="A542" s="14"/>
      <c r="B542" s="43" t="s">
        <v>580</v>
      </c>
      <c r="C542" s="30" t="s">
        <v>63</v>
      </c>
      <c r="D542" s="30" t="s">
        <v>8</v>
      </c>
      <c r="E542" s="38" t="s">
        <v>582</v>
      </c>
      <c r="F542" s="65">
        <v>611</v>
      </c>
      <c r="G542" s="35"/>
      <c r="H542" s="35">
        <v>1206.5999999999999</v>
      </c>
      <c r="I542" s="35">
        <f t="shared" si="135"/>
        <v>1206.5999999999999</v>
      </c>
    </row>
    <row r="543" spans="1:9">
      <c r="A543" s="14"/>
      <c r="B543" s="29" t="s">
        <v>441</v>
      </c>
      <c r="C543" s="30" t="s">
        <v>63</v>
      </c>
      <c r="D543" s="30" t="s">
        <v>8</v>
      </c>
      <c r="E543" s="38" t="s">
        <v>443</v>
      </c>
      <c r="F543" s="30"/>
      <c r="G543" s="35">
        <f>G544+G547+G549+G551+G553+G555</f>
        <v>14737.8</v>
      </c>
      <c r="H543" s="35">
        <f t="shared" ref="H543:I543" si="136">H544+H547+H549+H551+H553+H555</f>
        <v>3979.2</v>
      </c>
      <c r="I543" s="35">
        <f t="shared" si="136"/>
        <v>18717</v>
      </c>
    </row>
    <row r="544" spans="1:9" ht="22.5">
      <c r="A544" s="14"/>
      <c r="B544" s="29" t="s">
        <v>442</v>
      </c>
      <c r="C544" s="30" t="s">
        <v>63</v>
      </c>
      <c r="D544" s="30" t="s">
        <v>8</v>
      </c>
      <c r="E544" s="38" t="s">
        <v>444</v>
      </c>
      <c r="F544" s="30"/>
      <c r="G544" s="35">
        <f>G545+G546</f>
        <v>2807.3999999999996</v>
      </c>
      <c r="H544" s="35">
        <f>H545+H546</f>
        <v>-20.8</v>
      </c>
      <c r="I544" s="35">
        <f>I545+I546</f>
        <v>2786.5999999999995</v>
      </c>
    </row>
    <row r="545" spans="1:9" ht="33.75">
      <c r="A545" s="14"/>
      <c r="B545" s="31" t="s">
        <v>55</v>
      </c>
      <c r="C545" s="30" t="s">
        <v>63</v>
      </c>
      <c r="D545" s="30" t="s">
        <v>8</v>
      </c>
      <c r="E545" s="38" t="s">
        <v>444</v>
      </c>
      <c r="F545" s="65" t="s">
        <v>66</v>
      </c>
      <c r="G545" s="35">
        <v>2431.1999999999998</v>
      </c>
      <c r="H545" s="35">
        <v>-20.8</v>
      </c>
      <c r="I545" s="35">
        <f>SUM(G545:H545)</f>
        <v>2410.3999999999996</v>
      </c>
    </row>
    <row r="546" spans="1:9">
      <c r="A546" s="14"/>
      <c r="B546" s="31" t="s">
        <v>156</v>
      </c>
      <c r="C546" s="30" t="s">
        <v>63</v>
      </c>
      <c r="D546" s="30" t="s">
        <v>8</v>
      </c>
      <c r="E546" s="38" t="s">
        <v>444</v>
      </c>
      <c r="F546" s="65">
        <v>612</v>
      </c>
      <c r="G546" s="35">
        <v>376.2</v>
      </c>
      <c r="H546" s="35"/>
      <c r="I546" s="35">
        <f>SUM(G546:H546)</f>
        <v>376.2</v>
      </c>
    </row>
    <row r="547" spans="1:9" ht="33.75">
      <c r="A547" s="14"/>
      <c r="B547" s="39" t="s">
        <v>499</v>
      </c>
      <c r="C547" s="30" t="s">
        <v>63</v>
      </c>
      <c r="D547" s="30" t="s">
        <v>8</v>
      </c>
      <c r="E547" s="38" t="s">
        <v>445</v>
      </c>
      <c r="F547" s="30"/>
      <c r="G547" s="35">
        <f>G548</f>
        <v>93.8</v>
      </c>
      <c r="H547" s="35">
        <f>H548</f>
        <v>0</v>
      </c>
      <c r="I547" s="35">
        <f>I548</f>
        <v>93.8</v>
      </c>
    </row>
    <row r="548" spans="1:9" ht="33.75">
      <c r="A548" s="14"/>
      <c r="B548" s="34" t="s">
        <v>56</v>
      </c>
      <c r="C548" s="30" t="s">
        <v>63</v>
      </c>
      <c r="D548" s="30" t="s">
        <v>8</v>
      </c>
      <c r="E548" s="38" t="s">
        <v>445</v>
      </c>
      <c r="F548" s="30" t="s">
        <v>66</v>
      </c>
      <c r="G548" s="35">
        <v>93.8</v>
      </c>
      <c r="H548" s="35"/>
      <c r="I548" s="35">
        <f>SUM(G548:H548)</f>
        <v>93.8</v>
      </c>
    </row>
    <row r="549" spans="1:9" ht="33.75">
      <c r="A549" s="14"/>
      <c r="B549" s="43" t="s">
        <v>500</v>
      </c>
      <c r="C549" s="30" t="s">
        <v>63</v>
      </c>
      <c r="D549" s="30" t="s">
        <v>8</v>
      </c>
      <c r="E549" s="38" t="s">
        <v>446</v>
      </c>
      <c r="F549" s="30"/>
      <c r="G549" s="35">
        <f>G550</f>
        <v>18.3</v>
      </c>
      <c r="H549" s="35">
        <f>H550</f>
        <v>0</v>
      </c>
      <c r="I549" s="35">
        <f>I550</f>
        <v>18.3</v>
      </c>
    </row>
    <row r="550" spans="1:9" ht="33.75">
      <c r="A550" s="14"/>
      <c r="B550" s="34" t="s">
        <v>56</v>
      </c>
      <c r="C550" s="30" t="s">
        <v>63</v>
      </c>
      <c r="D550" s="30" t="s">
        <v>8</v>
      </c>
      <c r="E550" s="38" t="s">
        <v>446</v>
      </c>
      <c r="F550" s="65">
        <v>611</v>
      </c>
      <c r="G550" s="35">
        <v>18.3</v>
      </c>
      <c r="H550" s="35"/>
      <c r="I550" s="35">
        <f>SUM(G550:H550)</f>
        <v>18.3</v>
      </c>
    </row>
    <row r="551" spans="1:9" ht="33.75">
      <c r="A551" s="14"/>
      <c r="B551" s="43" t="s">
        <v>501</v>
      </c>
      <c r="C551" s="30" t="s">
        <v>63</v>
      </c>
      <c r="D551" s="30" t="s">
        <v>8</v>
      </c>
      <c r="E551" s="38" t="s">
        <v>447</v>
      </c>
      <c r="F551" s="30"/>
      <c r="G551" s="35">
        <f>G552</f>
        <v>30</v>
      </c>
      <c r="H551" s="35">
        <f>H552</f>
        <v>0</v>
      </c>
      <c r="I551" s="35">
        <f>I552</f>
        <v>30</v>
      </c>
    </row>
    <row r="552" spans="1:9" ht="33.75">
      <c r="A552" s="14"/>
      <c r="B552" s="34" t="s">
        <v>56</v>
      </c>
      <c r="C552" s="30" t="s">
        <v>63</v>
      </c>
      <c r="D552" s="30" t="s">
        <v>8</v>
      </c>
      <c r="E552" s="38" t="s">
        <v>447</v>
      </c>
      <c r="F552" s="65">
        <v>611</v>
      </c>
      <c r="G552" s="35">
        <v>30</v>
      </c>
      <c r="H552" s="35"/>
      <c r="I552" s="35">
        <f>SUM(G552:H552)</f>
        <v>30</v>
      </c>
    </row>
    <row r="553" spans="1:9" ht="33.75">
      <c r="A553" s="14"/>
      <c r="B553" s="43" t="s">
        <v>502</v>
      </c>
      <c r="C553" s="30" t="s">
        <v>63</v>
      </c>
      <c r="D553" s="30" t="s">
        <v>8</v>
      </c>
      <c r="E553" s="38" t="s">
        <v>448</v>
      </c>
      <c r="F553" s="30"/>
      <c r="G553" s="35">
        <f>G554</f>
        <v>11788.3</v>
      </c>
      <c r="H553" s="35">
        <f>H554</f>
        <v>3583.8</v>
      </c>
      <c r="I553" s="35">
        <f>I554</f>
        <v>15372.099999999999</v>
      </c>
    </row>
    <row r="554" spans="1:9" ht="33.75">
      <c r="A554" s="14"/>
      <c r="B554" s="34" t="s">
        <v>56</v>
      </c>
      <c r="C554" s="30" t="s">
        <v>63</v>
      </c>
      <c r="D554" s="30" t="s">
        <v>8</v>
      </c>
      <c r="E554" s="38" t="s">
        <v>448</v>
      </c>
      <c r="F554" s="65">
        <v>611</v>
      </c>
      <c r="G554" s="35">
        <v>11788.3</v>
      </c>
      <c r="H554" s="35">
        <v>3583.8</v>
      </c>
      <c r="I554" s="35">
        <f>SUM(G554:H554)</f>
        <v>15372.099999999999</v>
      </c>
    </row>
    <row r="555" spans="1:9" ht="33.75">
      <c r="A555" s="14"/>
      <c r="B555" s="39" t="s">
        <v>578</v>
      </c>
      <c r="C555" s="30" t="s">
        <v>63</v>
      </c>
      <c r="D555" s="30" t="s">
        <v>8</v>
      </c>
      <c r="E555" s="38" t="s">
        <v>581</v>
      </c>
      <c r="F555" s="30"/>
      <c r="G555" s="35">
        <f>G556+G557</f>
        <v>0</v>
      </c>
      <c r="H555" s="35">
        <f t="shared" ref="H555:I555" si="137">H556+H557</f>
        <v>416.2</v>
      </c>
      <c r="I555" s="35">
        <f t="shared" si="137"/>
        <v>416.2</v>
      </c>
    </row>
    <row r="556" spans="1:9" ht="33.75">
      <c r="A556" s="14"/>
      <c r="B556" s="43" t="s">
        <v>579</v>
      </c>
      <c r="C556" s="30" t="s">
        <v>63</v>
      </c>
      <c r="D556" s="30" t="s">
        <v>8</v>
      </c>
      <c r="E556" s="38" t="s">
        <v>581</v>
      </c>
      <c r="F556" s="65">
        <v>611</v>
      </c>
      <c r="G556" s="35"/>
      <c r="H556" s="35">
        <v>20.8</v>
      </c>
      <c r="I556" s="35">
        <f t="shared" ref="I556:I557" si="138">SUM(G556:H556)</f>
        <v>20.8</v>
      </c>
    </row>
    <row r="557" spans="1:9" ht="33.75">
      <c r="A557" s="14"/>
      <c r="B557" s="43" t="s">
        <v>580</v>
      </c>
      <c r="C557" s="30" t="s">
        <v>63</v>
      </c>
      <c r="D557" s="30" t="s">
        <v>8</v>
      </c>
      <c r="E557" s="38" t="s">
        <v>581</v>
      </c>
      <c r="F557" s="65">
        <v>611</v>
      </c>
      <c r="G557" s="35"/>
      <c r="H557" s="35">
        <v>395.4</v>
      </c>
      <c r="I557" s="35">
        <f t="shared" si="138"/>
        <v>395.4</v>
      </c>
    </row>
    <row r="558" spans="1:9" ht="45">
      <c r="A558" s="14"/>
      <c r="B558" s="34" t="s">
        <v>215</v>
      </c>
      <c r="C558" s="30" t="s">
        <v>63</v>
      </c>
      <c r="D558" s="30" t="s">
        <v>8</v>
      </c>
      <c r="E558" s="30" t="s">
        <v>117</v>
      </c>
      <c r="F558" s="30"/>
      <c r="G558" s="35">
        <f>G559</f>
        <v>649.5</v>
      </c>
      <c r="H558" s="35">
        <f t="shared" ref="H558:I560" si="139">H559</f>
        <v>0</v>
      </c>
      <c r="I558" s="35">
        <f t="shared" si="139"/>
        <v>649.5</v>
      </c>
    </row>
    <row r="559" spans="1:9" ht="22.5">
      <c r="A559" s="14"/>
      <c r="B559" s="39" t="s">
        <v>476</v>
      </c>
      <c r="C559" s="30" t="s">
        <v>63</v>
      </c>
      <c r="D559" s="30" t="s">
        <v>8</v>
      </c>
      <c r="E559" s="30" t="s">
        <v>477</v>
      </c>
      <c r="F559" s="30"/>
      <c r="G559" s="35">
        <f>G560</f>
        <v>649.5</v>
      </c>
      <c r="H559" s="35">
        <f t="shared" si="139"/>
        <v>0</v>
      </c>
      <c r="I559" s="35">
        <f t="shared" si="139"/>
        <v>649.5</v>
      </c>
    </row>
    <row r="560" spans="1:9" ht="22.5">
      <c r="A560" s="14"/>
      <c r="B560" s="36" t="s">
        <v>527</v>
      </c>
      <c r="C560" s="30" t="s">
        <v>63</v>
      </c>
      <c r="D560" s="30" t="s">
        <v>8</v>
      </c>
      <c r="E560" s="30" t="s">
        <v>528</v>
      </c>
      <c r="F560" s="30"/>
      <c r="G560" s="35">
        <f>G561</f>
        <v>649.5</v>
      </c>
      <c r="H560" s="35">
        <f t="shared" si="139"/>
        <v>0</v>
      </c>
      <c r="I560" s="35">
        <f t="shared" si="139"/>
        <v>649.5</v>
      </c>
    </row>
    <row r="561" spans="1:9">
      <c r="A561" s="14"/>
      <c r="B561" s="66" t="s">
        <v>129</v>
      </c>
      <c r="C561" s="30" t="s">
        <v>63</v>
      </c>
      <c r="D561" s="30" t="s">
        <v>8</v>
      </c>
      <c r="E561" s="30" t="s">
        <v>528</v>
      </c>
      <c r="F561" s="30" t="s">
        <v>130</v>
      </c>
      <c r="G561" s="35">
        <v>649.5</v>
      </c>
      <c r="H561" s="35"/>
      <c r="I561" s="35">
        <f>G561+H561</f>
        <v>649.5</v>
      </c>
    </row>
    <row r="562" spans="1:9">
      <c r="A562" s="10">
        <v>8</v>
      </c>
      <c r="B562" s="20" t="s">
        <v>68</v>
      </c>
      <c r="C562" s="11" t="s">
        <v>69</v>
      </c>
      <c r="D562" s="11" t="s">
        <v>52</v>
      </c>
      <c r="E562" s="11"/>
      <c r="F562" s="41"/>
      <c r="G562" s="33">
        <f>G563+G568+G573</f>
        <v>5484.0999999999995</v>
      </c>
      <c r="H562" s="33">
        <f>H563+H568+H573</f>
        <v>-27.699999999999989</v>
      </c>
      <c r="I562" s="33">
        <f>I563+I568+I573</f>
        <v>5456.4</v>
      </c>
    </row>
    <row r="563" spans="1:9">
      <c r="A563" s="14" t="s">
        <v>70</v>
      </c>
      <c r="B563" s="20" t="s">
        <v>100</v>
      </c>
      <c r="C563" s="32" t="s">
        <v>69</v>
      </c>
      <c r="D563" s="32" t="s">
        <v>8</v>
      </c>
      <c r="E563" s="32"/>
      <c r="F563" s="32"/>
      <c r="G563" s="25">
        <f t="shared" ref="G563:I563" si="140">SUM(G564,)</f>
        <v>2323.4</v>
      </c>
      <c r="H563" s="25">
        <f t="shared" si="140"/>
        <v>177</v>
      </c>
      <c r="I563" s="25">
        <f t="shared" si="140"/>
        <v>2500.4</v>
      </c>
    </row>
    <row r="564" spans="1:9" ht="45">
      <c r="A564" s="14"/>
      <c r="B564" s="37" t="s">
        <v>218</v>
      </c>
      <c r="C564" s="30" t="s">
        <v>69</v>
      </c>
      <c r="D564" s="30" t="s">
        <v>8</v>
      </c>
      <c r="E564" s="30" t="s">
        <v>121</v>
      </c>
      <c r="F564" s="30"/>
      <c r="G564" s="35">
        <f>G565</f>
        <v>2323.4</v>
      </c>
      <c r="H564" s="35">
        <f t="shared" ref="H564:I564" si="141">H565</f>
        <v>177</v>
      </c>
      <c r="I564" s="35">
        <f t="shared" si="141"/>
        <v>2500.4</v>
      </c>
    </row>
    <row r="565" spans="1:9">
      <c r="A565" s="14"/>
      <c r="B565" s="29" t="s">
        <v>237</v>
      </c>
      <c r="C565" s="30" t="s">
        <v>69</v>
      </c>
      <c r="D565" s="30" t="s">
        <v>8</v>
      </c>
      <c r="E565" s="38" t="s">
        <v>240</v>
      </c>
      <c r="F565" s="30"/>
      <c r="G565" s="35">
        <f t="shared" ref="G565:I566" si="142">G566</f>
        <v>2323.4</v>
      </c>
      <c r="H565" s="35">
        <f t="shared" si="142"/>
        <v>177</v>
      </c>
      <c r="I565" s="35">
        <f t="shared" si="142"/>
        <v>2500.4</v>
      </c>
    </row>
    <row r="566" spans="1:9">
      <c r="A566" s="14"/>
      <c r="B566" s="29" t="s">
        <v>453</v>
      </c>
      <c r="C566" s="30" t="s">
        <v>69</v>
      </c>
      <c r="D566" s="30" t="s">
        <v>8</v>
      </c>
      <c r="E566" s="38" t="s">
        <v>454</v>
      </c>
      <c r="F566" s="30"/>
      <c r="G566" s="35">
        <f t="shared" si="142"/>
        <v>2323.4</v>
      </c>
      <c r="H566" s="35">
        <f t="shared" si="142"/>
        <v>177</v>
      </c>
      <c r="I566" s="35">
        <f t="shared" si="142"/>
        <v>2500.4</v>
      </c>
    </row>
    <row r="567" spans="1:9">
      <c r="A567" s="14"/>
      <c r="B567" s="34" t="s">
        <v>107</v>
      </c>
      <c r="C567" s="30" t="s">
        <v>69</v>
      </c>
      <c r="D567" s="30" t="s">
        <v>8</v>
      </c>
      <c r="E567" s="38" t="s">
        <v>454</v>
      </c>
      <c r="F567" s="30" t="s">
        <v>101</v>
      </c>
      <c r="G567" s="35">
        <v>2323.4</v>
      </c>
      <c r="H567" s="35">
        <v>177</v>
      </c>
      <c r="I567" s="35">
        <f>SUM(G567:H567)</f>
        <v>2500.4</v>
      </c>
    </row>
    <row r="568" spans="1:9">
      <c r="A568" s="14" t="s">
        <v>146</v>
      </c>
      <c r="B568" s="20" t="s">
        <v>71</v>
      </c>
      <c r="C568" s="32" t="s">
        <v>69</v>
      </c>
      <c r="D568" s="32" t="s">
        <v>18</v>
      </c>
      <c r="E568" s="32"/>
      <c r="F568" s="32"/>
      <c r="G568" s="67">
        <f>G569</f>
        <v>2856</v>
      </c>
      <c r="H568" s="67">
        <f t="shared" ref="H568:I569" si="143">H569</f>
        <v>0</v>
      </c>
      <c r="I568" s="67">
        <f t="shared" si="143"/>
        <v>2856</v>
      </c>
    </row>
    <row r="569" spans="1:9" ht="45">
      <c r="A569" s="14"/>
      <c r="B569" s="34" t="s">
        <v>218</v>
      </c>
      <c r="C569" s="30" t="s">
        <v>69</v>
      </c>
      <c r="D569" s="30" t="s">
        <v>18</v>
      </c>
      <c r="E569" s="30" t="s">
        <v>121</v>
      </c>
      <c r="F569" s="30"/>
      <c r="G569" s="35">
        <f>G570</f>
        <v>2856</v>
      </c>
      <c r="H569" s="35">
        <f t="shared" si="143"/>
        <v>0</v>
      </c>
      <c r="I569" s="35">
        <f t="shared" si="143"/>
        <v>2856</v>
      </c>
    </row>
    <row r="570" spans="1:9" ht="22.5">
      <c r="A570" s="14"/>
      <c r="B570" s="29" t="s">
        <v>359</v>
      </c>
      <c r="C570" s="30" t="s">
        <v>69</v>
      </c>
      <c r="D570" s="30" t="s">
        <v>18</v>
      </c>
      <c r="E570" s="38" t="s">
        <v>366</v>
      </c>
      <c r="F570" s="30"/>
      <c r="G570" s="35">
        <f t="shared" ref="G570:I571" si="144">G571</f>
        <v>2856</v>
      </c>
      <c r="H570" s="35">
        <f t="shared" si="144"/>
        <v>0</v>
      </c>
      <c r="I570" s="35">
        <f t="shared" si="144"/>
        <v>2856</v>
      </c>
    </row>
    <row r="571" spans="1:9" ht="45">
      <c r="A571" s="14"/>
      <c r="B571" s="29" t="s">
        <v>455</v>
      </c>
      <c r="C571" s="30" t="s">
        <v>69</v>
      </c>
      <c r="D571" s="30" t="s">
        <v>18</v>
      </c>
      <c r="E571" s="38" t="s">
        <v>456</v>
      </c>
      <c r="F571" s="30"/>
      <c r="G571" s="35">
        <f t="shared" si="144"/>
        <v>2856</v>
      </c>
      <c r="H571" s="35">
        <f t="shared" si="144"/>
        <v>0</v>
      </c>
      <c r="I571" s="35">
        <f t="shared" si="144"/>
        <v>2856</v>
      </c>
    </row>
    <row r="572" spans="1:9" ht="22.5">
      <c r="A572" s="14"/>
      <c r="B572" s="34" t="s">
        <v>139</v>
      </c>
      <c r="C572" s="30" t="s">
        <v>69</v>
      </c>
      <c r="D572" s="30" t="s">
        <v>18</v>
      </c>
      <c r="E572" s="38" t="s">
        <v>456</v>
      </c>
      <c r="F572" s="30" t="s">
        <v>72</v>
      </c>
      <c r="G572" s="35">
        <v>2856</v>
      </c>
      <c r="H572" s="35"/>
      <c r="I572" s="35">
        <f>SUM(G572:H572)</f>
        <v>2856</v>
      </c>
    </row>
    <row r="573" spans="1:9">
      <c r="A573" s="14" t="s">
        <v>168</v>
      </c>
      <c r="B573" s="20" t="s">
        <v>159</v>
      </c>
      <c r="C573" s="32" t="s">
        <v>69</v>
      </c>
      <c r="D573" s="32" t="s">
        <v>25</v>
      </c>
      <c r="E573" s="32"/>
      <c r="F573" s="32"/>
      <c r="G573" s="25">
        <f t="shared" ref="G573:I574" si="145">G574</f>
        <v>304.7</v>
      </c>
      <c r="H573" s="25">
        <f t="shared" si="145"/>
        <v>-204.7</v>
      </c>
      <c r="I573" s="25">
        <f t="shared" si="145"/>
        <v>100</v>
      </c>
    </row>
    <row r="574" spans="1:9" ht="45">
      <c r="A574" s="14"/>
      <c r="B574" s="34" t="s">
        <v>218</v>
      </c>
      <c r="C574" s="30" t="s">
        <v>69</v>
      </c>
      <c r="D574" s="30" t="s">
        <v>25</v>
      </c>
      <c r="E574" s="30" t="s">
        <v>121</v>
      </c>
      <c r="F574" s="30"/>
      <c r="G574" s="35">
        <f>G575</f>
        <v>304.7</v>
      </c>
      <c r="H574" s="35">
        <f t="shared" si="145"/>
        <v>-204.7</v>
      </c>
      <c r="I574" s="35">
        <f t="shared" si="145"/>
        <v>100</v>
      </c>
    </row>
    <row r="575" spans="1:9" ht="22.5">
      <c r="A575" s="14"/>
      <c r="B575" s="29" t="s">
        <v>457</v>
      </c>
      <c r="C575" s="30" t="s">
        <v>69</v>
      </c>
      <c r="D575" s="30" t="s">
        <v>25</v>
      </c>
      <c r="E575" s="38" t="s">
        <v>459</v>
      </c>
      <c r="F575" s="30"/>
      <c r="G575" s="35">
        <f t="shared" ref="G575:I576" si="146">G576</f>
        <v>304.7</v>
      </c>
      <c r="H575" s="35">
        <f t="shared" si="146"/>
        <v>-204.7</v>
      </c>
      <c r="I575" s="35">
        <f t="shared" si="146"/>
        <v>100</v>
      </c>
    </row>
    <row r="576" spans="1:9" ht="22.5">
      <c r="A576" s="14"/>
      <c r="B576" s="29" t="s">
        <v>458</v>
      </c>
      <c r="C576" s="30" t="s">
        <v>69</v>
      </c>
      <c r="D576" s="30" t="s">
        <v>25</v>
      </c>
      <c r="E576" s="38" t="s">
        <v>460</v>
      </c>
      <c r="F576" s="30"/>
      <c r="G576" s="35">
        <f t="shared" si="146"/>
        <v>304.7</v>
      </c>
      <c r="H576" s="35">
        <f t="shared" si="146"/>
        <v>-204.7</v>
      </c>
      <c r="I576" s="35">
        <f t="shared" si="146"/>
        <v>100</v>
      </c>
    </row>
    <row r="577" spans="1:9" ht="45">
      <c r="A577" s="14"/>
      <c r="B577" s="31" t="s">
        <v>161</v>
      </c>
      <c r="C577" s="30" t="s">
        <v>69</v>
      </c>
      <c r="D577" s="30" t="s">
        <v>25</v>
      </c>
      <c r="E577" s="38" t="s">
        <v>460</v>
      </c>
      <c r="F577" s="30" t="s">
        <v>160</v>
      </c>
      <c r="G577" s="35">
        <v>304.7</v>
      </c>
      <c r="H577" s="35">
        <v>-204.7</v>
      </c>
      <c r="I577" s="35">
        <f>SUM(G577:H577)</f>
        <v>100</v>
      </c>
    </row>
    <row r="578" spans="1:9">
      <c r="A578" s="10">
        <v>9</v>
      </c>
      <c r="B578" s="68" t="s">
        <v>170</v>
      </c>
      <c r="C578" s="11" t="s">
        <v>29</v>
      </c>
      <c r="D578" s="11" t="s">
        <v>52</v>
      </c>
      <c r="E578" s="11"/>
      <c r="F578" s="11"/>
      <c r="G578" s="25">
        <f t="shared" ref="G578:I579" si="147">G579</f>
        <v>175811.09999999998</v>
      </c>
      <c r="H578" s="25">
        <f t="shared" si="147"/>
        <v>578.70000000000005</v>
      </c>
      <c r="I578" s="25">
        <f t="shared" si="147"/>
        <v>176389.8</v>
      </c>
    </row>
    <row r="579" spans="1:9">
      <c r="A579" s="14" t="s">
        <v>81</v>
      </c>
      <c r="B579" s="20" t="s">
        <v>73</v>
      </c>
      <c r="C579" s="32" t="s">
        <v>29</v>
      </c>
      <c r="D579" s="32" t="s">
        <v>11</v>
      </c>
      <c r="E579" s="32"/>
      <c r="F579" s="32"/>
      <c r="G579" s="25">
        <f t="shared" si="147"/>
        <v>175811.09999999998</v>
      </c>
      <c r="H579" s="25">
        <f t="shared" si="147"/>
        <v>578.70000000000005</v>
      </c>
      <c r="I579" s="25">
        <f t="shared" si="147"/>
        <v>176389.8</v>
      </c>
    </row>
    <row r="580" spans="1:9" ht="45">
      <c r="A580" s="14"/>
      <c r="B580" s="37" t="s">
        <v>218</v>
      </c>
      <c r="C580" s="30" t="s">
        <v>29</v>
      </c>
      <c r="D580" s="30" t="s">
        <v>11</v>
      </c>
      <c r="E580" s="30" t="s">
        <v>121</v>
      </c>
      <c r="F580" s="40"/>
      <c r="G580" s="35">
        <f>G581+G589</f>
        <v>175811.09999999998</v>
      </c>
      <c r="H580" s="35">
        <f>H581+H589</f>
        <v>578.70000000000005</v>
      </c>
      <c r="I580" s="35">
        <f>I581+I589</f>
        <v>176389.8</v>
      </c>
    </row>
    <row r="581" spans="1:9">
      <c r="A581" s="14"/>
      <c r="B581" s="29" t="s">
        <v>461</v>
      </c>
      <c r="C581" s="30" t="s">
        <v>29</v>
      </c>
      <c r="D581" s="30" t="s">
        <v>11</v>
      </c>
      <c r="E581" s="38" t="s">
        <v>99</v>
      </c>
      <c r="F581" s="30"/>
      <c r="G581" s="35">
        <f>G582+G585+G587</f>
        <v>163302.29999999999</v>
      </c>
      <c r="H581" s="35">
        <f>H582+H585+H587</f>
        <v>0</v>
      </c>
      <c r="I581" s="35">
        <f>I582+I585+I587</f>
        <v>163302.29999999999</v>
      </c>
    </row>
    <row r="582" spans="1:9" ht="22.5">
      <c r="A582" s="14"/>
      <c r="B582" s="29" t="s">
        <v>462</v>
      </c>
      <c r="C582" s="30" t="s">
        <v>29</v>
      </c>
      <c r="D582" s="30" t="s">
        <v>11</v>
      </c>
      <c r="E582" s="38" t="s">
        <v>464</v>
      </c>
      <c r="F582" s="30"/>
      <c r="G582" s="35">
        <f>SUM(G583:G584)</f>
        <v>136363.6</v>
      </c>
      <c r="H582" s="35">
        <f>SUM(H583:H584)</f>
        <v>0</v>
      </c>
      <c r="I582" s="35">
        <f>SUM(I583:I584)</f>
        <v>136363.6</v>
      </c>
    </row>
    <row r="583" spans="1:9" ht="22.5">
      <c r="A583" s="14"/>
      <c r="B583" s="36" t="s">
        <v>89</v>
      </c>
      <c r="C583" s="30" t="s">
        <v>29</v>
      </c>
      <c r="D583" s="30" t="s">
        <v>11</v>
      </c>
      <c r="E583" s="38" t="s">
        <v>464</v>
      </c>
      <c r="F583" s="30" t="s">
        <v>21</v>
      </c>
      <c r="G583" s="35">
        <v>1363.6</v>
      </c>
      <c r="H583" s="35"/>
      <c r="I583" s="35">
        <f>G583+H583</f>
        <v>1363.6</v>
      </c>
    </row>
    <row r="584" spans="1:9" ht="22.5">
      <c r="A584" s="14"/>
      <c r="B584" s="36" t="s">
        <v>89</v>
      </c>
      <c r="C584" s="30" t="s">
        <v>29</v>
      </c>
      <c r="D584" s="30" t="s">
        <v>11</v>
      </c>
      <c r="E584" s="38" t="s">
        <v>464</v>
      </c>
      <c r="F584" s="30" t="s">
        <v>21</v>
      </c>
      <c r="G584" s="35">
        <v>135000</v>
      </c>
      <c r="H584" s="35"/>
      <c r="I584" s="35">
        <f>G584+H584</f>
        <v>135000</v>
      </c>
    </row>
    <row r="585" spans="1:9" ht="33.75">
      <c r="A585" s="14"/>
      <c r="B585" s="39" t="s">
        <v>529</v>
      </c>
      <c r="C585" s="30" t="s">
        <v>29</v>
      </c>
      <c r="D585" s="30" t="s">
        <v>11</v>
      </c>
      <c r="E585" s="38" t="s">
        <v>531</v>
      </c>
      <c r="F585" s="30"/>
      <c r="G585" s="35">
        <f>G586</f>
        <v>367.3</v>
      </c>
      <c r="H585" s="35">
        <f t="shared" ref="H585:I585" si="148">H586</f>
        <v>0</v>
      </c>
      <c r="I585" s="35">
        <f t="shared" si="148"/>
        <v>367.3</v>
      </c>
    </row>
    <row r="586" spans="1:9" ht="22.5">
      <c r="A586" s="14"/>
      <c r="B586" s="36" t="s">
        <v>89</v>
      </c>
      <c r="C586" s="30" t="s">
        <v>29</v>
      </c>
      <c r="D586" s="30" t="s">
        <v>11</v>
      </c>
      <c r="E586" s="38" t="s">
        <v>531</v>
      </c>
      <c r="F586" s="30" t="s">
        <v>21</v>
      </c>
      <c r="G586" s="35">
        <v>367.3</v>
      </c>
      <c r="H586" s="35"/>
      <c r="I586" s="35">
        <f>G586+H586</f>
        <v>367.3</v>
      </c>
    </row>
    <row r="587" spans="1:9" ht="33.75">
      <c r="A587" s="14"/>
      <c r="B587" s="39" t="s">
        <v>530</v>
      </c>
      <c r="C587" s="30" t="s">
        <v>29</v>
      </c>
      <c r="D587" s="30" t="s">
        <v>11</v>
      </c>
      <c r="E587" s="38" t="s">
        <v>532</v>
      </c>
      <c r="F587" s="30"/>
      <c r="G587" s="35">
        <f>G588</f>
        <v>26571.4</v>
      </c>
      <c r="H587" s="35">
        <f t="shared" ref="H587:I587" si="149">H588</f>
        <v>0</v>
      </c>
      <c r="I587" s="35">
        <f t="shared" si="149"/>
        <v>26571.4</v>
      </c>
    </row>
    <row r="588" spans="1:9" ht="22.5">
      <c r="A588" s="14"/>
      <c r="B588" s="36" t="s">
        <v>89</v>
      </c>
      <c r="C588" s="30" t="s">
        <v>29</v>
      </c>
      <c r="D588" s="30" t="s">
        <v>11</v>
      </c>
      <c r="E588" s="38" t="s">
        <v>532</v>
      </c>
      <c r="F588" s="30" t="s">
        <v>21</v>
      </c>
      <c r="G588" s="35">
        <v>26571.4</v>
      </c>
      <c r="H588" s="35"/>
      <c r="I588" s="35">
        <f>G588+H588</f>
        <v>26571.4</v>
      </c>
    </row>
    <row r="589" spans="1:9" ht="33.75">
      <c r="A589" s="14"/>
      <c r="B589" s="29" t="s">
        <v>463</v>
      </c>
      <c r="C589" s="30" t="s">
        <v>29</v>
      </c>
      <c r="D589" s="30" t="s">
        <v>11</v>
      </c>
      <c r="E589" s="38" t="s">
        <v>465</v>
      </c>
      <c r="F589" s="30"/>
      <c r="G589" s="35">
        <f>G590+G592+G594+G596+G598+G600</f>
        <v>12508.8</v>
      </c>
      <c r="H589" s="35">
        <f t="shared" ref="H589:I589" si="150">H590+H592+H594+H596+H598+H600</f>
        <v>578.70000000000005</v>
      </c>
      <c r="I589" s="35">
        <f t="shared" si="150"/>
        <v>13087.5</v>
      </c>
    </row>
    <row r="590" spans="1:9" ht="56.25">
      <c r="A590" s="14"/>
      <c r="B590" s="29" t="s">
        <v>466</v>
      </c>
      <c r="C590" s="30" t="s">
        <v>29</v>
      </c>
      <c r="D590" s="30" t="s">
        <v>11</v>
      </c>
      <c r="E590" s="38" t="s">
        <v>467</v>
      </c>
      <c r="F590" s="30"/>
      <c r="G590" s="35">
        <f>G591</f>
        <v>2681.8</v>
      </c>
      <c r="H590" s="35">
        <f t="shared" ref="H590:I590" si="151">H591</f>
        <v>0</v>
      </c>
      <c r="I590" s="35">
        <f t="shared" si="151"/>
        <v>2681.8</v>
      </c>
    </row>
    <row r="591" spans="1:9" ht="33.75">
      <c r="A591" s="14"/>
      <c r="B591" s="31" t="s">
        <v>55</v>
      </c>
      <c r="C591" s="30" t="s">
        <v>29</v>
      </c>
      <c r="D591" s="30" t="s">
        <v>11</v>
      </c>
      <c r="E591" s="38" t="s">
        <v>467</v>
      </c>
      <c r="F591" s="30" t="s">
        <v>66</v>
      </c>
      <c r="G591" s="35">
        <v>2681.8</v>
      </c>
      <c r="H591" s="35"/>
      <c r="I591" s="35">
        <f>SUM(G591:H591)</f>
        <v>2681.8</v>
      </c>
    </row>
    <row r="592" spans="1:9" ht="22.5">
      <c r="A592" s="14"/>
      <c r="B592" s="39" t="s">
        <v>503</v>
      </c>
      <c r="C592" s="30" t="s">
        <v>29</v>
      </c>
      <c r="D592" s="30" t="s">
        <v>11</v>
      </c>
      <c r="E592" s="38" t="s">
        <v>468</v>
      </c>
      <c r="F592" s="30"/>
      <c r="G592" s="35">
        <f>G593</f>
        <v>42.8</v>
      </c>
      <c r="H592" s="35">
        <f>H593</f>
        <v>0</v>
      </c>
      <c r="I592" s="35">
        <f>I593</f>
        <v>42.8</v>
      </c>
    </row>
    <row r="593" spans="1:9" ht="33.75">
      <c r="A593" s="14"/>
      <c r="B593" s="34" t="s">
        <v>56</v>
      </c>
      <c r="C593" s="30" t="s">
        <v>29</v>
      </c>
      <c r="D593" s="30" t="s">
        <v>11</v>
      </c>
      <c r="E593" s="38" t="s">
        <v>468</v>
      </c>
      <c r="F593" s="30" t="s">
        <v>66</v>
      </c>
      <c r="G593" s="35">
        <v>42.8</v>
      </c>
      <c r="H593" s="35"/>
      <c r="I593" s="35">
        <f>SUM(G593:H593)</f>
        <v>42.8</v>
      </c>
    </row>
    <row r="594" spans="1:9" ht="22.5">
      <c r="A594" s="14"/>
      <c r="B594" s="43" t="s">
        <v>504</v>
      </c>
      <c r="C594" s="30" t="s">
        <v>29</v>
      </c>
      <c r="D594" s="30" t="s">
        <v>11</v>
      </c>
      <c r="E594" s="38" t="s">
        <v>469</v>
      </c>
      <c r="F594" s="30"/>
      <c r="G594" s="35">
        <f>G595</f>
        <v>340.20000000000005</v>
      </c>
      <c r="H594" s="35">
        <f>H595</f>
        <v>0</v>
      </c>
      <c r="I594" s="35">
        <f>I595</f>
        <v>340.20000000000005</v>
      </c>
    </row>
    <row r="595" spans="1:9" ht="33.75">
      <c r="A595" s="14"/>
      <c r="B595" s="34" t="s">
        <v>56</v>
      </c>
      <c r="C595" s="30" t="s">
        <v>29</v>
      </c>
      <c r="D595" s="30" t="s">
        <v>11</v>
      </c>
      <c r="E595" s="38" t="s">
        <v>469</v>
      </c>
      <c r="F595" s="30" t="s">
        <v>66</v>
      </c>
      <c r="G595" s="35">
        <v>340.20000000000005</v>
      </c>
      <c r="H595" s="35"/>
      <c r="I595" s="35">
        <f>SUM(G595:H595)</f>
        <v>340.20000000000005</v>
      </c>
    </row>
    <row r="596" spans="1:9" ht="22.5">
      <c r="A596" s="14"/>
      <c r="B596" s="43" t="s">
        <v>505</v>
      </c>
      <c r="C596" s="30" t="s">
        <v>29</v>
      </c>
      <c r="D596" s="30" t="s">
        <v>11</v>
      </c>
      <c r="E596" s="38" t="s">
        <v>470</v>
      </c>
      <c r="F596" s="30"/>
      <c r="G596" s="35">
        <f>G597</f>
        <v>319</v>
      </c>
      <c r="H596" s="35">
        <f>H597</f>
        <v>0</v>
      </c>
      <c r="I596" s="35">
        <f>I597</f>
        <v>319</v>
      </c>
    </row>
    <row r="597" spans="1:9" ht="33.75">
      <c r="A597" s="14"/>
      <c r="B597" s="34" t="s">
        <v>56</v>
      </c>
      <c r="C597" s="30" t="s">
        <v>29</v>
      </c>
      <c r="D597" s="30" t="s">
        <v>11</v>
      </c>
      <c r="E597" s="38" t="s">
        <v>470</v>
      </c>
      <c r="F597" s="30" t="s">
        <v>66</v>
      </c>
      <c r="G597" s="35">
        <v>319</v>
      </c>
      <c r="H597" s="35"/>
      <c r="I597" s="35">
        <f>SUM(G597:H597)</f>
        <v>319</v>
      </c>
    </row>
    <row r="598" spans="1:9" ht="22.5">
      <c r="A598" s="14"/>
      <c r="B598" s="43" t="s">
        <v>506</v>
      </c>
      <c r="C598" s="30" t="s">
        <v>29</v>
      </c>
      <c r="D598" s="30" t="s">
        <v>11</v>
      </c>
      <c r="E598" s="38" t="s">
        <v>471</v>
      </c>
      <c r="F598" s="30"/>
      <c r="G598" s="35">
        <f>G599</f>
        <v>9125</v>
      </c>
      <c r="H598" s="35">
        <f>H599</f>
        <v>-121.3</v>
      </c>
      <c r="I598" s="35">
        <f>I599</f>
        <v>9003.7000000000007</v>
      </c>
    </row>
    <row r="599" spans="1:9" ht="33.75">
      <c r="A599" s="14"/>
      <c r="B599" s="34" t="s">
        <v>56</v>
      </c>
      <c r="C599" s="30" t="s">
        <v>29</v>
      </c>
      <c r="D599" s="30" t="s">
        <v>11</v>
      </c>
      <c r="E599" s="38" t="s">
        <v>471</v>
      </c>
      <c r="F599" s="30" t="s">
        <v>66</v>
      </c>
      <c r="G599" s="35">
        <v>9125</v>
      </c>
      <c r="H599" s="35">
        <v>-121.3</v>
      </c>
      <c r="I599" s="35">
        <f>SUM(G599:H599)</f>
        <v>9003.7000000000007</v>
      </c>
    </row>
    <row r="600" spans="1:9">
      <c r="A600" s="14"/>
      <c r="B600" s="39" t="s">
        <v>583</v>
      </c>
      <c r="C600" s="30" t="s">
        <v>29</v>
      </c>
      <c r="D600" s="30" t="s">
        <v>11</v>
      </c>
      <c r="E600" s="38" t="s">
        <v>584</v>
      </c>
      <c r="F600" s="30"/>
      <c r="G600" s="35">
        <f>G601</f>
        <v>0</v>
      </c>
      <c r="H600" s="35">
        <f t="shared" ref="H600:I600" si="152">H601</f>
        <v>700</v>
      </c>
      <c r="I600" s="35">
        <f t="shared" si="152"/>
        <v>700</v>
      </c>
    </row>
    <row r="601" spans="1:9" ht="22.5">
      <c r="A601" s="14"/>
      <c r="B601" s="43" t="s">
        <v>560</v>
      </c>
      <c r="C601" s="30" t="s">
        <v>29</v>
      </c>
      <c r="D601" s="30" t="s">
        <v>11</v>
      </c>
      <c r="E601" s="38" t="s">
        <v>584</v>
      </c>
      <c r="F601" s="30" t="s">
        <v>21</v>
      </c>
      <c r="G601" s="35"/>
      <c r="H601" s="35">
        <v>700</v>
      </c>
      <c r="I601" s="35">
        <f>SUM(G601:H601)</f>
        <v>700</v>
      </c>
    </row>
    <row r="602" spans="1:9">
      <c r="A602" s="10">
        <v>10</v>
      </c>
      <c r="B602" s="20" t="s">
        <v>75</v>
      </c>
      <c r="C602" s="11" t="s">
        <v>43</v>
      </c>
      <c r="D602" s="11" t="s">
        <v>52</v>
      </c>
      <c r="E602" s="15"/>
      <c r="F602" s="69"/>
      <c r="G602" s="33">
        <f t="shared" ref="G602:I602" si="153">G603</f>
        <v>7467.4</v>
      </c>
      <c r="H602" s="33">
        <f t="shared" si="153"/>
        <v>-492.40000000000003</v>
      </c>
      <c r="I602" s="33">
        <f t="shared" si="153"/>
        <v>6975</v>
      </c>
    </row>
    <row r="603" spans="1:9">
      <c r="A603" s="10" t="s">
        <v>76</v>
      </c>
      <c r="B603" s="20" t="s">
        <v>77</v>
      </c>
      <c r="C603" s="32" t="s">
        <v>43</v>
      </c>
      <c r="D603" s="32" t="s">
        <v>11</v>
      </c>
      <c r="E603" s="32"/>
      <c r="F603" s="32"/>
      <c r="G603" s="25">
        <f t="shared" ref="G603:I603" si="154">SUM(G604,)</f>
        <v>7467.4</v>
      </c>
      <c r="H603" s="25">
        <f t="shared" si="154"/>
        <v>-492.40000000000003</v>
      </c>
      <c r="I603" s="25">
        <f t="shared" si="154"/>
        <v>6975</v>
      </c>
    </row>
    <row r="604" spans="1:9" ht="45">
      <c r="A604" s="14"/>
      <c r="B604" s="37" t="s">
        <v>216</v>
      </c>
      <c r="C604" s="30" t="s">
        <v>43</v>
      </c>
      <c r="D604" s="30" t="s">
        <v>11</v>
      </c>
      <c r="E604" s="30" t="s">
        <v>147</v>
      </c>
      <c r="F604" s="30"/>
      <c r="G604" s="35">
        <f>G605</f>
        <v>7467.4</v>
      </c>
      <c r="H604" s="35">
        <f t="shared" ref="H604:I604" si="155">H605</f>
        <v>-492.40000000000003</v>
      </c>
      <c r="I604" s="35">
        <f t="shared" si="155"/>
        <v>6975</v>
      </c>
    </row>
    <row r="605" spans="1:9" ht="22.5">
      <c r="A605" s="14"/>
      <c r="B605" s="29" t="s">
        <v>257</v>
      </c>
      <c r="C605" s="30" t="s">
        <v>43</v>
      </c>
      <c r="D605" s="30" t="s">
        <v>11</v>
      </c>
      <c r="E605" s="30" t="s">
        <v>259</v>
      </c>
      <c r="F605" s="30"/>
      <c r="G605" s="35">
        <f>G606+G608</f>
        <v>7467.4</v>
      </c>
      <c r="H605" s="35">
        <f>H606+H608</f>
        <v>-492.40000000000003</v>
      </c>
      <c r="I605" s="35">
        <f>I606+I608</f>
        <v>6975</v>
      </c>
    </row>
    <row r="606" spans="1:9">
      <c r="A606" s="14"/>
      <c r="B606" s="42" t="s">
        <v>261</v>
      </c>
      <c r="C606" s="30" t="s">
        <v>43</v>
      </c>
      <c r="D606" s="30" t="s">
        <v>11</v>
      </c>
      <c r="E606" s="30" t="s">
        <v>262</v>
      </c>
      <c r="F606" s="30"/>
      <c r="G606" s="35">
        <f>G607</f>
        <v>1679.2</v>
      </c>
      <c r="H606" s="35">
        <f>H607</f>
        <v>0</v>
      </c>
      <c r="I606" s="35">
        <f>I607</f>
        <v>1679.2</v>
      </c>
    </row>
    <row r="607" spans="1:9" ht="33.75">
      <c r="A607" s="14"/>
      <c r="B607" s="31" t="s">
        <v>74</v>
      </c>
      <c r="C607" s="30" t="s">
        <v>43</v>
      </c>
      <c r="D607" s="30" t="s">
        <v>11</v>
      </c>
      <c r="E607" s="30" t="s">
        <v>262</v>
      </c>
      <c r="F607" s="30" t="s">
        <v>131</v>
      </c>
      <c r="G607" s="35">
        <v>1679.2</v>
      </c>
      <c r="H607" s="35"/>
      <c r="I607" s="35">
        <f>SUM(G607:H607)</f>
        <v>1679.2</v>
      </c>
    </row>
    <row r="608" spans="1:9" ht="33.75">
      <c r="A608" s="14"/>
      <c r="B608" s="61" t="s">
        <v>507</v>
      </c>
      <c r="C608" s="30" t="s">
        <v>43</v>
      </c>
      <c r="D608" s="30" t="s">
        <v>11</v>
      </c>
      <c r="E608" s="30" t="s">
        <v>472</v>
      </c>
      <c r="F608" s="30"/>
      <c r="G608" s="35">
        <f>G609+G610</f>
        <v>5788.2</v>
      </c>
      <c r="H608" s="35">
        <f>H609+H610</f>
        <v>-492.40000000000003</v>
      </c>
      <c r="I608" s="35">
        <f>I609+I610</f>
        <v>5295.8</v>
      </c>
    </row>
    <row r="609" spans="1:9" ht="33.75">
      <c r="A609" s="14"/>
      <c r="B609" s="34" t="s">
        <v>74</v>
      </c>
      <c r="C609" s="30" t="s">
        <v>43</v>
      </c>
      <c r="D609" s="30" t="s">
        <v>11</v>
      </c>
      <c r="E609" s="30" t="s">
        <v>472</v>
      </c>
      <c r="F609" s="30" t="s">
        <v>131</v>
      </c>
      <c r="G609" s="35">
        <v>5620.8</v>
      </c>
      <c r="H609" s="35">
        <v>-432.6</v>
      </c>
      <c r="I609" s="35">
        <f>SUM(G609:H609)</f>
        <v>5188.2</v>
      </c>
    </row>
    <row r="610" spans="1:9">
      <c r="A610" s="14"/>
      <c r="B610" s="31" t="s">
        <v>163</v>
      </c>
      <c r="C610" s="30" t="s">
        <v>43</v>
      </c>
      <c r="D610" s="30" t="s">
        <v>11</v>
      </c>
      <c r="E610" s="30" t="s">
        <v>472</v>
      </c>
      <c r="F610" s="30" t="s">
        <v>162</v>
      </c>
      <c r="G610" s="35">
        <v>167.4</v>
      </c>
      <c r="H610" s="35">
        <v>-59.8</v>
      </c>
      <c r="I610" s="35">
        <f>SUM(G610:H610)</f>
        <v>107.60000000000001</v>
      </c>
    </row>
    <row r="611" spans="1:9" ht="21">
      <c r="A611" s="10">
        <v>12</v>
      </c>
      <c r="B611" s="20" t="s">
        <v>105</v>
      </c>
      <c r="C611" s="11" t="s">
        <v>38</v>
      </c>
      <c r="D611" s="11" t="s">
        <v>52</v>
      </c>
      <c r="E611" s="11"/>
      <c r="F611" s="41"/>
      <c r="G611" s="25">
        <f>G612+G618</f>
        <v>23396</v>
      </c>
      <c r="H611" s="25">
        <f t="shared" ref="H611:I611" si="156">H612+H618</f>
        <v>8396.4</v>
      </c>
      <c r="I611" s="25">
        <f t="shared" si="156"/>
        <v>31792.400000000001</v>
      </c>
    </row>
    <row r="612" spans="1:9" ht="21">
      <c r="A612" s="70" t="s">
        <v>204</v>
      </c>
      <c r="B612" s="68" t="s">
        <v>106</v>
      </c>
      <c r="C612" s="32" t="s">
        <v>38</v>
      </c>
      <c r="D612" s="32" t="s">
        <v>8</v>
      </c>
      <c r="E612" s="32"/>
      <c r="F612" s="32"/>
      <c r="G612" s="25">
        <f t="shared" ref="G612:I615" si="157">G613</f>
        <v>23396</v>
      </c>
      <c r="H612" s="25">
        <f t="shared" si="157"/>
        <v>0</v>
      </c>
      <c r="I612" s="25">
        <f t="shared" si="157"/>
        <v>23396</v>
      </c>
    </row>
    <row r="613" spans="1:9" ht="45">
      <c r="A613" s="71"/>
      <c r="B613" s="37" t="s">
        <v>215</v>
      </c>
      <c r="C613" s="30" t="s">
        <v>38</v>
      </c>
      <c r="D613" s="30" t="s">
        <v>8</v>
      </c>
      <c r="E613" s="30" t="s">
        <v>117</v>
      </c>
      <c r="F613" s="40"/>
      <c r="G613" s="35">
        <f t="shared" si="157"/>
        <v>23396</v>
      </c>
      <c r="H613" s="35">
        <f t="shared" si="157"/>
        <v>0</v>
      </c>
      <c r="I613" s="35">
        <f t="shared" si="157"/>
        <v>23396</v>
      </c>
    </row>
    <row r="614" spans="1:9">
      <c r="A614" s="71"/>
      <c r="B614" s="37" t="s">
        <v>128</v>
      </c>
      <c r="C614" s="30" t="s">
        <v>38</v>
      </c>
      <c r="D614" s="30" t="s">
        <v>8</v>
      </c>
      <c r="E614" s="30" t="s">
        <v>119</v>
      </c>
      <c r="F614" s="40"/>
      <c r="G614" s="35">
        <f>G615</f>
        <v>23396</v>
      </c>
      <c r="H614" s="35">
        <f t="shared" si="157"/>
        <v>0</v>
      </c>
      <c r="I614" s="35">
        <f t="shared" si="157"/>
        <v>23396</v>
      </c>
    </row>
    <row r="615" spans="1:9" ht="22.5">
      <c r="A615" s="14"/>
      <c r="B615" s="29" t="s">
        <v>476</v>
      </c>
      <c r="C615" s="30" t="s">
        <v>38</v>
      </c>
      <c r="D615" s="30" t="s">
        <v>8</v>
      </c>
      <c r="E615" s="30" t="s">
        <v>477</v>
      </c>
      <c r="F615" s="30"/>
      <c r="G615" s="35">
        <f>G616</f>
        <v>23396</v>
      </c>
      <c r="H615" s="35">
        <f t="shared" si="157"/>
        <v>0</v>
      </c>
      <c r="I615" s="35">
        <f t="shared" si="157"/>
        <v>23396</v>
      </c>
    </row>
    <row r="616" spans="1:9">
      <c r="A616" s="14"/>
      <c r="B616" s="34" t="s">
        <v>78</v>
      </c>
      <c r="C616" s="30" t="s">
        <v>38</v>
      </c>
      <c r="D616" s="30" t="s">
        <v>8</v>
      </c>
      <c r="E616" s="30" t="s">
        <v>482</v>
      </c>
      <c r="F616" s="30"/>
      <c r="G616" s="35">
        <f>G617</f>
        <v>23396</v>
      </c>
      <c r="H616" s="35">
        <f>H617</f>
        <v>0</v>
      </c>
      <c r="I616" s="35">
        <f>I617</f>
        <v>23396</v>
      </c>
    </row>
    <row r="617" spans="1:9">
      <c r="A617" s="14"/>
      <c r="B617" s="34" t="s">
        <v>78</v>
      </c>
      <c r="C617" s="30" t="s">
        <v>38</v>
      </c>
      <c r="D617" s="30" t="s">
        <v>8</v>
      </c>
      <c r="E617" s="30" t="s">
        <v>482</v>
      </c>
      <c r="F617" s="30" t="s">
        <v>79</v>
      </c>
      <c r="G617" s="35">
        <v>23396</v>
      </c>
      <c r="H617" s="35"/>
      <c r="I617" s="35">
        <f>G617+H617</f>
        <v>23396</v>
      </c>
    </row>
    <row r="618" spans="1:9">
      <c r="A618" s="14"/>
      <c r="B618" s="72" t="s">
        <v>585</v>
      </c>
      <c r="C618" s="32" t="s">
        <v>38</v>
      </c>
      <c r="D618" s="32" t="s">
        <v>16</v>
      </c>
      <c r="E618" s="32" t="s">
        <v>576</v>
      </c>
      <c r="F618" s="32" t="s">
        <v>196</v>
      </c>
      <c r="G618" s="25">
        <f>G619+G623+G631</f>
        <v>0</v>
      </c>
      <c r="H618" s="25">
        <f t="shared" ref="H618:I618" si="158">H619+H623+H631</f>
        <v>8396.4</v>
      </c>
      <c r="I618" s="25">
        <f t="shared" si="158"/>
        <v>8396.4</v>
      </c>
    </row>
    <row r="619" spans="1:9" ht="33.75">
      <c r="A619" s="14"/>
      <c r="B619" s="31" t="s">
        <v>217</v>
      </c>
      <c r="C619" s="30" t="s">
        <v>38</v>
      </c>
      <c r="D619" s="30" t="s">
        <v>16</v>
      </c>
      <c r="E619" s="30" t="s">
        <v>118</v>
      </c>
      <c r="F619" s="30"/>
      <c r="G619" s="35">
        <f>G620</f>
        <v>0</v>
      </c>
      <c r="H619" s="35">
        <f t="shared" ref="H619:I619" si="159">H620</f>
        <v>100.1</v>
      </c>
      <c r="I619" s="35">
        <f t="shared" si="159"/>
        <v>100.1</v>
      </c>
    </row>
    <row r="620" spans="1:9" ht="24" customHeight="1">
      <c r="A620" s="14"/>
      <c r="B620" s="39" t="s">
        <v>294</v>
      </c>
      <c r="C620" s="30" t="s">
        <v>38</v>
      </c>
      <c r="D620" s="30" t="s">
        <v>16</v>
      </c>
      <c r="E620" s="30" t="s">
        <v>306</v>
      </c>
      <c r="F620" s="30"/>
      <c r="G620" s="35">
        <f>G621</f>
        <v>0</v>
      </c>
      <c r="H620" s="35">
        <f t="shared" ref="H620:I620" si="160">H621</f>
        <v>100.1</v>
      </c>
      <c r="I620" s="35">
        <f t="shared" si="160"/>
        <v>100.1</v>
      </c>
    </row>
    <row r="621" spans="1:9" ht="33.75">
      <c r="A621" s="14"/>
      <c r="B621" s="39" t="s">
        <v>516</v>
      </c>
      <c r="C621" s="30" t="s">
        <v>38</v>
      </c>
      <c r="D621" s="30" t="s">
        <v>16</v>
      </c>
      <c r="E621" s="30" t="s">
        <v>517</v>
      </c>
      <c r="F621" s="30"/>
      <c r="G621" s="35">
        <f>G622</f>
        <v>0</v>
      </c>
      <c r="H621" s="35">
        <f t="shared" ref="H621:I621" si="161">H622</f>
        <v>100.1</v>
      </c>
      <c r="I621" s="35">
        <f t="shared" si="161"/>
        <v>100.1</v>
      </c>
    </row>
    <row r="622" spans="1:9">
      <c r="A622" s="14"/>
      <c r="B622" s="39" t="s">
        <v>129</v>
      </c>
      <c r="C622" s="30" t="s">
        <v>38</v>
      </c>
      <c r="D622" s="30" t="s">
        <v>16</v>
      </c>
      <c r="E622" s="30" t="s">
        <v>517</v>
      </c>
      <c r="F622" s="30" t="s">
        <v>130</v>
      </c>
      <c r="G622" s="35"/>
      <c r="H622" s="35">
        <v>100.1</v>
      </c>
      <c r="I622" s="35">
        <f>G622+H622</f>
        <v>100.1</v>
      </c>
    </row>
    <row r="623" spans="1:9" ht="45">
      <c r="A623" s="14"/>
      <c r="B623" s="34" t="s">
        <v>215</v>
      </c>
      <c r="C623" s="30" t="s">
        <v>38</v>
      </c>
      <c r="D623" s="30" t="s">
        <v>16</v>
      </c>
      <c r="E623" s="30" t="s">
        <v>117</v>
      </c>
      <c r="F623" s="30"/>
      <c r="G623" s="35">
        <f>G624</f>
        <v>0</v>
      </c>
      <c r="H623" s="35">
        <f>H624</f>
        <v>2937.8</v>
      </c>
      <c r="I623" s="35">
        <f>I624</f>
        <v>2937.8</v>
      </c>
    </row>
    <row r="624" spans="1:9" ht="22.5">
      <c r="A624" s="14"/>
      <c r="B624" s="39" t="s">
        <v>476</v>
      </c>
      <c r="C624" s="30" t="s">
        <v>38</v>
      </c>
      <c r="D624" s="30" t="s">
        <v>16</v>
      </c>
      <c r="E624" s="30" t="s">
        <v>477</v>
      </c>
      <c r="F624" s="30"/>
      <c r="G624" s="35">
        <f>G625+G627+G629</f>
        <v>0</v>
      </c>
      <c r="H624" s="35">
        <f>H625+H627+H629</f>
        <v>2937.8</v>
      </c>
      <c r="I624" s="35">
        <f>I625+I627+I629</f>
        <v>2937.8</v>
      </c>
    </row>
    <row r="625" spans="1:9" ht="22.5">
      <c r="A625" s="14"/>
      <c r="B625" s="39" t="s">
        <v>586</v>
      </c>
      <c r="C625" s="30" t="s">
        <v>38</v>
      </c>
      <c r="D625" s="30" t="s">
        <v>16</v>
      </c>
      <c r="E625" s="30" t="s">
        <v>528</v>
      </c>
      <c r="F625" s="30"/>
      <c r="G625" s="35">
        <f>G626</f>
        <v>0</v>
      </c>
      <c r="H625" s="35">
        <f t="shared" ref="H625:I625" si="162">H626</f>
        <v>308</v>
      </c>
      <c r="I625" s="35">
        <f t="shared" si="162"/>
        <v>308</v>
      </c>
    </row>
    <row r="626" spans="1:9">
      <c r="A626" s="14"/>
      <c r="B626" s="39" t="s">
        <v>129</v>
      </c>
      <c r="C626" s="30" t="s">
        <v>38</v>
      </c>
      <c r="D626" s="30" t="s">
        <v>16</v>
      </c>
      <c r="E626" s="30" t="s">
        <v>528</v>
      </c>
      <c r="F626" s="30" t="s">
        <v>130</v>
      </c>
      <c r="G626" s="35"/>
      <c r="H626" s="35">
        <f>108+200</f>
        <v>308</v>
      </c>
      <c r="I626" s="35">
        <f>G626+H626</f>
        <v>308</v>
      </c>
    </row>
    <row r="627" spans="1:9" ht="33.75">
      <c r="A627" s="14"/>
      <c r="B627" s="39" t="s">
        <v>587</v>
      </c>
      <c r="C627" s="30" t="s">
        <v>38</v>
      </c>
      <c r="D627" s="30" t="s">
        <v>16</v>
      </c>
      <c r="E627" s="30" t="s">
        <v>588</v>
      </c>
      <c r="F627" s="30"/>
      <c r="G627" s="35">
        <f>G628</f>
        <v>0</v>
      </c>
      <c r="H627" s="35">
        <f t="shared" ref="H627:I627" si="163">H628</f>
        <v>1261.8</v>
      </c>
      <c r="I627" s="35">
        <f t="shared" si="163"/>
        <v>1261.8</v>
      </c>
    </row>
    <row r="628" spans="1:9">
      <c r="A628" s="14"/>
      <c r="B628" s="39" t="s">
        <v>129</v>
      </c>
      <c r="C628" s="30" t="s">
        <v>38</v>
      </c>
      <c r="D628" s="30" t="s">
        <v>16</v>
      </c>
      <c r="E628" s="30" t="s">
        <v>588</v>
      </c>
      <c r="F628" s="30" t="s">
        <v>130</v>
      </c>
      <c r="G628" s="35"/>
      <c r="H628" s="35">
        <v>1261.8</v>
      </c>
      <c r="I628" s="35">
        <f>G628+H628</f>
        <v>1261.8</v>
      </c>
    </row>
    <row r="629" spans="1:9" ht="22.5">
      <c r="A629" s="14"/>
      <c r="B629" s="39" t="s">
        <v>594</v>
      </c>
      <c r="C629" s="30" t="s">
        <v>38</v>
      </c>
      <c r="D629" s="30" t="s">
        <v>16</v>
      </c>
      <c r="E629" s="30" t="s">
        <v>595</v>
      </c>
      <c r="F629" s="30"/>
      <c r="G629" s="35">
        <f t="shared" ref="G629:I629" si="164">G630</f>
        <v>0</v>
      </c>
      <c r="H629" s="35">
        <f t="shared" si="164"/>
        <v>1368</v>
      </c>
      <c r="I629" s="35">
        <f t="shared" si="164"/>
        <v>1368</v>
      </c>
    </row>
    <row r="630" spans="1:9">
      <c r="A630" s="14"/>
      <c r="B630" s="39" t="s">
        <v>129</v>
      </c>
      <c r="C630" s="30" t="s">
        <v>38</v>
      </c>
      <c r="D630" s="30" t="s">
        <v>16</v>
      </c>
      <c r="E630" s="30" t="s">
        <v>595</v>
      </c>
      <c r="F630" s="30" t="s">
        <v>130</v>
      </c>
      <c r="G630" s="35"/>
      <c r="H630" s="35">
        <f>500+200+668</f>
        <v>1368</v>
      </c>
      <c r="I630" s="35">
        <f>G630+H630</f>
        <v>1368</v>
      </c>
    </row>
    <row r="631" spans="1:9">
      <c r="A631" s="14"/>
      <c r="B631" s="34" t="s">
        <v>116</v>
      </c>
      <c r="C631" s="30" t="s">
        <v>38</v>
      </c>
      <c r="D631" s="30" t="s">
        <v>16</v>
      </c>
      <c r="E631" s="30" t="s">
        <v>511</v>
      </c>
      <c r="F631" s="30"/>
      <c r="G631" s="35">
        <f>G632</f>
        <v>0</v>
      </c>
      <c r="H631" s="35">
        <f t="shared" ref="H631:I631" si="165">H632</f>
        <v>5358.5</v>
      </c>
      <c r="I631" s="35">
        <f t="shared" si="165"/>
        <v>5358.5</v>
      </c>
    </row>
    <row r="632" spans="1:9">
      <c r="A632" s="14"/>
      <c r="B632" s="39" t="s">
        <v>116</v>
      </c>
      <c r="C632" s="30" t="s">
        <v>38</v>
      </c>
      <c r="D632" s="30" t="s">
        <v>16</v>
      </c>
      <c r="E632" s="30" t="s">
        <v>219</v>
      </c>
      <c r="F632" s="30"/>
      <c r="G632" s="35">
        <f>G633</f>
        <v>0</v>
      </c>
      <c r="H632" s="35">
        <f t="shared" ref="H632:I632" si="166">H633</f>
        <v>5358.5</v>
      </c>
      <c r="I632" s="35">
        <f t="shared" si="166"/>
        <v>5358.5</v>
      </c>
    </row>
    <row r="633" spans="1:9" ht="22.5">
      <c r="A633" s="14"/>
      <c r="B633" s="39" t="s">
        <v>533</v>
      </c>
      <c r="C633" s="30" t="s">
        <v>38</v>
      </c>
      <c r="D633" s="30" t="s">
        <v>16</v>
      </c>
      <c r="E633" s="30" t="s">
        <v>534</v>
      </c>
      <c r="F633" s="30"/>
      <c r="G633" s="35">
        <f>G634</f>
        <v>0</v>
      </c>
      <c r="H633" s="35">
        <f t="shared" ref="H633:I633" si="167">H634</f>
        <v>5358.5</v>
      </c>
      <c r="I633" s="35">
        <f t="shared" si="167"/>
        <v>5358.5</v>
      </c>
    </row>
    <row r="634" spans="1:9">
      <c r="A634" s="14"/>
      <c r="B634" s="39" t="s">
        <v>129</v>
      </c>
      <c r="C634" s="30" t="s">
        <v>38</v>
      </c>
      <c r="D634" s="30" t="s">
        <v>16</v>
      </c>
      <c r="E634" s="30" t="s">
        <v>534</v>
      </c>
      <c r="F634" s="30" t="s">
        <v>130</v>
      </c>
      <c r="G634" s="35"/>
      <c r="H634" s="35">
        <v>5358.5</v>
      </c>
      <c r="I634" s="35">
        <f>G634+H634</f>
        <v>5358.5</v>
      </c>
    </row>
    <row r="635" spans="1:9">
      <c r="A635" s="10"/>
      <c r="B635" s="73" t="s">
        <v>80</v>
      </c>
      <c r="C635" s="74"/>
      <c r="D635" s="74"/>
      <c r="E635" s="74"/>
      <c r="F635" s="75"/>
      <c r="G635" s="33">
        <f>G8+G183+G190+G236+G274+G344+G502+G562+G578+G602+G611</f>
        <v>1132283.7999999998</v>
      </c>
      <c r="H635" s="33">
        <f>H8+H183+H190+H236+H274+H344+H502+H562+H578+H602+H611</f>
        <v>125997.1</v>
      </c>
      <c r="I635" s="33">
        <f>I8+I183+I190+I236+I274+I344+I502+I562+I578+I602+I611</f>
        <v>1258280.8999999999</v>
      </c>
    </row>
    <row r="636" spans="1:9">
      <c r="G636" s="76"/>
      <c r="H636" s="76"/>
      <c r="I636" s="76"/>
    </row>
  </sheetData>
  <mergeCells count="5">
    <mergeCell ref="B635:F635"/>
    <mergeCell ref="B2:I2"/>
    <mergeCell ref="A4:I4"/>
    <mergeCell ref="F5:I5"/>
    <mergeCell ref="B1:I1"/>
  </mergeCells>
  <pageMargins left="0.70866141732283472" right="0.70866141732283472" top="0.74803149606299213" bottom="0.74803149606299213" header="0.31496062992125984" footer="0.31496062992125984"/>
  <pageSetup paperSize="9" scale="79" fitToHeight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69"/>
  <sheetViews>
    <sheetView topLeftCell="A460" zoomScaleSheetLayoutView="100" workbookViewId="0">
      <selection activeCell="A460" sqref="A1:XFD1048576"/>
    </sheetView>
  </sheetViews>
  <sheetFormatPr defaultRowHeight="12.75"/>
  <cols>
    <col min="1" max="1" width="5.140625" style="2" customWidth="1"/>
    <col min="2" max="2" width="39.42578125" style="4" customWidth="1"/>
    <col min="3" max="3" width="6.140625" style="5" customWidth="1"/>
    <col min="4" max="4" width="5.5703125" style="5" customWidth="1"/>
    <col min="5" max="5" width="12.28515625" style="5" customWidth="1"/>
    <col min="6" max="6" width="5.42578125" style="5" customWidth="1"/>
    <col min="7" max="7" width="11" style="5" customWidth="1"/>
    <col min="8" max="8" width="8.85546875" style="5" customWidth="1"/>
    <col min="9" max="9" width="9.5703125" style="5" customWidth="1"/>
    <col min="10" max="10" width="9.7109375" style="5" hidden="1" customWidth="1"/>
    <col min="11" max="11" width="9" style="3" customWidth="1"/>
    <col min="12" max="227" width="9.140625" style="3"/>
    <col min="228" max="228" width="3.5703125" style="3" customWidth="1"/>
    <col min="229" max="229" width="40.85546875" style="3" customWidth="1"/>
    <col min="230" max="230" width="5.140625" style="3" customWidth="1"/>
    <col min="231" max="232" width="4.28515625" style="3" customWidth="1"/>
    <col min="233" max="233" width="8.5703125" style="3" customWidth="1"/>
    <col min="234" max="234" width="6.7109375" style="3" customWidth="1"/>
    <col min="235" max="235" width="11.28515625" style="3" customWidth="1"/>
    <col min="236" max="236" width="12.28515625" style="3" customWidth="1"/>
    <col min="237" max="483" width="9.140625" style="3"/>
    <col min="484" max="484" width="3.5703125" style="3" customWidth="1"/>
    <col min="485" max="485" width="40.85546875" style="3" customWidth="1"/>
    <col min="486" max="486" width="5.140625" style="3" customWidth="1"/>
    <col min="487" max="488" width="4.28515625" style="3" customWidth="1"/>
    <col min="489" max="489" width="8.5703125" style="3" customWidth="1"/>
    <col min="490" max="490" width="6.7109375" style="3" customWidth="1"/>
    <col min="491" max="491" width="11.28515625" style="3" customWidth="1"/>
    <col min="492" max="492" width="12.28515625" style="3" customWidth="1"/>
    <col min="493" max="739" width="9.140625" style="3"/>
    <col min="740" max="740" width="3.5703125" style="3" customWidth="1"/>
    <col min="741" max="741" width="40.85546875" style="3" customWidth="1"/>
    <col min="742" max="742" width="5.140625" style="3" customWidth="1"/>
    <col min="743" max="744" width="4.28515625" style="3" customWidth="1"/>
    <col min="745" max="745" width="8.5703125" style="3" customWidth="1"/>
    <col min="746" max="746" width="6.7109375" style="3" customWidth="1"/>
    <col min="747" max="747" width="11.28515625" style="3" customWidth="1"/>
    <col min="748" max="748" width="12.28515625" style="3" customWidth="1"/>
    <col min="749" max="995" width="9.140625" style="3"/>
    <col min="996" max="996" width="3.5703125" style="3" customWidth="1"/>
    <col min="997" max="997" width="40.85546875" style="3" customWidth="1"/>
    <col min="998" max="998" width="5.140625" style="3" customWidth="1"/>
    <col min="999" max="1000" width="4.28515625" style="3" customWidth="1"/>
    <col min="1001" max="1001" width="8.5703125" style="3" customWidth="1"/>
    <col min="1002" max="1002" width="6.7109375" style="3" customWidth="1"/>
    <col min="1003" max="1003" width="11.28515625" style="3" customWidth="1"/>
    <col min="1004" max="1004" width="12.28515625" style="3" customWidth="1"/>
    <col min="1005" max="1251" width="9.140625" style="3"/>
    <col min="1252" max="1252" width="3.5703125" style="3" customWidth="1"/>
    <col min="1253" max="1253" width="40.85546875" style="3" customWidth="1"/>
    <col min="1254" max="1254" width="5.140625" style="3" customWidth="1"/>
    <col min="1255" max="1256" width="4.28515625" style="3" customWidth="1"/>
    <col min="1257" max="1257" width="8.5703125" style="3" customWidth="1"/>
    <col min="1258" max="1258" width="6.7109375" style="3" customWidth="1"/>
    <col min="1259" max="1259" width="11.28515625" style="3" customWidth="1"/>
    <col min="1260" max="1260" width="12.28515625" style="3" customWidth="1"/>
    <col min="1261" max="1507" width="9.140625" style="3"/>
    <col min="1508" max="1508" width="3.5703125" style="3" customWidth="1"/>
    <col min="1509" max="1509" width="40.85546875" style="3" customWidth="1"/>
    <col min="1510" max="1510" width="5.140625" style="3" customWidth="1"/>
    <col min="1511" max="1512" width="4.28515625" style="3" customWidth="1"/>
    <col min="1513" max="1513" width="8.5703125" style="3" customWidth="1"/>
    <col min="1514" max="1514" width="6.7109375" style="3" customWidth="1"/>
    <col min="1515" max="1515" width="11.28515625" style="3" customWidth="1"/>
    <col min="1516" max="1516" width="12.28515625" style="3" customWidth="1"/>
    <col min="1517" max="1763" width="9.140625" style="3"/>
    <col min="1764" max="1764" width="3.5703125" style="3" customWidth="1"/>
    <col min="1765" max="1765" width="40.85546875" style="3" customWidth="1"/>
    <col min="1766" max="1766" width="5.140625" style="3" customWidth="1"/>
    <col min="1767" max="1768" width="4.28515625" style="3" customWidth="1"/>
    <col min="1769" max="1769" width="8.5703125" style="3" customWidth="1"/>
    <col min="1770" max="1770" width="6.7109375" style="3" customWidth="1"/>
    <col min="1771" max="1771" width="11.28515625" style="3" customWidth="1"/>
    <col min="1772" max="1772" width="12.28515625" style="3" customWidth="1"/>
    <col min="1773" max="2019" width="9.140625" style="3"/>
    <col min="2020" max="2020" width="3.5703125" style="3" customWidth="1"/>
    <col min="2021" max="2021" width="40.85546875" style="3" customWidth="1"/>
    <col min="2022" max="2022" width="5.140625" style="3" customWidth="1"/>
    <col min="2023" max="2024" width="4.28515625" style="3" customWidth="1"/>
    <col min="2025" max="2025" width="8.5703125" style="3" customWidth="1"/>
    <col min="2026" max="2026" width="6.7109375" style="3" customWidth="1"/>
    <col min="2027" max="2027" width="11.28515625" style="3" customWidth="1"/>
    <col min="2028" max="2028" width="12.28515625" style="3" customWidth="1"/>
    <col min="2029" max="2275" width="9.140625" style="3"/>
    <col min="2276" max="2276" width="3.5703125" style="3" customWidth="1"/>
    <col min="2277" max="2277" width="40.85546875" style="3" customWidth="1"/>
    <col min="2278" max="2278" width="5.140625" style="3" customWidth="1"/>
    <col min="2279" max="2280" width="4.28515625" style="3" customWidth="1"/>
    <col min="2281" max="2281" width="8.5703125" style="3" customWidth="1"/>
    <col min="2282" max="2282" width="6.7109375" style="3" customWidth="1"/>
    <col min="2283" max="2283" width="11.28515625" style="3" customWidth="1"/>
    <col min="2284" max="2284" width="12.28515625" style="3" customWidth="1"/>
    <col min="2285" max="2531" width="9.140625" style="3"/>
    <col min="2532" max="2532" width="3.5703125" style="3" customWidth="1"/>
    <col min="2533" max="2533" width="40.85546875" style="3" customWidth="1"/>
    <col min="2534" max="2534" width="5.140625" style="3" customWidth="1"/>
    <col min="2535" max="2536" width="4.28515625" style="3" customWidth="1"/>
    <col min="2537" max="2537" width="8.5703125" style="3" customWidth="1"/>
    <col min="2538" max="2538" width="6.7109375" style="3" customWidth="1"/>
    <col min="2539" max="2539" width="11.28515625" style="3" customWidth="1"/>
    <col min="2540" max="2540" width="12.28515625" style="3" customWidth="1"/>
    <col min="2541" max="2787" width="9.140625" style="3"/>
    <col min="2788" max="2788" width="3.5703125" style="3" customWidth="1"/>
    <col min="2789" max="2789" width="40.85546875" style="3" customWidth="1"/>
    <col min="2790" max="2790" width="5.140625" style="3" customWidth="1"/>
    <col min="2791" max="2792" width="4.28515625" style="3" customWidth="1"/>
    <col min="2793" max="2793" width="8.5703125" style="3" customWidth="1"/>
    <col min="2794" max="2794" width="6.7109375" style="3" customWidth="1"/>
    <col min="2795" max="2795" width="11.28515625" style="3" customWidth="1"/>
    <col min="2796" max="2796" width="12.28515625" style="3" customWidth="1"/>
    <col min="2797" max="3043" width="9.140625" style="3"/>
    <col min="3044" max="3044" width="3.5703125" style="3" customWidth="1"/>
    <col min="3045" max="3045" width="40.85546875" style="3" customWidth="1"/>
    <col min="3046" max="3046" width="5.140625" style="3" customWidth="1"/>
    <col min="3047" max="3048" width="4.28515625" style="3" customWidth="1"/>
    <col min="3049" max="3049" width="8.5703125" style="3" customWidth="1"/>
    <col min="3050" max="3050" width="6.7109375" style="3" customWidth="1"/>
    <col min="3051" max="3051" width="11.28515625" style="3" customWidth="1"/>
    <col min="3052" max="3052" width="12.28515625" style="3" customWidth="1"/>
    <col min="3053" max="3299" width="9.140625" style="3"/>
    <col min="3300" max="3300" width="3.5703125" style="3" customWidth="1"/>
    <col min="3301" max="3301" width="40.85546875" style="3" customWidth="1"/>
    <col min="3302" max="3302" width="5.140625" style="3" customWidth="1"/>
    <col min="3303" max="3304" width="4.28515625" style="3" customWidth="1"/>
    <col min="3305" max="3305" width="8.5703125" style="3" customWidth="1"/>
    <col min="3306" max="3306" width="6.7109375" style="3" customWidth="1"/>
    <col min="3307" max="3307" width="11.28515625" style="3" customWidth="1"/>
    <col min="3308" max="3308" width="12.28515625" style="3" customWidth="1"/>
    <col min="3309" max="3555" width="9.140625" style="3"/>
    <col min="3556" max="3556" width="3.5703125" style="3" customWidth="1"/>
    <col min="3557" max="3557" width="40.85546875" style="3" customWidth="1"/>
    <col min="3558" max="3558" width="5.140625" style="3" customWidth="1"/>
    <col min="3559" max="3560" width="4.28515625" style="3" customWidth="1"/>
    <col min="3561" max="3561" width="8.5703125" style="3" customWidth="1"/>
    <col min="3562" max="3562" width="6.7109375" style="3" customWidth="1"/>
    <col min="3563" max="3563" width="11.28515625" style="3" customWidth="1"/>
    <col min="3564" max="3564" width="12.28515625" style="3" customWidth="1"/>
    <col min="3565" max="3811" width="9.140625" style="3"/>
    <col min="3812" max="3812" width="3.5703125" style="3" customWidth="1"/>
    <col min="3813" max="3813" width="40.85546875" style="3" customWidth="1"/>
    <col min="3814" max="3814" width="5.140625" style="3" customWidth="1"/>
    <col min="3815" max="3816" width="4.28515625" style="3" customWidth="1"/>
    <col min="3817" max="3817" width="8.5703125" style="3" customWidth="1"/>
    <col min="3818" max="3818" width="6.7109375" style="3" customWidth="1"/>
    <col min="3819" max="3819" width="11.28515625" style="3" customWidth="1"/>
    <col min="3820" max="3820" width="12.28515625" style="3" customWidth="1"/>
    <col min="3821" max="4067" width="9.140625" style="3"/>
    <col min="4068" max="4068" width="3.5703125" style="3" customWidth="1"/>
    <col min="4069" max="4069" width="40.85546875" style="3" customWidth="1"/>
    <col min="4070" max="4070" width="5.140625" style="3" customWidth="1"/>
    <col min="4071" max="4072" width="4.28515625" style="3" customWidth="1"/>
    <col min="4073" max="4073" width="8.5703125" style="3" customWidth="1"/>
    <col min="4074" max="4074" width="6.7109375" style="3" customWidth="1"/>
    <col min="4075" max="4075" width="11.28515625" style="3" customWidth="1"/>
    <col min="4076" max="4076" width="12.28515625" style="3" customWidth="1"/>
    <col min="4077" max="4323" width="9.140625" style="3"/>
    <col min="4324" max="4324" width="3.5703125" style="3" customWidth="1"/>
    <col min="4325" max="4325" width="40.85546875" style="3" customWidth="1"/>
    <col min="4326" max="4326" width="5.140625" style="3" customWidth="1"/>
    <col min="4327" max="4328" width="4.28515625" style="3" customWidth="1"/>
    <col min="4329" max="4329" width="8.5703125" style="3" customWidth="1"/>
    <col min="4330" max="4330" width="6.7109375" style="3" customWidth="1"/>
    <col min="4331" max="4331" width="11.28515625" style="3" customWidth="1"/>
    <col min="4332" max="4332" width="12.28515625" style="3" customWidth="1"/>
    <col min="4333" max="4579" width="9.140625" style="3"/>
    <col min="4580" max="4580" width="3.5703125" style="3" customWidth="1"/>
    <col min="4581" max="4581" width="40.85546875" style="3" customWidth="1"/>
    <col min="4582" max="4582" width="5.140625" style="3" customWidth="1"/>
    <col min="4583" max="4584" width="4.28515625" style="3" customWidth="1"/>
    <col min="4585" max="4585" width="8.5703125" style="3" customWidth="1"/>
    <col min="4586" max="4586" width="6.7109375" style="3" customWidth="1"/>
    <col min="4587" max="4587" width="11.28515625" style="3" customWidth="1"/>
    <col min="4588" max="4588" width="12.28515625" style="3" customWidth="1"/>
    <col min="4589" max="4835" width="9.140625" style="3"/>
    <col min="4836" max="4836" width="3.5703125" style="3" customWidth="1"/>
    <col min="4837" max="4837" width="40.85546875" style="3" customWidth="1"/>
    <col min="4838" max="4838" width="5.140625" style="3" customWidth="1"/>
    <col min="4839" max="4840" width="4.28515625" style="3" customWidth="1"/>
    <col min="4841" max="4841" width="8.5703125" style="3" customWidth="1"/>
    <col min="4842" max="4842" width="6.7109375" style="3" customWidth="1"/>
    <col min="4843" max="4843" width="11.28515625" style="3" customWidth="1"/>
    <col min="4844" max="4844" width="12.28515625" style="3" customWidth="1"/>
    <col min="4845" max="5091" width="9.140625" style="3"/>
    <col min="5092" max="5092" width="3.5703125" style="3" customWidth="1"/>
    <col min="5093" max="5093" width="40.85546875" style="3" customWidth="1"/>
    <col min="5094" max="5094" width="5.140625" style="3" customWidth="1"/>
    <col min="5095" max="5096" width="4.28515625" style="3" customWidth="1"/>
    <col min="5097" max="5097" width="8.5703125" style="3" customWidth="1"/>
    <col min="5098" max="5098" width="6.7109375" style="3" customWidth="1"/>
    <col min="5099" max="5099" width="11.28515625" style="3" customWidth="1"/>
    <col min="5100" max="5100" width="12.28515625" style="3" customWidth="1"/>
    <col min="5101" max="5347" width="9.140625" style="3"/>
    <col min="5348" max="5348" width="3.5703125" style="3" customWidth="1"/>
    <col min="5349" max="5349" width="40.85546875" style="3" customWidth="1"/>
    <col min="5350" max="5350" width="5.140625" style="3" customWidth="1"/>
    <col min="5351" max="5352" width="4.28515625" style="3" customWidth="1"/>
    <col min="5353" max="5353" width="8.5703125" style="3" customWidth="1"/>
    <col min="5354" max="5354" width="6.7109375" style="3" customWidth="1"/>
    <col min="5355" max="5355" width="11.28515625" style="3" customWidth="1"/>
    <col min="5356" max="5356" width="12.28515625" style="3" customWidth="1"/>
    <col min="5357" max="5603" width="9.140625" style="3"/>
    <col min="5604" max="5604" width="3.5703125" style="3" customWidth="1"/>
    <col min="5605" max="5605" width="40.85546875" style="3" customWidth="1"/>
    <col min="5606" max="5606" width="5.140625" style="3" customWidth="1"/>
    <col min="5607" max="5608" width="4.28515625" style="3" customWidth="1"/>
    <col min="5609" max="5609" width="8.5703125" style="3" customWidth="1"/>
    <col min="5610" max="5610" width="6.7109375" style="3" customWidth="1"/>
    <col min="5611" max="5611" width="11.28515625" style="3" customWidth="1"/>
    <col min="5612" max="5612" width="12.28515625" style="3" customWidth="1"/>
    <col min="5613" max="5859" width="9.140625" style="3"/>
    <col min="5860" max="5860" width="3.5703125" style="3" customWidth="1"/>
    <col min="5861" max="5861" width="40.85546875" style="3" customWidth="1"/>
    <col min="5862" max="5862" width="5.140625" style="3" customWidth="1"/>
    <col min="5863" max="5864" width="4.28515625" style="3" customWidth="1"/>
    <col min="5865" max="5865" width="8.5703125" style="3" customWidth="1"/>
    <col min="5866" max="5866" width="6.7109375" style="3" customWidth="1"/>
    <col min="5867" max="5867" width="11.28515625" style="3" customWidth="1"/>
    <col min="5868" max="5868" width="12.28515625" style="3" customWidth="1"/>
    <col min="5869" max="6115" width="9.140625" style="3"/>
    <col min="6116" max="6116" width="3.5703125" style="3" customWidth="1"/>
    <col min="6117" max="6117" width="40.85546875" style="3" customWidth="1"/>
    <col min="6118" max="6118" width="5.140625" style="3" customWidth="1"/>
    <col min="6119" max="6120" width="4.28515625" style="3" customWidth="1"/>
    <col min="6121" max="6121" width="8.5703125" style="3" customWidth="1"/>
    <col min="6122" max="6122" width="6.7109375" style="3" customWidth="1"/>
    <col min="6123" max="6123" width="11.28515625" style="3" customWidth="1"/>
    <col min="6124" max="6124" width="12.28515625" style="3" customWidth="1"/>
    <col min="6125" max="6371" width="9.140625" style="3"/>
    <col min="6372" max="6372" width="3.5703125" style="3" customWidth="1"/>
    <col min="6373" max="6373" width="40.85546875" style="3" customWidth="1"/>
    <col min="6374" max="6374" width="5.140625" style="3" customWidth="1"/>
    <col min="6375" max="6376" width="4.28515625" style="3" customWidth="1"/>
    <col min="6377" max="6377" width="8.5703125" style="3" customWidth="1"/>
    <col min="6378" max="6378" width="6.7109375" style="3" customWidth="1"/>
    <col min="6379" max="6379" width="11.28515625" style="3" customWidth="1"/>
    <col min="6380" max="6380" width="12.28515625" style="3" customWidth="1"/>
    <col min="6381" max="6627" width="9.140625" style="3"/>
    <col min="6628" max="6628" width="3.5703125" style="3" customWidth="1"/>
    <col min="6629" max="6629" width="40.85546875" style="3" customWidth="1"/>
    <col min="6630" max="6630" width="5.140625" style="3" customWidth="1"/>
    <col min="6631" max="6632" width="4.28515625" style="3" customWidth="1"/>
    <col min="6633" max="6633" width="8.5703125" style="3" customWidth="1"/>
    <col min="6634" max="6634" width="6.7109375" style="3" customWidth="1"/>
    <col min="6635" max="6635" width="11.28515625" style="3" customWidth="1"/>
    <col min="6636" max="6636" width="12.28515625" style="3" customWidth="1"/>
    <col min="6637" max="6883" width="9.140625" style="3"/>
    <col min="6884" max="6884" width="3.5703125" style="3" customWidth="1"/>
    <col min="6885" max="6885" width="40.85546875" style="3" customWidth="1"/>
    <col min="6886" max="6886" width="5.140625" style="3" customWidth="1"/>
    <col min="6887" max="6888" width="4.28515625" style="3" customWidth="1"/>
    <col min="6889" max="6889" width="8.5703125" style="3" customWidth="1"/>
    <col min="6890" max="6890" width="6.7109375" style="3" customWidth="1"/>
    <col min="6891" max="6891" width="11.28515625" style="3" customWidth="1"/>
    <col min="6892" max="6892" width="12.28515625" style="3" customWidth="1"/>
    <col min="6893" max="7139" width="9.140625" style="3"/>
    <col min="7140" max="7140" width="3.5703125" style="3" customWidth="1"/>
    <col min="7141" max="7141" width="40.85546875" style="3" customWidth="1"/>
    <col min="7142" max="7142" width="5.140625" style="3" customWidth="1"/>
    <col min="7143" max="7144" width="4.28515625" style="3" customWidth="1"/>
    <col min="7145" max="7145" width="8.5703125" style="3" customWidth="1"/>
    <col min="7146" max="7146" width="6.7109375" style="3" customWidth="1"/>
    <col min="7147" max="7147" width="11.28515625" style="3" customWidth="1"/>
    <col min="7148" max="7148" width="12.28515625" style="3" customWidth="1"/>
    <col min="7149" max="7395" width="9.140625" style="3"/>
    <col min="7396" max="7396" width="3.5703125" style="3" customWidth="1"/>
    <col min="7397" max="7397" width="40.85546875" style="3" customWidth="1"/>
    <col min="7398" max="7398" width="5.140625" style="3" customWidth="1"/>
    <col min="7399" max="7400" width="4.28515625" style="3" customWidth="1"/>
    <col min="7401" max="7401" width="8.5703125" style="3" customWidth="1"/>
    <col min="7402" max="7402" width="6.7109375" style="3" customWidth="1"/>
    <col min="7403" max="7403" width="11.28515625" style="3" customWidth="1"/>
    <col min="7404" max="7404" width="12.28515625" style="3" customWidth="1"/>
    <col min="7405" max="7651" width="9.140625" style="3"/>
    <col min="7652" max="7652" width="3.5703125" style="3" customWidth="1"/>
    <col min="7653" max="7653" width="40.85546875" style="3" customWidth="1"/>
    <col min="7654" max="7654" width="5.140625" style="3" customWidth="1"/>
    <col min="7655" max="7656" width="4.28515625" style="3" customWidth="1"/>
    <col min="7657" max="7657" width="8.5703125" style="3" customWidth="1"/>
    <col min="7658" max="7658" width="6.7109375" style="3" customWidth="1"/>
    <col min="7659" max="7659" width="11.28515625" style="3" customWidth="1"/>
    <col min="7660" max="7660" width="12.28515625" style="3" customWidth="1"/>
    <col min="7661" max="7907" width="9.140625" style="3"/>
    <col min="7908" max="7908" width="3.5703125" style="3" customWidth="1"/>
    <col min="7909" max="7909" width="40.85546875" style="3" customWidth="1"/>
    <col min="7910" max="7910" width="5.140625" style="3" customWidth="1"/>
    <col min="7911" max="7912" width="4.28515625" style="3" customWidth="1"/>
    <col min="7913" max="7913" width="8.5703125" style="3" customWidth="1"/>
    <col min="7914" max="7914" width="6.7109375" style="3" customWidth="1"/>
    <col min="7915" max="7915" width="11.28515625" style="3" customWidth="1"/>
    <col min="7916" max="7916" width="12.28515625" style="3" customWidth="1"/>
    <col min="7917" max="8163" width="9.140625" style="3"/>
    <col min="8164" max="8164" width="3.5703125" style="3" customWidth="1"/>
    <col min="8165" max="8165" width="40.85546875" style="3" customWidth="1"/>
    <col min="8166" max="8166" width="5.140625" style="3" customWidth="1"/>
    <col min="8167" max="8168" width="4.28515625" style="3" customWidth="1"/>
    <col min="8169" max="8169" width="8.5703125" style="3" customWidth="1"/>
    <col min="8170" max="8170" width="6.7109375" style="3" customWidth="1"/>
    <col min="8171" max="8171" width="11.28515625" style="3" customWidth="1"/>
    <col min="8172" max="8172" width="12.28515625" style="3" customWidth="1"/>
    <col min="8173" max="8419" width="9.140625" style="3"/>
    <col min="8420" max="8420" width="3.5703125" style="3" customWidth="1"/>
    <col min="8421" max="8421" width="40.85546875" style="3" customWidth="1"/>
    <col min="8422" max="8422" width="5.140625" style="3" customWidth="1"/>
    <col min="8423" max="8424" width="4.28515625" style="3" customWidth="1"/>
    <col min="8425" max="8425" width="8.5703125" style="3" customWidth="1"/>
    <col min="8426" max="8426" width="6.7109375" style="3" customWidth="1"/>
    <col min="8427" max="8427" width="11.28515625" style="3" customWidth="1"/>
    <col min="8428" max="8428" width="12.28515625" style="3" customWidth="1"/>
    <col min="8429" max="8675" width="9.140625" style="3"/>
    <col min="8676" max="8676" width="3.5703125" style="3" customWidth="1"/>
    <col min="8677" max="8677" width="40.85546875" style="3" customWidth="1"/>
    <col min="8678" max="8678" width="5.140625" style="3" customWidth="1"/>
    <col min="8679" max="8680" width="4.28515625" style="3" customWidth="1"/>
    <col min="8681" max="8681" width="8.5703125" style="3" customWidth="1"/>
    <col min="8682" max="8682" width="6.7109375" style="3" customWidth="1"/>
    <col min="8683" max="8683" width="11.28515625" style="3" customWidth="1"/>
    <col min="8684" max="8684" width="12.28515625" style="3" customWidth="1"/>
    <col min="8685" max="8931" width="9.140625" style="3"/>
    <col min="8932" max="8932" width="3.5703125" style="3" customWidth="1"/>
    <col min="8933" max="8933" width="40.85546875" style="3" customWidth="1"/>
    <col min="8934" max="8934" width="5.140625" style="3" customWidth="1"/>
    <col min="8935" max="8936" width="4.28515625" style="3" customWidth="1"/>
    <col min="8937" max="8937" width="8.5703125" style="3" customWidth="1"/>
    <col min="8938" max="8938" width="6.7109375" style="3" customWidth="1"/>
    <col min="8939" max="8939" width="11.28515625" style="3" customWidth="1"/>
    <col min="8940" max="8940" width="12.28515625" style="3" customWidth="1"/>
    <col min="8941" max="9187" width="9.140625" style="3"/>
    <col min="9188" max="9188" width="3.5703125" style="3" customWidth="1"/>
    <col min="9189" max="9189" width="40.85546875" style="3" customWidth="1"/>
    <col min="9190" max="9190" width="5.140625" style="3" customWidth="1"/>
    <col min="9191" max="9192" width="4.28515625" style="3" customWidth="1"/>
    <col min="9193" max="9193" width="8.5703125" style="3" customWidth="1"/>
    <col min="9194" max="9194" width="6.7109375" style="3" customWidth="1"/>
    <col min="9195" max="9195" width="11.28515625" style="3" customWidth="1"/>
    <col min="9196" max="9196" width="12.28515625" style="3" customWidth="1"/>
    <col min="9197" max="9443" width="9.140625" style="3"/>
    <col min="9444" max="9444" width="3.5703125" style="3" customWidth="1"/>
    <col min="9445" max="9445" width="40.85546875" style="3" customWidth="1"/>
    <col min="9446" max="9446" width="5.140625" style="3" customWidth="1"/>
    <col min="9447" max="9448" width="4.28515625" style="3" customWidth="1"/>
    <col min="9449" max="9449" width="8.5703125" style="3" customWidth="1"/>
    <col min="9450" max="9450" width="6.7109375" style="3" customWidth="1"/>
    <col min="9451" max="9451" width="11.28515625" style="3" customWidth="1"/>
    <col min="9452" max="9452" width="12.28515625" style="3" customWidth="1"/>
    <col min="9453" max="9699" width="9.140625" style="3"/>
    <col min="9700" max="9700" width="3.5703125" style="3" customWidth="1"/>
    <col min="9701" max="9701" width="40.85546875" style="3" customWidth="1"/>
    <col min="9702" max="9702" width="5.140625" style="3" customWidth="1"/>
    <col min="9703" max="9704" width="4.28515625" style="3" customWidth="1"/>
    <col min="9705" max="9705" width="8.5703125" style="3" customWidth="1"/>
    <col min="9706" max="9706" width="6.7109375" style="3" customWidth="1"/>
    <col min="9707" max="9707" width="11.28515625" style="3" customWidth="1"/>
    <col min="9708" max="9708" width="12.28515625" style="3" customWidth="1"/>
    <col min="9709" max="9955" width="9.140625" style="3"/>
    <col min="9956" max="9956" width="3.5703125" style="3" customWidth="1"/>
    <col min="9957" max="9957" width="40.85546875" style="3" customWidth="1"/>
    <col min="9958" max="9958" width="5.140625" style="3" customWidth="1"/>
    <col min="9959" max="9960" width="4.28515625" style="3" customWidth="1"/>
    <col min="9961" max="9961" width="8.5703125" style="3" customWidth="1"/>
    <col min="9962" max="9962" width="6.7109375" style="3" customWidth="1"/>
    <col min="9963" max="9963" width="11.28515625" style="3" customWidth="1"/>
    <col min="9964" max="9964" width="12.28515625" style="3" customWidth="1"/>
    <col min="9965" max="10211" width="9.140625" style="3"/>
    <col min="10212" max="10212" width="3.5703125" style="3" customWidth="1"/>
    <col min="10213" max="10213" width="40.85546875" style="3" customWidth="1"/>
    <col min="10214" max="10214" width="5.140625" style="3" customWidth="1"/>
    <col min="10215" max="10216" width="4.28515625" style="3" customWidth="1"/>
    <col min="10217" max="10217" width="8.5703125" style="3" customWidth="1"/>
    <col min="10218" max="10218" width="6.7109375" style="3" customWidth="1"/>
    <col min="10219" max="10219" width="11.28515625" style="3" customWidth="1"/>
    <col min="10220" max="10220" width="12.28515625" style="3" customWidth="1"/>
    <col min="10221" max="10467" width="9.140625" style="3"/>
    <col min="10468" max="10468" width="3.5703125" style="3" customWidth="1"/>
    <col min="10469" max="10469" width="40.85546875" style="3" customWidth="1"/>
    <col min="10470" max="10470" width="5.140625" style="3" customWidth="1"/>
    <col min="10471" max="10472" width="4.28515625" style="3" customWidth="1"/>
    <col min="10473" max="10473" width="8.5703125" style="3" customWidth="1"/>
    <col min="10474" max="10474" width="6.7109375" style="3" customWidth="1"/>
    <col min="10475" max="10475" width="11.28515625" style="3" customWidth="1"/>
    <col min="10476" max="10476" width="12.28515625" style="3" customWidth="1"/>
    <col min="10477" max="10723" width="9.140625" style="3"/>
    <col min="10724" max="10724" width="3.5703125" style="3" customWidth="1"/>
    <col min="10725" max="10725" width="40.85546875" style="3" customWidth="1"/>
    <col min="10726" max="10726" width="5.140625" style="3" customWidth="1"/>
    <col min="10727" max="10728" width="4.28515625" style="3" customWidth="1"/>
    <col min="10729" max="10729" width="8.5703125" style="3" customWidth="1"/>
    <col min="10730" max="10730" width="6.7109375" style="3" customWidth="1"/>
    <col min="10731" max="10731" width="11.28515625" style="3" customWidth="1"/>
    <col min="10732" max="10732" width="12.28515625" style="3" customWidth="1"/>
    <col min="10733" max="10979" width="9.140625" style="3"/>
    <col min="10980" max="10980" width="3.5703125" style="3" customWidth="1"/>
    <col min="10981" max="10981" width="40.85546875" style="3" customWidth="1"/>
    <col min="10982" max="10982" width="5.140625" style="3" customWidth="1"/>
    <col min="10983" max="10984" width="4.28515625" style="3" customWidth="1"/>
    <col min="10985" max="10985" width="8.5703125" style="3" customWidth="1"/>
    <col min="10986" max="10986" width="6.7109375" style="3" customWidth="1"/>
    <col min="10987" max="10987" width="11.28515625" style="3" customWidth="1"/>
    <col min="10988" max="10988" width="12.28515625" style="3" customWidth="1"/>
    <col min="10989" max="11235" width="9.140625" style="3"/>
    <col min="11236" max="11236" width="3.5703125" style="3" customWidth="1"/>
    <col min="11237" max="11237" width="40.85546875" style="3" customWidth="1"/>
    <col min="11238" max="11238" width="5.140625" style="3" customWidth="1"/>
    <col min="11239" max="11240" width="4.28515625" style="3" customWidth="1"/>
    <col min="11241" max="11241" width="8.5703125" style="3" customWidth="1"/>
    <col min="11242" max="11242" width="6.7109375" style="3" customWidth="1"/>
    <col min="11243" max="11243" width="11.28515625" style="3" customWidth="1"/>
    <col min="11244" max="11244" width="12.28515625" style="3" customWidth="1"/>
    <col min="11245" max="11491" width="9.140625" style="3"/>
    <col min="11492" max="11492" width="3.5703125" style="3" customWidth="1"/>
    <col min="11493" max="11493" width="40.85546875" style="3" customWidth="1"/>
    <col min="11494" max="11494" width="5.140625" style="3" customWidth="1"/>
    <col min="11495" max="11496" width="4.28515625" style="3" customWidth="1"/>
    <col min="11497" max="11497" width="8.5703125" style="3" customWidth="1"/>
    <col min="11498" max="11498" width="6.7109375" style="3" customWidth="1"/>
    <col min="11499" max="11499" width="11.28515625" style="3" customWidth="1"/>
    <col min="11500" max="11500" width="12.28515625" style="3" customWidth="1"/>
    <col min="11501" max="11747" width="9.140625" style="3"/>
    <col min="11748" max="11748" width="3.5703125" style="3" customWidth="1"/>
    <col min="11749" max="11749" width="40.85546875" style="3" customWidth="1"/>
    <col min="11750" max="11750" width="5.140625" style="3" customWidth="1"/>
    <col min="11751" max="11752" width="4.28515625" style="3" customWidth="1"/>
    <col min="11753" max="11753" width="8.5703125" style="3" customWidth="1"/>
    <col min="11754" max="11754" width="6.7109375" style="3" customWidth="1"/>
    <col min="11755" max="11755" width="11.28515625" style="3" customWidth="1"/>
    <col min="11756" max="11756" width="12.28515625" style="3" customWidth="1"/>
    <col min="11757" max="12003" width="9.140625" style="3"/>
    <col min="12004" max="12004" width="3.5703125" style="3" customWidth="1"/>
    <col min="12005" max="12005" width="40.85546875" style="3" customWidth="1"/>
    <col min="12006" max="12006" width="5.140625" style="3" customWidth="1"/>
    <col min="12007" max="12008" width="4.28515625" style="3" customWidth="1"/>
    <col min="12009" max="12009" width="8.5703125" style="3" customWidth="1"/>
    <col min="12010" max="12010" width="6.7109375" style="3" customWidth="1"/>
    <col min="12011" max="12011" width="11.28515625" style="3" customWidth="1"/>
    <col min="12012" max="12012" width="12.28515625" style="3" customWidth="1"/>
    <col min="12013" max="12259" width="9.140625" style="3"/>
    <col min="12260" max="12260" width="3.5703125" style="3" customWidth="1"/>
    <col min="12261" max="12261" width="40.85546875" style="3" customWidth="1"/>
    <col min="12262" max="12262" width="5.140625" style="3" customWidth="1"/>
    <col min="12263" max="12264" width="4.28515625" style="3" customWidth="1"/>
    <col min="12265" max="12265" width="8.5703125" style="3" customWidth="1"/>
    <col min="12266" max="12266" width="6.7109375" style="3" customWidth="1"/>
    <col min="12267" max="12267" width="11.28515625" style="3" customWidth="1"/>
    <col min="12268" max="12268" width="12.28515625" style="3" customWidth="1"/>
    <col min="12269" max="12515" width="9.140625" style="3"/>
    <col min="12516" max="12516" width="3.5703125" style="3" customWidth="1"/>
    <col min="12517" max="12517" width="40.85546875" style="3" customWidth="1"/>
    <col min="12518" max="12518" width="5.140625" style="3" customWidth="1"/>
    <col min="12519" max="12520" width="4.28515625" style="3" customWidth="1"/>
    <col min="12521" max="12521" width="8.5703125" style="3" customWidth="1"/>
    <col min="12522" max="12522" width="6.7109375" style="3" customWidth="1"/>
    <col min="12523" max="12523" width="11.28515625" style="3" customWidth="1"/>
    <col min="12524" max="12524" width="12.28515625" style="3" customWidth="1"/>
    <col min="12525" max="12771" width="9.140625" style="3"/>
    <col min="12772" max="12772" width="3.5703125" style="3" customWidth="1"/>
    <col min="12773" max="12773" width="40.85546875" style="3" customWidth="1"/>
    <col min="12774" max="12774" width="5.140625" style="3" customWidth="1"/>
    <col min="12775" max="12776" width="4.28515625" style="3" customWidth="1"/>
    <col min="12777" max="12777" width="8.5703125" style="3" customWidth="1"/>
    <col min="12778" max="12778" width="6.7109375" style="3" customWidth="1"/>
    <col min="12779" max="12779" width="11.28515625" style="3" customWidth="1"/>
    <col min="12780" max="12780" width="12.28515625" style="3" customWidth="1"/>
    <col min="12781" max="13027" width="9.140625" style="3"/>
    <col min="13028" max="13028" width="3.5703125" style="3" customWidth="1"/>
    <col min="13029" max="13029" width="40.85546875" style="3" customWidth="1"/>
    <col min="13030" max="13030" width="5.140625" style="3" customWidth="1"/>
    <col min="13031" max="13032" width="4.28515625" style="3" customWidth="1"/>
    <col min="13033" max="13033" width="8.5703125" style="3" customWidth="1"/>
    <col min="13034" max="13034" width="6.7109375" style="3" customWidth="1"/>
    <col min="13035" max="13035" width="11.28515625" style="3" customWidth="1"/>
    <col min="13036" max="13036" width="12.28515625" style="3" customWidth="1"/>
    <col min="13037" max="13283" width="9.140625" style="3"/>
    <col min="13284" max="13284" width="3.5703125" style="3" customWidth="1"/>
    <col min="13285" max="13285" width="40.85546875" style="3" customWidth="1"/>
    <col min="13286" max="13286" width="5.140625" style="3" customWidth="1"/>
    <col min="13287" max="13288" width="4.28515625" style="3" customWidth="1"/>
    <col min="13289" max="13289" width="8.5703125" style="3" customWidth="1"/>
    <col min="13290" max="13290" width="6.7109375" style="3" customWidth="1"/>
    <col min="13291" max="13291" width="11.28515625" style="3" customWidth="1"/>
    <col min="13292" max="13292" width="12.28515625" style="3" customWidth="1"/>
    <col min="13293" max="13539" width="9.140625" style="3"/>
    <col min="13540" max="13540" width="3.5703125" style="3" customWidth="1"/>
    <col min="13541" max="13541" width="40.85546875" style="3" customWidth="1"/>
    <col min="13542" max="13542" width="5.140625" style="3" customWidth="1"/>
    <col min="13543" max="13544" width="4.28515625" style="3" customWidth="1"/>
    <col min="13545" max="13545" width="8.5703125" style="3" customWidth="1"/>
    <col min="13546" max="13546" width="6.7109375" style="3" customWidth="1"/>
    <col min="13547" max="13547" width="11.28515625" style="3" customWidth="1"/>
    <col min="13548" max="13548" width="12.28515625" style="3" customWidth="1"/>
    <col min="13549" max="13795" width="9.140625" style="3"/>
    <col min="13796" max="13796" width="3.5703125" style="3" customWidth="1"/>
    <col min="13797" max="13797" width="40.85546875" style="3" customWidth="1"/>
    <col min="13798" max="13798" width="5.140625" style="3" customWidth="1"/>
    <col min="13799" max="13800" width="4.28515625" style="3" customWidth="1"/>
    <col min="13801" max="13801" width="8.5703125" style="3" customWidth="1"/>
    <col min="13802" max="13802" width="6.7109375" style="3" customWidth="1"/>
    <col min="13803" max="13803" width="11.28515625" style="3" customWidth="1"/>
    <col min="13804" max="13804" width="12.28515625" style="3" customWidth="1"/>
    <col min="13805" max="14051" width="9.140625" style="3"/>
    <col min="14052" max="14052" width="3.5703125" style="3" customWidth="1"/>
    <col min="14053" max="14053" width="40.85546875" style="3" customWidth="1"/>
    <col min="14054" max="14054" width="5.140625" style="3" customWidth="1"/>
    <col min="14055" max="14056" width="4.28515625" style="3" customWidth="1"/>
    <col min="14057" max="14057" width="8.5703125" style="3" customWidth="1"/>
    <col min="14058" max="14058" width="6.7109375" style="3" customWidth="1"/>
    <col min="14059" max="14059" width="11.28515625" style="3" customWidth="1"/>
    <col min="14060" max="14060" width="12.28515625" style="3" customWidth="1"/>
    <col min="14061" max="14307" width="9.140625" style="3"/>
    <col min="14308" max="14308" width="3.5703125" style="3" customWidth="1"/>
    <col min="14309" max="14309" width="40.85546875" style="3" customWidth="1"/>
    <col min="14310" max="14310" width="5.140625" style="3" customWidth="1"/>
    <col min="14311" max="14312" width="4.28515625" style="3" customWidth="1"/>
    <col min="14313" max="14313" width="8.5703125" style="3" customWidth="1"/>
    <col min="14314" max="14314" width="6.7109375" style="3" customWidth="1"/>
    <col min="14315" max="14315" width="11.28515625" style="3" customWidth="1"/>
    <col min="14316" max="14316" width="12.28515625" style="3" customWidth="1"/>
    <col min="14317" max="14563" width="9.140625" style="3"/>
    <col min="14564" max="14564" width="3.5703125" style="3" customWidth="1"/>
    <col min="14565" max="14565" width="40.85546875" style="3" customWidth="1"/>
    <col min="14566" max="14566" width="5.140625" style="3" customWidth="1"/>
    <col min="14567" max="14568" width="4.28515625" style="3" customWidth="1"/>
    <col min="14569" max="14569" width="8.5703125" style="3" customWidth="1"/>
    <col min="14570" max="14570" width="6.7109375" style="3" customWidth="1"/>
    <col min="14571" max="14571" width="11.28515625" style="3" customWidth="1"/>
    <col min="14572" max="14572" width="12.28515625" style="3" customWidth="1"/>
    <col min="14573" max="14819" width="9.140625" style="3"/>
    <col min="14820" max="14820" width="3.5703125" style="3" customWidth="1"/>
    <col min="14821" max="14821" width="40.85546875" style="3" customWidth="1"/>
    <col min="14822" max="14822" width="5.140625" style="3" customWidth="1"/>
    <col min="14823" max="14824" width="4.28515625" style="3" customWidth="1"/>
    <col min="14825" max="14825" width="8.5703125" style="3" customWidth="1"/>
    <col min="14826" max="14826" width="6.7109375" style="3" customWidth="1"/>
    <col min="14827" max="14827" width="11.28515625" style="3" customWidth="1"/>
    <col min="14828" max="14828" width="12.28515625" style="3" customWidth="1"/>
    <col min="14829" max="15075" width="9.140625" style="3"/>
    <col min="15076" max="15076" width="3.5703125" style="3" customWidth="1"/>
    <col min="15077" max="15077" width="40.85546875" style="3" customWidth="1"/>
    <col min="15078" max="15078" width="5.140625" style="3" customWidth="1"/>
    <col min="15079" max="15080" width="4.28515625" style="3" customWidth="1"/>
    <col min="15081" max="15081" width="8.5703125" style="3" customWidth="1"/>
    <col min="15082" max="15082" width="6.7109375" style="3" customWidth="1"/>
    <col min="15083" max="15083" width="11.28515625" style="3" customWidth="1"/>
    <col min="15084" max="15084" width="12.28515625" style="3" customWidth="1"/>
    <col min="15085" max="15331" width="9.140625" style="3"/>
    <col min="15332" max="15332" width="3.5703125" style="3" customWidth="1"/>
    <col min="15333" max="15333" width="40.85546875" style="3" customWidth="1"/>
    <col min="15334" max="15334" width="5.140625" style="3" customWidth="1"/>
    <col min="15335" max="15336" width="4.28515625" style="3" customWidth="1"/>
    <col min="15337" max="15337" width="8.5703125" style="3" customWidth="1"/>
    <col min="15338" max="15338" width="6.7109375" style="3" customWidth="1"/>
    <col min="15339" max="15339" width="11.28515625" style="3" customWidth="1"/>
    <col min="15340" max="15340" width="12.28515625" style="3" customWidth="1"/>
    <col min="15341" max="15587" width="9.140625" style="3"/>
    <col min="15588" max="15588" width="3.5703125" style="3" customWidth="1"/>
    <col min="15589" max="15589" width="40.85546875" style="3" customWidth="1"/>
    <col min="15590" max="15590" width="5.140625" style="3" customWidth="1"/>
    <col min="15591" max="15592" width="4.28515625" style="3" customWidth="1"/>
    <col min="15593" max="15593" width="8.5703125" style="3" customWidth="1"/>
    <col min="15594" max="15594" width="6.7109375" style="3" customWidth="1"/>
    <col min="15595" max="15595" width="11.28515625" style="3" customWidth="1"/>
    <col min="15596" max="15596" width="12.28515625" style="3" customWidth="1"/>
    <col min="15597" max="15843" width="9.140625" style="3"/>
    <col min="15844" max="15844" width="3.5703125" style="3" customWidth="1"/>
    <col min="15845" max="15845" width="40.85546875" style="3" customWidth="1"/>
    <col min="15846" max="15846" width="5.140625" style="3" customWidth="1"/>
    <col min="15847" max="15848" width="4.28515625" style="3" customWidth="1"/>
    <col min="15849" max="15849" width="8.5703125" style="3" customWidth="1"/>
    <col min="15850" max="15850" width="6.7109375" style="3" customWidth="1"/>
    <col min="15851" max="15851" width="11.28515625" style="3" customWidth="1"/>
    <col min="15852" max="15852" width="12.28515625" style="3" customWidth="1"/>
    <col min="15853" max="16099" width="9.140625" style="3"/>
    <col min="16100" max="16100" width="3.5703125" style="3" customWidth="1"/>
    <col min="16101" max="16101" width="40.85546875" style="3" customWidth="1"/>
    <col min="16102" max="16102" width="5.140625" style="3" customWidth="1"/>
    <col min="16103" max="16104" width="4.28515625" style="3" customWidth="1"/>
    <col min="16105" max="16105" width="8.5703125" style="3" customWidth="1"/>
    <col min="16106" max="16106" width="6.7109375" style="3" customWidth="1"/>
    <col min="16107" max="16107" width="11.28515625" style="3" customWidth="1"/>
    <col min="16108" max="16108" width="12.28515625" style="3" customWidth="1"/>
    <col min="16109" max="16384" width="9.140625" style="3"/>
  </cols>
  <sheetData>
    <row r="1" spans="1:12" ht="28.5" customHeight="1">
      <c r="B1" s="17" t="s">
        <v>591</v>
      </c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25.5" customHeight="1">
      <c r="B2" s="17" t="s">
        <v>481</v>
      </c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>
      <c r="F3" s="6"/>
      <c r="G3" s="6"/>
      <c r="H3" s="6"/>
      <c r="I3" s="6"/>
      <c r="J3" s="6"/>
    </row>
    <row r="4" spans="1:12" ht="55.5" customHeight="1">
      <c r="A4" s="18" t="s">
        <v>214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2" s="9" customFormat="1">
      <c r="A5" s="7"/>
      <c r="B5" s="7"/>
      <c r="C5" s="7"/>
      <c r="D5" s="7"/>
      <c r="E5" s="8"/>
      <c r="F5" s="19" t="s">
        <v>592</v>
      </c>
      <c r="G5" s="19"/>
      <c r="H5" s="19"/>
      <c r="I5" s="19"/>
      <c r="J5" s="19"/>
      <c r="K5" s="19"/>
      <c r="L5" s="19"/>
    </row>
    <row r="6" spans="1:12" ht="45">
      <c r="A6" s="10" t="s">
        <v>0</v>
      </c>
      <c r="B6" s="10" t="s">
        <v>1</v>
      </c>
      <c r="C6" s="11" t="s">
        <v>2</v>
      </c>
      <c r="D6" s="11" t="s">
        <v>84</v>
      </c>
      <c r="E6" s="11" t="s">
        <v>83</v>
      </c>
      <c r="F6" s="11" t="s">
        <v>82</v>
      </c>
      <c r="G6" s="12" t="s">
        <v>200</v>
      </c>
      <c r="H6" s="13" t="s">
        <v>198</v>
      </c>
      <c r="I6" s="12" t="s">
        <v>509</v>
      </c>
      <c r="J6" s="12" t="s">
        <v>212</v>
      </c>
      <c r="K6" s="13" t="s">
        <v>198</v>
      </c>
      <c r="L6" s="12" t="s">
        <v>510</v>
      </c>
    </row>
    <row r="7" spans="1:12">
      <c r="A7" s="14">
        <v>1</v>
      </c>
      <c r="B7" s="14">
        <v>2</v>
      </c>
      <c r="C7" s="15" t="s">
        <v>3</v>
      </c>
      <c r="D7" s="15" t="s">
        <v>4</v>
      </c>
      <c r="E7" s="15" t="s">
        <v>5</v>
      </c>
      <c r="F7" s="15" t="s">
        <v>6</v>
      </c>
      <c r="G7" s="16">
        <v>7</v>
      </c>
      <c r="H7" s="1">
        <v>7</v>
      </c>
      <c r="I7" s="1">
        <v>8</v>
      </c>
      <c r="J7" s="16">
        <v>10</v>
      </c>
      <c r="K7" s="1">
        <v>9</v>
      </c>
      <c r="L7" s="1">
        <v>10</v>
      </c>
    </row>
    <row r="8" spans="1:12">
      <c r="A8" s="10">
        <v>1</v>
      </c>
      <c r="B8" s="20" t="s">
        <v>7</v>
      </c>
      <c r="C8" s="11" t="s">
        <v>8</v>
      </c>
      <c r="D8" s="11"/>
      <c r="E8" s="11"/>
      <c r="F8" s="11"/>
      <c r="G8" s="77">
        <f t="shared" ref="G8:L8" si="0">G9+G17+G35+G63+G67+G99+G103</f>
        <v>81707.7</v>
      </c>
      <c r="H8" s="77">
        <f t="shared" si="0"/>
        <v>0</v>
      </c>
      <c r="I8" s="77">
        <f t="shared" si="0"/>
        <v>81707.7</v>
      </c>
      <c r="J8" s="77">
        <f t="shared" si="0"/>
        <v>81659.5</v>
      </c>
      <c r="K8" s="77">
        <f t="shared" si="0"/>
        <v>0</v>
      </c>
      <c r="L8" s="77">
        <f t="shared" si="0"/>
        <v>81659.5</v>
      </c>
    </row>
    <row r="9" spans="1:12" ht="21">
      <c r="A9" s="14" t="s">
        <v>9</v>
      </c>
      <c r="B9" s="23" t="s">
        <v>10</v>
      </c>
      <c r="C9" s="24" t="s">
        <v>8</v>
      </c>
      <c r="D9" s="24" t="s">
        <v>11</v>
      </c>
      <c r="E9" s="24"/>
      <c r="F9" s="24"/>
      <c r="G9" s="25">
        <f>G10</f>
        <v>3173</v>
      </c>
      <c r="H9" s="25">
        <f>H10</f>
        <v>0</v>
      </c>
      <c r="I9" s="25">
        <f t="shared" ref="I9:L9" si="1">I10</f>
        <v>3173</v>
      </c>
      <c r="J9" s="25">
        <f t="shared" si="1"/>
        <v>3173</v>
      </c>
      <c r="K9" s="25">
        <f t="shared" si="1"/>
        <v>0</v>
      </c>
      <c r="L9" s="25">
        <f t="shared" si="1"/>
        <v>3173</v>
      </c>
    </row>
    <row r="10" spans="1:12">
      <c r="A10" s="14"/>
      <c r="B10" s="26" t="s">
        <v>116</v>
      </c>
      <c r="C10" s="27" t="s">
        <v>8</v>
      </c>
      <c r="D10" s="27" t="s">
        <v>11</v>
      </c>
      <c r="E10" s="27" t="s">
        <v>219</v>
      </c>
      <c r="F10" s="27" t="s">
        <v>196</v>
      </c>
      <c r="G10" s="28">
        <f>G11+G14</f>
        <v>3173</v>
      </c>
      <c r="H10" s="28">
        <f>H11+H14</f>
        <v>0</v>
      </c>
      <c r="I10" s="28">
        <f t="shared" ref="I10" si="2">I11+I14</f>
        <v>3173</v>
      </c>
      <c r="J10" s="28">
        <f>J11+J14</f>
        <v>3173</v>
      </c>
      <c r="K10" s="28">
        <f>K11+K14</f>
        <v>0</v>
      </c>
      <c r="L10" s="28">
        <f>L11+L14</f>
        <v>3173</v>
      </c>
    </row>
    <row r="11" spans="1:12">
      <c r="A11" s="14"/>
      <c r="B11" s="29" t="s">
        <v>220</v>
      </c>
      <c r="C11" s="27" t="s">
        <v>8</v>
      </c>
      <c r="D11" s="27" t="s">
        <v>11</v>
      </c>
      <c r="E11" s="27" t="s">
        <v>221</v>
      </c>
      <c r="F11" s="27" t="s">
        <v>196</v>
      </c>
      <c r="G11" s="28">
        <f>SUM(G12:G13)</f>
        <v>2928.9</v>
      </c>
      <c r="H11" s="28">
        <f>SUM(H12:H13)</f>
        <v>0</v>
      </c>
      <c r="I11" s="28">
        <f t="shared" ref="I11" si="3">SUM(I12:I13)</f>
        <v>2928.9</v>
      </c>
      <c r="J11" s="28">
        <f>SUM(J12:J13)</f>
        <v>2928.9</v>
      </c>
      <c r="K11" s="28">
        <f>SUM(K12:K13)</f>
        <v>0</v>
      </c>
      <c r="L11" s="28">
        <f>SUM(L12:L13)</f>
        <v>2928.9</v>
      </c>
    </row>
    <row r="12" spans="1:12" ht="22.5">
      <c r="A12" s="14"/>
      <c r="B12" s="26" t="s">
        <v>85</v>
      </c>
      <c r="C12" s="27" t="s">
        <v>8</v>
      </c>
      <c r="D12" s="27" t="s">
        <v>11</v>
      </c>
      <c r="E12" s="27" t="s">
        <v>221</v>
      </c>
      <c r="F12" s="27" t="s">
        <v>12</v>
      </c>
      <c r="G12" s="28">
        <v>2249.5</v>
      </c>
      <c r="H12" s="28"/>
      <c r="I12" s="28">
        <f>SUM(G12:H12)</f>
        <v>2249.5</v>
      </c>
      <c r="J12" s="28">
        <v>2249.5</v>
      </c>
      <c r="K12" s="28"/>
      <c r="L12" s="28">
        <f t="shared" ref="L12:L13" si="4">SUM(J12:K12)</f>
        <v>2249.5</v>
      </c>
    </row>
    <row r="13" spans="1:12" ht="45">
      <c r="A13" s="14"/>
      <c r="B13" s="26" t="s">
        <v>86</v>
      </c>
      <c r="C13" s="27" t="s">
        <v>8</v>
      </c>
      <c r="D13" s="27" t="s">
        <v>11</v>
      </c>
      <c r="E13" s="27" t="s">
        <v>221</v>
      </c>
      <c r="F13" s="27" t="s">
        <v>87</v>
      </c>
      <c r="G13" s="28">
        <v>679.4</v>
      </c>
      <c r="H13" s="28"/>
      <c r="I13" s="28">
        <f>SUM(G13:H13)</f>
        <v>679.4</v>
      </c>
      <c r="J13" s="28">
        <v>679.4</v>
      </c>
      <c r="K13" s="28"/>
      <c r="L13" s="28">
        <f t="shared" si="4"/>
        <v>679.4</v>
      </c>
    </row>
    <row r="14" spans="1:12" ht="22.5">
      <c r="A14" s="14"/>
      <c r="B14" s="29" t="s">
        <v>483</v>
      </c>
      <c r="C14" s="30" t="s">
        <v>8</v>
      </c>
      <c r="D14" s="27" t="s">
        <v>11</v>
      </c>
      <c r="E14" s="30" t="s">
        <v>223</v>
      </c>
      <c r="F14" s="30" t="s">
        <v>196</v>
      </c>
      <c r="G14" s="28">
        <f t="shared" ref="G14:L14" si="5">SUM(G15:G16)</f>
        <v>244.1</v>
      </c>
      <c r="H14" s="28">
        <f t="shared" si="5"/>
        <v>0</v>
      </c>
      <c r="I14" s="28">
        <f t="shared" si="5"/>
        <v>244.1</v>
      </c>
      <c r="J14" s="28">
        <f t="shared" si="5"/>
        <v>244.1</v>
      </c>
      <c r="K14" s="28">
        <f t="shared" si="5"/>
        <v>0</v>
      </c>
      <c r="L14" s="28">
        <f t="shared" si="5"/>
        <v>244.1</v>
      </c>
    </row>
    <row r="15" spans="1:12" ht="33.75">
      <c r="A15" s="14"/>
      <c r="B15" s="31" t="s">
        <v>13</v>
      </c>
      <c r="C15" s="30" t="s">
        <v>8</v>
      </c>
      <c r="D15" s="27" t="s">
        <v>11</v>
      </c>
      <c r="E15" s="30" t="s">
        <v>223</v>
      </c>
      <c r="F15" s="30" t="s">
        <v>19</v>
      </c>
      <c r="G15" s="28">
        <v>187.5</v>
      </c>
      <c r="H15" s="28"/>
      <c r="I15" s="35">
        <f>SUM(G15:H15)</f>
        <v>187.5</v>
      </c>
      <c r="J15" s="28">
        <v>187.5</v>
      </c>
      <c r="K15" s="28"/>
      <c r="L15" s="35">
        <f>SUM(J15:K15)</f>
        <v>187.5</v>
      </c>
    </row>
    <row r="16" spans="1:12" ht="45">
      <c r="A16" s="14"/>
      <c r="B16" s="31" t="s">
        <v>86</v>
      </c>
      <c r="C16" s="30" t="s">
        <v>8</v>
      </c>
      <c r="D16" s="27" t="s">
        <v>11</v>
      </c>
      <c r="E16" s="30" t="s">
        <v>223</v>
      </c>
      <c r="F16" s="30" t="s">
        <v>87</v>
      </c>
      <c r="G16" s="28">
        <v>56.6</v>
      </c>
      <c r="H16" s="28"/>
      <c r="I16" s="35">
        <f>SUM(G16:H16)</f>
        <v>56.6</v>
      </c>
      <c r="J16" s="28">
        <v>56.6</v>
      </c>
      <c r="K16" s="28"/>
      <c r="L16" s="35">
        <f>SUM(J16:K16)</f>
        <v>56.6</v>
      </c>
    </row>
    <row r="17" spans="1:12" ht="42">
      <c r="A17" s="14" t="s">
        <v>14</v>
      </c>
      <c r="B17" s="20" t="s">
        <v>15</v>
      </c>
      <c r="C17" s="32" t="s">
        <v>8</v>
      </c>
      <c r="D17" s="32" t="s">
        <v>16</v>
      </c>
      <c r="E17" s="32"/>
      <c r="F17" s="32"/>
      <c r="G17" s="33">
        <f>G18</f>
        <v>4997.8</v>
      </c>
      <c r="H17" s="33">
        <f t="shared" ref="H17:L17" si="6">H18</f>
        <v>0</v>
      </c>
      <c r="I17" s="33">
        <f t="shared" si="6"/>
        <v>4997.8</v>
      </c>
      <c r="J17" s="33">
        <f t="shared" si="6"/>
        <v>4997.8</v>
      </c>
      <c r="K17" s="33">
        <f t="shared" si="6"/>
        <v>0</v>
      </c>
      <c r="L17" s="33">
        <f t="shared" si="6"/>
        <v>4997.8</v>
      </c>
    </row>
    <row r="18" spans="1:12">
      <c r="A18" s="14"/>
      <c r="B18" s="34" t="s">
        <v>116</v>
      </c>
      <c r="C18" s="30" t="s">
        <v>8</v>
      </c>
      <c r="D18" s="30" t="s">
        <v>16</v>
      </c>
      <c r="E18" s="30" t="s">
        <v>219</v>
      </c>
      <c r="F18" s="40" t="s">
        <v>196</v>
      </c>
      <c r="G18" s="35">
        <f>G27+G30+G19+G24+G33</f>
        <v>4997.8</v>
      </c>
      <c r="H18" s="35">
        <f>H27+H30+H19+H24+H33</f>
        <v>0</v>
      </c>
      <c r="I18" s="35">
        <f t="shared" ref="I18:L18" si="7">I27+I30+I19+I24+I33</f>
        <v>4997.8</v>
      </c>
      <c r="J18" s="35">
        <f t="shared" si="7"/>
        <v>4997.8</v>
      </c>
      <c r="K18" s="35">
        <f t="shared" si="7"/>
        <v>0</v>
      </c>
      <c r="L18" s="35">
        <f t="shared" si="7"/>
        <v>4997.8</v>
      </c>
    </row>
    <row r="19" spans="1:12" ht="33.75">
      <c r="A19" s="14"/>
      <c r="B19" s="29" t="s">
        <v>224</v>
      </c>
      <c r="C19" s="30" t="s">
        <v>8</v>
      </c>
      <c r="D19" s="30" t="s">
        <v>16</v>
      </c>
      <c r="E19" s="30" t="s">
        <v>225</v>
      </c>
      <c r="F19" s="40" t="s">
        <v>196</v>
      </c>
      <c r="G19" s="35">
        <f>G20+G21+G22+G23</f>
        <v>2321.6000000000004</v>
      </c>
      <c r="H19" s="35">
        <f>H20+H21+H22+H23</f>
        <v>0</v>
      </c>
      <c r="I19" s="35">
        <f t="shared" ref="I19:L19" si="8">I20+I21+I22+I23</f>
        <v>2321.6000000000004</v>
      </c>
      <c r="J19" s="35">
        <f t="shared" si="8"/>
        <v>2321.6000000000004</v>
      </c>
      <c r="K19" s="35">
        <f t="shared" si="8"/>
        <v>0</v>
      </c>
      <c r="L19" s="35">
        <f t="shared" si="8"/>
        <v>2321.6000000000004</v>
      </c>
    </row>
    <row r="20" spans="1:12" ht="22.5">
      <c r="A20" s="14"/>
      <c r="B20" s="34" t="s">
        <v>85</v>
      </c>
      <c r="C20" s="30" t="s">
        <v>8</v>
      </c>
      <c r="D20" s="30" t="s">
        <v>16</v>
      </c>
      <c r="E20" s="30" t="s">
        <v>225</v>
      </c>
      <c r="F20" s="40" t="s">
        <v>12</v>
      </c>
      <c r="G20" s="35">
        <v>1567.8</v>
      </c>
      <c r="H20" s="35"/>
      <c r="I20" s="35">
        <f t="shared" ref="I20:I23" si="9">G20+H20</f>
        <v>1567.8</v>
      </c>
      <c r="J20" s="35">
        <v>1567.8</v>
      </c>
      <c r="K20" s="35"/>
      <c r="L20" s="35">
        <f t="shared" ref="L20:L23" si="10">J20+K20</f>
        <v>1567.8</v>
      </c>
    </row>
    <row r="21" spans="1:12" ht="45">
      <c r="A21" s="14"/>
      <c r="B21" s="34" t="s">
        <v>86</v>
      </c>
      <c r="C21" s="30" t="s">
        <v>8</v>
      </c>
      <c r="D21" s="30" t="s">
        <v>16</v>
      </c>
      <c r="E21" s="30" t="s">
        <v>225</v>
      </c>
      <c r="F21" s="40" t="s">
        <v>87</v>
      </c>
      <c r="G21" s="35">
        <v>473.5</v>
      </c>
      <c r="H21" s="35"/>
      <c r="I21" s="35">
        <f t="shared" si="9"/>
        <v>473.5</v>
      </c>
      <c r="J21" s="35">
        <v>473.5</v>
      </c>
      <c r="K21" s="35"/>
      <c r="L21" s="35">
        <f t="shared" si="10"/>
        <v>473.5</v>
      </c>
    </row>
    <row r="22" spans="1:12" ht="33.75">
      <c r="A22" s="14"/>
      <c r="B22" s="31" t="s">
        <v>89</v>
      </c>
      <c r="C22" s="30" t="s">
        <v>8</v>
      </c>
      <c r="D22" s="30" t="s">
        <v>16</v>
      </c>
      <c r="E22" s="30" t="s">
        <v>225</v>
      </c>
      <c r="F22" s="40" t="s">
        <v>21</v>
      </c>
      <c r="G22" s="35">
        <v>278.5</v>
      </c>
      <c r="H22" s="35"/>
      <c r="I22" s="35">
        <f t="shared" si="9"/>
        <v>278.5</v>
      </c>
      <c r="J22" s="35">
        <v>278.5</v>
      </c>
      <c r="K22" s="35"/>
      <c r="L22" s="35">
        <f t="shared" si="10"/>
        <v>278.5</v>
      </c>
    </row>
    <row r="23" spans="1:12">
      <c r="A23" s="14"/>
      <c r="B23" s="34" t="s">
        <v>92</v>
      </c>
      <c r="C23" s="30" t="s">
        <v>8</v>
      </c>
      <c r="D23" s="30" t="s">
        <v>16</v>
      </c>
      <c r="E23" s="30" t="s">
        <v>225</v>
      </c>
      <c r="F23" s="40" t="s">
        <v>35</v>
      </c>
      <c r="G23" s="35">
        <v>1.8</v>
      </c>
      <c r="H23" s="35"/>
      <c r="I23" s="35">
        <f t="shared" si="9"/>
        <v>1.8</v>
      </c>
      <c r="J23" s="35">
        <v>1.8</v>
      </c>
      <c r="K23" s="35"/>
      <c r="L23" s="35">
        <f t="shared" si="10"/>
        <v>1.8</v>
      </c>
    </row>
    <row r="24" spans="1:12" ht="33.75">
      <c r="A24" s="14"/>
      <c r="B24" s="29" t="s">
        <v>487</v>
      </c>
      <c r="C24" s="30" t="s">
        <v>8</v>
      </c>
      <c r="D24" s="30" t="s">
        <v>16</v>
      </c>
      <c r="E24" s="30" t="s">
        <v>226</v>
      </c>
      <c r="F24" s="40" t="s">
        <v>196</v>
      </c>
      <c r="G24" s="35">
        <f>G25+G26</f>
        <v>71</v>
      </c>
      <c r="H24" s="35">
        <f>H25+H26</f>
        <v>0</v>
      </c>
      <c r="I24" s="35">
        <f t="shared" ref="I24:L24" si="11">I25+I26</f>
        <v>71</v>
      </c>
      <c r="J24" s="35">
        <f t="shared" si="11"/>
        <v>71</v>
      </c>
      <c r="K24" s="35">
        <f t="shared" si="11"/>
        <v>0</v>
      </c>
      <c r="L24" s="35">
        <f t="shared" si="11"/>
        <v>71</v>
      </c>
    </row>
    <row r="25" spans="1:12" ht="33.75">
      <c r="A25" s="14"/>
      <c r="B25" s="31" t="s">
        <v>13</v>
      </c>
      <c r="C25" s="30" t="s">
        <v>8</v>
      </c>
      <c r="D25" s="30" t="s">
        <v>16</v>
      </c>
      <c r="E25" s="30" t="s">
        <v>226</v>
      </c>
      <c r="F25" s="40" t="s">
        <v>19</v>
      </c>
      <c r="G25" s="35">
        <v>54.5</v>
      </c>
      <c r="H25" s="35"/>
      <c r="I25" s="35">
        <f>G25+H25</f>
        <v>54.5</v>
      </c>
      <c r="J25" s="35">
        <v>54.5</v>
      </c>
      <c r="K25" s="35"/>
      <c r="L25" s="35">
        <f>J25+K25</f>
        <v>54.5</v>
      </c>
    </row>
    <row r="26" spans="1:12" ht="45">
      <c r="A26" s="14"/>
      <c r="B26" s="31" t="s">
        <v>86</v>
      </c>
      <c r="C26" s="30" t="s">
        <v>8</v>
      </c>
      <c r="D26" s="30" t="s">
        <v>16</v>
      </c>
      <c r="E26" s="30" t="s">
        <v>226</v>
      </c>
      <c r="F26" s="40" t="s">
        <v>87</v>
      </c>
      <c r="G26" s="35">
        <v>16.5</v>
      </c>
      <c r="H26" s="35"/>
      <c r="I26" s="35">
        <f>G26+H26</f>
        <v>16.5</v>
      </c>
      <c r="J26" s="35">
        <v>16.5</v>
      </c>
      <c r="K26" s="35"/>
      <c r="L26" s="35">
        <f>J26+K26</f>
        <v>16.5</v>
      </c>
    </row>
    <row r="27" spans="1:12">
      <c r="A27" s="14"/>
      <c r="B27" s="34" t="s">
        <v>227</v>
      </c>
      <c r="C27" s="30" t="s">
        <v>8</v>
      </c>
      <c r="D27" s="30" t="s">
        <v>16</v>
      </c>
      <c r="E27" s="30" t="s">
        <v>228</v>
      </c>
      <c r="F27" s="40" t="s">
        <v>196</v>
      </c>
      <c r="G27" s="35">
        <f>G28+G29</f>
        <v>1784.5</v>
      </c>
      <c r="H27" s="35">
        <f>H28+H29</f>
        <v>0</v>
      </c>
      <c r="I27" s="35">
        <f t="shared" ref="I27:L27" si="12">I28+I29</f>
        <v>1784.5</v>
      </c>
      <c r="J27" s="35">
        <f t="shared" si="12"/>
        <v>1784.5</v>
      </c>
      <c r="K27" s="35">
        <f t="shared" si="12"/>
        <v>0</v>
      </c>
      <c r="L27" s="35">
        <f t="shared" si="12"/>
        <v>1784.5</v>
      </c>
    </row>
    <row r="28" spans="1:12" ht="22.5">
      <c r="A28" s="14"/>
      <c r="B28" s="34" t="s">
        <v>85</v>
      </c>
      <c r="C28" s="30" t="s">
        <v>8</v>
      </c>
      <c r="D28" s="30" t="s">
        <v>16</v>
      </c>
      <c r="E28" s="30" t="s">
        <v>228</v>
      </c>
      <c r="F28" s="40" t="s">
        <v>12</v>
      </c>
      <c r="G28" s="35">
        <v>1370.6</v>
      </c>
      <c r="H28" s="35"/>
      <c r="I28" s="35">
        <f t="shared" ref="I28:I29" si="13">G28+H28</f>
        <v>1370.6</v>
      </c>
      <c r="J28" s="35">
        <v>1370.6</v>
      </c>
      <c r="K28" s="35"/>
      <c r="L28" s="35">
        <f t="shared" ref="L28:L29" si="14">J28+K28</f>
        <v>1370.6</v>
      </c>
    </row>
    <row r="29" spans="1:12" ht="45">
      <c r="A29" s="14"/>
      <c r="B29" s="34" t="s">
        <v>86</v>
      </c>
      <c r="C29" s="30" t="s">
        <v>8</v>
      </c>
      <c r="D29" s="30" t="s">
        <v>16</v>
      </c>
      <c r="E29" s="30" t="s">
        <v>228</v>
      </c>
      <c r="F29" s="40" t="s">
        <v>87</v>
      </c>
      <c r="G29" s="35">
        <v>413.9</v>
      </c>
      <c r="H29" s="35"/>
      <c r="I29" s="35">
        <f t="shared" si="13"/>
        <v>413.9</v>
      </c>
      <c r="J29" s="35">
        <v>413.9</v>
      </c>
      <c r="K29" s="35"/>
      <c r="L29" s="35">
        <f t="shared" si="14"/>
        <v>413.9</v>
      </c>
    </row>
    <row r="30" spans="1:12" ht="22.5">
      <c r="A30" s="14"/>
      <c r="B30" s="29" t="s">
        <v>485</v>
      </c>
      <c r="C30" s="30" t="s">
        <v>8</v>
      </c>
      <c r="D30" s="30" t="s">
        <v>16</v>
      </c>
      <c r="E30" s="30" t="s">
        <v>229</v>
      </c>
      <c r="F30" s="40" t="s">
        <v>196</v>
      </c>
      <c r="G30" s="35">
        <f>G31+G32</f>
        <v>148.69999999999999</v>
      </c>
      <c r="H30" s="35">
        <f>H31+H32</f>
        <v>0</v>
      </c>
      <c r="I30" s="35">
        <f t="shared" ref="I30:L30" si="15">I31+I32</f>
        <v>148.69999999999999</v>
      </c>
      <c r="J30" s="35">
        <f t="shared" si="15"/>
        <v>148.69999999999999</v>
      </c>
      <c r="K30" s="35">
        <f t="shared" si="15"/>
        <v>0</v>
      </c>
      <c r="L30" s="35">
        <f t="shared" si="15"/>
        <v>148.69999999999999</v>
      </c>
    </row>
    <row r="31" spans="1:12" ht="33.75">
      <c r="A31" s="14"/>
      <c r="B31" s="31" t="s">
        <v>13</v>
      </c>
      <c r="C31" s="30" t="s">
        <v>8</v>
      </c>
      <c r="D31" s="30" t="s">
        <v>16</v>
      </c>
      <c r="E31" s="30" t="s">
        <v>229</v>
      </c>
      <c r="F31" s="40" t="s">
        <v>19</v>
      </c>
      <c r="G31" s="35">
        <v>114.2</v>
      </c>
      <c r="H31" s="35"/>
      <c r="I31" s="35">
        <f>G31+H31</f>
        <v>114.2</v>
      </c>
      <c r="J31" s="35">
        <v>114.2</v>
      </c>
      <c r="K31" s="35"/>
      <c r="L31" s="35">
        <f>J31+K31</f>
        <v>114.2</v>
      </c>
    </row>
    <row r="32" spans="1:12" ht="45">
      <c r="A32" s="14"/>
      <c r="B32" s="34" t="s">
        <v>86</v>
      </c>
      <c r="C32" s="30" t="s">
        <v>8</v>
      </c>
      <c r="D32" s="30" t="s">
        <v>16</v>
      </c>
      <c r="E32" s="30" t="s">
        <v>229</v>
      </c>
      <c r="F32" s="40" t="s">
        <v>87</v>
      </c>
      <c r="G32" s="35">
        <v>34.5</v>
      </c>
      <c r="H32" s="35"/>
      <c r="I32" s="35">
        <f>G32+H32</f>
        <v>34.5</v>
      </c>
      <c r="J32" s="35">
        <v>34.5</v>
      </c>
      <c r="K32" s="35"/>
      <c r="L32" s="35">
        <f>J32+K32</f>
        <v>34.5</v>
      </c>
    </row>
    <row r="33" spans="1:12">
      <c r="A33" s="14"/>
      <c r="B33" s="29" t="s">
        <v>230</v>
      </c>
      <c r="C33" s="30" t="s">
        <v>8</v>
      </c>
      <c r="D33" s="30" t="s">
        <v>16</v>
      </c>
      <c r="E33" s="30" t="s">
        <v>231</v>
      </c>
      <c r="F33" s="40" t="s">
        <v>196</v>
      </c>
      <c r="G33" s="35">
        <f>G34</f>
        <v>672</v>
      </c>
      <c r="H33" s="35">
        <f>H34</f>
        <v>0</v>
      </c>
      <c r="I33" s="35">
        <f t="shared" ref="I33:L33" si="16">I34</f>
        <v>672</v>
      </c>
      <c r="J33" s="35">
        <f t="shared" si="16"/>
        <v>672</v>
      </c>
      <c r="K33" s="35">
        <f t="shared" si="16"/>
        <v>0</v>
      </c>
      <c r="L33" s="35">
        <f t="shared" si="16"/>
        <v>672</v>
      </c>
    </row>
    <row r="34" spans="1:12" ht="45">
      <c r="A34" s="14"/>
      <c r="B34" s="31" t="s">
        <v>148</v>
      </c>
      <c r="C34" s="30" t="s">
        <v>8</v>
      </c>
      <c r="D34" s="30" t="s">
        <v>16</v>
      </c>
      <c r="E34" s="30" t="s">
        <v>231</v>
      </c>
      <c r="F34" s="40" t="s">
        <v>149</v>
      </c>
      <c r="G34" s="35">
        <v>672</v>
      </c>
      <c r="H34" s="35"/>
      <c r="I34" s="35">
        <f>G34+H34</f>
        <v>672</v>
      </c>
      <c r="J34" s="35">
        <v>672</v>
      </c>
      <c r="K34" s="35"/>
      <c r="L34" s="35">
        <f>J34+K34</f>
        <v>672</v>
      </c>
    </row>
    <row r="35" spans="1:12" ht="42">
      <c r="A35" s="14" t="s">
        <v>17</v>
      </c>
      <c r="B35" s="20" t="s">
        <v>88</v>
      </c>
      <c r="C35" s="32" t="s">
        <v>8</v>
      </c>
      <c r="D35" s="32" t="s">
        <v>18</v>
      </c>
      <c r="E35" s="32"/>
      <c r="F35" s="32"/>
      <c r="G35" s="25">
        <f>G36+G44+G52</f>
        <v>33358</v>
      </c>
      <c r="H35" s="25">
        <f t="shared" ref="H35:L35" si="17">H36+H44+H52</f>
        <v>0</v>
      </c>
      <c r="I35" s="25">
        <f t="shared" si="17"/>
        <v>33358</v>
      </c>
      <c r="J35" s="25">
        <f t="shared" si="17"/>
        <v>33358</v>
      </c>
      <c r="K35" s="25">
        <f t="shared" si="17"/>
        <v>0</v>
      </c>
      <c r="L35" s="25">
        <f t="shared" si="17"/>
        <v>33358</v>
      </c>
    </row>
    <row r="36" spans="1:12" ht="47.25" customHeight="1">
      <c r="A36" s="14"/>
      <c r="B36" s="37" t="s">
        <v>217</v>
      </c>
      <c r="C36" s="30" t="s">
        <v>8</v>
      </c>
      <c r="D36" s="30" t="s">
        <v>18</v>
      </c>
      <c r="E36" s="30" t="s">
        <v>118</v>
      </c>
      <c r="F36" s="30"/>
      <c r="G36" s="35">
        <f>G37</f>
        <v>2598.5</v>
      </c>
      <c r="H36" s="35">
        <f t="shared" ref="H36:L36" si="18">H37</f>
        <v>0</v>
      </c>
      <c r="I36" s="35">
        <f t="shared" si="18"/>
        <v>2598.5</v>
      </c>
      <c r="J36" s="35">
        <f t="shared" si="18"/>
        <v>2598.5</v>
      </c>
      <c r="K36" s="35">
        <f t="shared" si="18"/>
        <v>0</v>
      </c>
      <c r="L36" s="35">
        <f t="shared" si="18"/>
        <v>2598.5</v>
      </c>
    </row>
    <row r="37" spans="1:12" ht="33.75">
      <c r="A37" s="14"/>
      <c r="B37" s="29" t="s">
        <v>232</v>
      </c>
      <c r="C37" s="30" t="s">
        <v>8</v>
      </c>
      <c r="D37" s="30" t="s">
        <v>18</v>
      </c>
      <c r="E37" s="30" t="s">
        <v>234</v>
      </c>
      <c r="F37" s="40" t="s">
        <v>196</v>
      </c>
      <c r="G37" s="35">
        <f>G38</f>
        <v>2598.5</v>
      </c>
      <c r="H37" s="35">
        <f>H38</f>
        <v>0</v>
      </c>
      <c r="I37" s="35">
        <f t="shared" ref="I37:L37" si="19">I38</f>
        <v>2598.5</v>
      </c>
      <c r="J37" s="35">
        <f t="shared" si="19"/>
        <v>2598.5</v>
      </c>
      <c r="K37" s="35">
        <f t="shared" si="19"/>
        <v>0</v>
      </c>
      <c r="L37" s="35">
        <f t="shared" si="19"/>
        <v>2598.5</v>
      </c>
    </row>
    <row r="38" spans="1:12" ht="45">
      <c r="A38" s="14"/>
      <c r="B38" s="29" t="s">
        <v>233</v>
      </c>
      <c r="C38" s="30" t="s">
        <v>8</v>
      </c>
      <c r="D38" s="30" t="s">
        <v>18</v>
      </c>
      <c r="E38" s="30" t="s">
        <v>235</v>
      </c>
      <c r="F38" s="40" t="s">
        <v>196</v>
      </c>
      <c r="G38" s="35">
        <f>G39+G40+G41+G42+G43</f>
        <v>2598.5</v>
      </c>
      <c r="H38" s="35">
        <f>H39+H40+H41+H42+H43</f>
        <v>0</v>
      </c>
      <c r="I38" s="35">
        <f t="shared" ref="I38:L38" si="20">I39+I40+I41+I42+I43</f>
        <v>2598.5</v>
      </c>
      <c r="J38" s="35">
        <f t="shared" si="20"/>
        <v>2598.5</v>
      </c>
      <c r="K38" s="35">
        <f t="shared" si="20"/>
        <v>0</v>
      </c>
      <c r="L38" s="35">
        <f t="shared" si="20"/>
        <v>2598.5</v>
      </c>
    </row>
    <row r="39" spans="1:12" ht="22.5">
      <c r="A39" s="14"/>
      <c r="B39" s="34" t="s">
        <v>85</v>
      </c>
      <c r="C39" s="30" t="s">
        <v>8</v>
      </c>
      <c r="D39" s="30" t="s">
        <v>18</v>
      </c>
      <c r="E39" s="30" t="s">
        <v>235</v>
      </c>
      <c r="F39" s="40" t="s">
        <v>12</v>
      </c>
      <c r="G39" s="35">
        <v>1358</v>
      </c>
      <c r="H39" s="35"/>
      <c r="I39" s="35">
        <f t="shared" ref="I39:I42" si="21">G39+H39</f>
        <v>1358</v>
      </c>
      <c r="J39" s="35">
        <v>1358</v>
      </c>
      <c r="K39" s="35"/>
      <c r="L39" s="35">
        <f t="shared" ref="L39:L43" si="22">J39+K39</f>
        <v>1358</v>
      </c>
    </row>
    <row r="40" spans="1:12" ht="45">
      <c r="A40" s="14"/>
      <c r="B40" s="34" t="s">
        <v>86</v>
      </c>
      <c r="C40" s="30" t="s">
        <v>8</v>
      </c>
      <c r="D40" s="30" t="s">
        <v>18</v>
      </c>
      <c r="E40" s="30" t="s">
        <v>235</v>
      </c>
      <c r="F40" s="40" t="s">
        <v>87</v>
      </c>
      <c r="G40" s="35">
        <v>410.1</v>
      </c>
      <c r="H40" s="35"/>
      <c r="I40" s="35">
        <f t="shared" si="21"/>
        <v>410.1</v>
      </c>
      <c r="J40" s="35">
        <v>410.1</v>
      </c>
      <c r="K40" s="35"/>
      <c r="L40" s="35">
        <f t="shared" si="22"/>
        <v>410.1</v>
      </c>
    </row>
    <row r="41" spans="1:12" ht="22.5">
      <c r="A41" s="14"/>
      <c r="B41" s="31" t="s">
        <v>20</v>
      </c>
      <c r="C41" s="30" t="s">
        <v>8</v>
      </c>
      <c r="D41" s="30" t="s">
        <v>18</v>
      </c>
      <c r="E41" s="30" t="s">
        <v>235</v>
      </c>
      <c r="F41" s="40" t="s">
        <v>26</v>
      </c>
      <c r="G41" s="35">
        <v>6</v>
      </c>
      <c r="H41" s="35"/>
      <c r="I41" s="35">
        <f t="shared" si="21"/>
        <v>6</v>
      </c>
      <c r="J41" s="35">
        <v>6</v>
      </c>
      <c r="K41" s="35"/>
      <c r="L41" s="35">
        <f t="shared" si="22"/>
        <v>6</v>
      </c>
    </row>
    <row r="42" spans="1:12" ht="23.25" customHeight="1">
      <c r="A42" s="14"/>
      <c r="B42" s="31" t="s">
        <v>89</v>
      </c>
      <c r="C42" s="30" t="s">
        <v>8</v>
      </c>
      <c r="D42" s="30" t="s">
        <v>18</v>
      </c>
      <c r="E42" s="30" t="s">
        <v>235</v>
      </c>
      <c r="F42" s="40" t="s">
        <v>21</v>
      </c>
      <c r="G42" s="35">
        <v>823</v>
      </c>
      <c r="H42" s="35"/>
      <c r="I42" s="35">
        <f t="shared" si="21"/>
        <v>823</v>
      </c>
      <c r="J42" s="35">
        <v>823</v>
      </c>
      <c r="K42" s="35"/>
      <c r="L42" s="35">
        <f t="shared" si="22"/>
        <v>823</v>
      </c>
    </row>
    <row r="43" spans="1:12">
      <c r="A43" s="14"/>
      <c r="B43" s="34" t="s">
        <v>92</v>
      </c>
      <c r="C43" s="30" t="s">
        <v>8</v>
      </c>
      <c r="D43" s="30" t="s">
        <v>18</v>
      </c>
      <c r="E43" s="30" t="s">
        <v>235</v>
      </c>
      <c r="F43" s="40" t="s">
        <v>35</v>
      </c>
      <c r="G43" s="35">
        <v>1.4</v>
      </c>
      <c r="H43" s="35"/>
      <c r="I43" s="35">
        <f>G43+H43</f>
        <v>1.4</v>
      </c>
      <c r="J43" s="35">
        <v>1.4</v>
      </c>
      <c r="K43" s="35"/>
      <c r="L43" s="35">
        <f t="shared" si="22"/>
        <v>1.4</v>
      </c>
    </row>
    <row r="44" spans="1:12" ht="56.25">
      <c r="A44" s="14"/>
      <c r="B44" s="34" t="s">
        <v>218</v>
      </c>
      <c r="C44" s="30" t="s">
        <v>8</v>
      </c>
      <c r="D44" s="30" t="s">
        <v>18</v>
      </c>
      <c r="E44" s="30" t="s">
        <v>121</v>
      </c>
      <c r="F44" s="40" t="s">
        <v>196</v>
      </c>
      <c r="G44" s="35">
        <f>G45+G48</f>
        <v>1120.4000000000001</v>
      </c>
      <c r="H44" s="35">
        <f>H45+H48</f>
        <v>0</v>
      </c>
      <c r="I44" s="35">
        <f t="shared" ref="I44:L44" si="23">I45+I48</f>
        <v>1120.4000000000001</v>
      </c>
      <c r="J44" s="35">
        <f t="shared" si="23"/>
        <v>1120.4000000000001</v>
      </c>
      <c r="K44" s="35">
        <f t="shared" si="23"/>
        <v>0</v>
      </c>
      <c r="L44" s="35">
        <f t="shared" si="23"/>
        <v>1120.4000000000001</v>
      </c>
    </row>
    <row r="45" spans="1:12" ht="22.5">
      <c r="A45" s="14"/>
      <c r="B45" s="29" t="s">
        <v>237</v>
      </c>
      <c r="C45" s="30" t="s">
        <v>8</v>
      </c>
      <c r="D45" s="30" t="s">
        <v>18</v>
      </c>
      <c r="E45" s="1" t="s">
        <v>240</v>
      </c>
      <c r="F45" s="40" t="s">
        <v>196</v>
      </c>
      <c r="G45" s="35">
        <f>G46</f>
        <v>975.3</v>
      </c>
      <c r="H45" s="35">
        <f t="shared" ref="H45:L46" si="24">H46</f>
        <v>0</v>
      </c>
      <c r="I45" s="35">
        <f t="shared" si="24"/>
        <v>975.3</v>
      </c>
      <c r="J45" s="35">
        <f t="shared" si="24"/>
        <v>975.3</v>
      </c>
      <c r="K45" s="35">
        <f t="shared" si="24"/>
        <v>0</v>
      </c>
      <c r="L45" s="35">
        <f t="shared" si="24"/>
        <v>975.3</v>
      </c>
    </row>
    <row r="46" spans="1:12">
      <c r="A46" s="14"/>
      <c r="B46" s="29" t="s">
        <v>238</v>
      </c>
      <c r="C46" s="30" t="s">
        <v>8</v>
      </c>
      <c r="D46" s="30" t="s">
        <v>18</v>
      </c>
      <c r="E46" s="1" t="s">
        <v>241</v>
      </c>
      <c r="F46" s="40" t="s">
        <v>196</v>
      </c>
      <c r="G46" s="35">
        <f>G47</f>
        <v>975.3</v>
      </c>
      <c r="H46" s="35">
        <f>H47</f>
        <v>0</v>
      </c>
      <c r="I46" s="35">
        <f t="shared" si="24"/>
        <v>975.3</v>
      </c>
      <c r="J46" s="35">
        <f t="shared" si="24"/>
        <v>975.3</v>
      </c>
      <c r="K46" s="35">
        <f t="shared" si="24"/>
        <v>0</v>
      </c>
      <c r="L46" s="35">
        <f t="shared" si="24"/>
        <v>975.3</v>
      </c>
    </row>
    <row r="47" spans="1:12" ht="33.75">
      <c r="A47" s="14"/>
      <c r="B47" s="31" t="s">
        <v>13</v>
      </c>
      <c r="C47" s="30" t="s">
        <v>8</v>
      </c>
      <c r="D47" s="30" t="s">
        <v>18</v>
      </c>
      <c r="E47" s="1" t="s">
        <v>241</v>
      </c>
      <c r="F47" s="40" t="s">
        <v>19</v>
      </c>
      <c r="G47" s="35">
        <v>975.3</v>
      </c>
      <c r="H47" s="35"/>
      <c r="I47" s="35">
        <f>G47+H47</f>
        <v>975.3</v>
      </c>
      <c r="J47" s="35">
        <v>975.3</v>
      </c>
      <c r="K47" s="35"/>
      <c r="L47" s="35">
        <f>J47+K47</f>
        <v>975.3</v>
      </c>
    </row>
    <row r="48" spans="1:12" ht="45">
      <c r="A48" s="14"/>
      <c r="B48" s="29" t="s">
        <v>239</v>
      </c>
      <c r="C48" s="30" t="s">
        <v>8</v>
      </c>
      <c r="D48" s="30" t="s">
        <v>18</v>
      </c>
      <c r="E48" s="30" t="s">
        <v>242</v>
      </c>
      <c r="F48" s="30" t="s">
        <v>196</v>
      </c>
      <c r="G48" s="35">
        <f>G49</f>
        <v>145.10000000000002</v>
      </c>
      <c r="H48" s="35">
        <f>H49</f>
        <v>0</v>
      </c>
      <c r="I48" s="35">
        <f t="shared" ref="I48:L48" si="25">I49</f>
        <v>145.10000000000002</v>
      </c>
      <c r="J48" s="35">
        <f t="shared" si="25"/>
        <v>145.10000000000002</v>
      </c>
      <c r="K48" s="35">
        <f t="shared" si="25"/>
        <v>0</v>
      </c>
      <c r="L48" s="35">
        <f t="shared" si="25"/>
        <v>145.10000000000002</v>
      </c>
    </row>
    <row r="49" spans="1:12" ht="67.5">
      <c r="A49" s="14"/>
      <c r="B49" s="39" t="s">
        <v>126</v>
      </c>
      <c r="C49" s="30" t="s">
        <v>8</v>
      </c>
      <c r="D49" s="30" t="s">
        <v>18</v>
      </c>
      <c r="E49" s="30" t="s">
        <v>243</v>
      </c>
      <c r="F49" s="30" t="s">
        <v>196</v>
      </c>
      <c r="G49" s="35">
        <f>G50+G51</f>
        <v>145.10000000000002</v>
      </c>
      <c r="H49" s="35">
        <f>H50+H51</f>
        <v>0</v>
      </c>
      <c r="I49" s="35">
        <f t="shared" ref="I49:L49" si="26">I50+I51</f>
        <v>145.10000000000002</v>
      </c>
      <c r="J49" s="35">
        <f t="shared" si="26"/>
        <v>145.10000000000002</v>
      </c>
      <c r="K49" s="35">
        <f t="shared" si="26"/>
        <v>0</v>
      </c>
      <c r="L49" s="35">
        <f t="shared" si="26"/>
        <v>145.10000000000002</v>
      </c>
    </row>
    <row r="50" spans="1:12" ht="22.5">
      <c r="A50" s="14"/>
      <c r="B50" s="34" t="s">
        <v>85</v>
      </c>
      <c r="C50" s="30" t="s">
        <v>8</v>
      </c>
      <c r="D50" s="30" t="s">
        <v>18</v>
      </c>
      <c r="E50" s="30" t="s">
        <v>243</v>
      </c>
      <c r="F50" s="30" t="s">
        <v>12</v>
      </c>
      <c r="G50" s="35">
        <v>111.4</v>
      </c>
      <c r="H50" s="35"/>
      <c r="I50" s="35">
        <f>G50+H50</f>
        <v>111.4</v>
      </c>
      <c r="J50" s="35">
        <v>111.4</v>
      </c>
      <c r="K50" s="35"/>
      <c r="L50" s="35">
        <f t="shared" ref="L50:L51" si="27">J50+K50</f>
        <v>111.4</v>
      </c>
    </row>
    <row r="51" spans="1:12" ht="45">
      <c r="A51" s="14"/>
      <c r="B51" s="34" t="s">
        <v>86</v>
      </c>
      <c r="C51" s="30" t="s">
        <v>8</v>
      </c>
      <c r="D51" s="30" t="s">
        <v>18</v>
      </c>
      <c r="E51" s="30" t="s">
        <v>243</v>
      </c>
      <c r="F51" s="30" t="s">
        <v>87</v>
      </c>
      <c r="G51" s="35">
        <v>33.700000000000003</v>
      </c>
      <c r="H51" s="35"/>
      <c r="I51" s="35">
        <f>G51+H51</f>
        <v>33.700000000000003</v>
      </c>
      <c r="J51" s="35">
        <v>33.700000000000003</v>
      </c>
      <c r="K51" s="35"/>
      <c r="L51" s="35">
        <f t="shared" si="27"/>
        <v>33.700000000000003</v>
      </c>
    </row>
    <row r="52" spans="1:12">
      <c r="A52" s="14"/>
      <c r="B52" s="34" t="s">
        <v>116</v>
      </c>
      <c r="C52" s="30" t="s">
        <v>8</v>
      </c>
      <c r="D52" s="30" t="s">
        <v>18</v>
      </c>
      <c r="E52" s="30" t="s">
        <v>219</v>
      </c>
      <c r="F52" s="40" t="s">
        <v>196</v>
      </c>
      <c r="G52" s="78">
        <f>G53+G55+G60</f>
        <v>29639.100000000002</v>
      </c>
      <c r="H52" s="78">
        <f>H53+H55+H60</f>
        <v>0</v>
      </c>
      <c r="I52" s="78">
        <f>I53+I55+I60</f>
        <v>29639.100000000002</v>
      </c>
      <c r="J52" s="78">
        <f t="shared" ref="J52:L52" si="28">J53+J55+J60</f>
        <v>29639.100000000002</v>
      </c>
      <c r="K52" s="78">
        <f t="shared" si="28"/>
        <v>0</v>
      </c>
      <c r="L52" s="78">
        <f t="shared" si="28"/>
        <v>29639.100000000002</v>
      </c>
    </row>
    <row r="53" spans="1:12" ht="56.25">
      <c r="A53" s="14"/>
      <c r="B53" s="39" t="s">
        <v>132</v>
      </c>
      <c r="C53" s="30" t="s">
        <v>8</v>
      </c>
      <c r="D53" s="30" t="s">
        <v>18</v>
      </c>
      <c r="E53" s="30" t="s">
        <v>244</v>
      </c>
      <c r="F53" s="40" t="s">
        <v>196</v>
      </c>
      <c r="G53" s="35">
        <f>G54</f>
        <v>0.1</v>
      </c>
      <c r="H53" s="35">
        <f>H54</f>
        <v>0</v>
      </c>
      <c r="I53" s="35">
        <f t="shared" ref="I53:K53" si="29">I54</f>
        <v>0.1</v>
      </c>
      <c r="J53" s="35">
        <f t="shared" si="29"/>
        <v>0.1</v>
      </c>
      <c r="K53" s="35">
        <f t="shared" si="29"/>
        <v>0</v>
      </c>
      <c r="L53" s="35">
        <f>L54</f>
        <v>0.1</v>
      </c>
    </row>
    <row r="54" spans="1:12" ht="24" customHeight="1">
      <c r="A54" s="14"/>
      <c r="B54" s="34" t="s">
        <v>89</v>
      </c>
      <c r="C54" s="30" t="s">
        <v>8</v>
      </c>
      <c r="D54" s="30" t="s">
        <v>18</v>
      </c>
      <c r="E54" s="30" t="s">
        <v>244</v>
      </c>
      <c r="F54" s="40" t="s">
        <v>21</v>
      </c>
      <c r="G54" s="35">
        <v>0.1</v>
      </c>
      <c r="H54" s="35"/>
      <c r="I54" s="35">
        <f>G54+H54</f>
        <v>0.1</v>
      </c>
      <c r="J54" s="35">
        <v>0.1</v>
      </c>
      <c r="K54" s="35"/>
      <c r="L54" s="35">
        <f>J54+K54</f>
        <v>0.1</v>
      </c>
    </row>
    <row r="55" spans="1:12" ht="33.75">
      <c r="A55" s="14"/>
      <c r="B55" s="29" t="s">
        <v>224</v>
      </c>
      <c r="C55" s="30" t="s">
        <v>8</v>
      </c>
      <c r="D55" s="30" t="s">
        <v>18</v>
      </c>
      <c r="E55" s="30" t="s">
        <v>225</v>
      </c>
      <c r="F55" s="40" t="s">
        <v>196</v>
      </c>
      <c r="G55" s="35">
        <f>G56+G57+G59+G58</f>
        <v>27588.100000000002</v>
      </c>
      <c r="H55" s="35">
        <f>H56+H57+H59+H58</f>
        <v>0</v>
      </c>
      <c r="I55" s="35">
        <f t="shared" ref="I55:L55" si="30">I56+I57+I59+I58</f>
        <v>27588.100000000002</v>
      </c>
      <c r="J55" s="35">
        <f t="shared" si="30"/>
        <v>27588.100000000002</v>
      </c>
      <c r="K55" s="35">
        <f t="shared" si="30"/>
        <v>0</v>
      </c>
      <c r="L55" s="35">
        <f t="shared" si="30"/>
        <v>27588.100000000002</v>
      </c>
    </row>
    <row r="56" spans="1:12" ht="22.5">
      <c r="A56" s="14"/>
      <c r="B56" s="34" t="s">
        <v>85</v>
      </c>
      <c r="C56" s="30" t="s">
        <v>8</v>
      </c>
      <c r="D56" s="30" t="s">
        <v>18</v>
      </c>
      <c r="E56" s="30" t="s">
        <v>225</v>
      </c>
      <c r="F56" s="40" t="s">
        <v>12</v>
      </c>
      <c r="G56" s="35">
        <v>20125.599999999999</v>
      </c>
      <c r="H56" s="35"/>
      <c r="I56" s="35">
        <f>G56+H56</f>
        <v>20125.599999999999</v>
      </c>
      <c r="J56" s="35">
        <v>20125.599999999999</v>
      </c>
      <c r="K56" s="35"/>
      <c r="L56" s="35">
        <f>J56+K56</f>
        <v>20125.599999999999</v>
      </c>
    </row>
    <row r="57" spans="1:12" ht="45">
      <c r="A57" s="14"/>
      <c r="B57" s="34" t="s">
        <v>86</v>
      </c>
      <c r="C57" s="30" t="s">
        <v>8</v>
      </c>
      <c r="D57" s="30" t="s">
        <v>18</v>
      </c>
      <c r="E57" s="30" t="s">
        <v>225</v>
      </c>
      <c r="F57" s="40" t="s">
        <v>87</v>
      </c>
      <c r="G57" s="35">
        <v>6077.9</v>
      </c>
      <c r="H57" s="35"/>
      <c r="I57" s="35">
        <f>G57+H57</f>
        <v>6077.9</v>
      </c>
      <c r="J57" s="35">
        <v>6077.9</v>
      </c>
      <c r="K57" s="35"/>
      <c r="L57" s="35">
        <f t="shared" ref="L57:L62" si="31">J57+K57</f>
        <v>6077.9</v>
      </c>
    </row>
    <row r="58" spans="1:12" ht="25.5" customHeight="1">
      <c r="A58" s="14"/>
      <c r="B58" s="34" t="s">
        <v>89</v>
      </c>
      <c r="C58" s="30" t="s">
        <v>8</v>
      </c>
      <c r="D58" s="30" t="s">
        <v>18</v>
      </c>
      <c r="E58" s="30" t="s">
        <v>225</v>
      </c>
      <c r="F58" s="30" t="s">
        <v>21</v>
      </c>
      <c r="G58" s="35">
        <v>1378.7</v>
      </c>
      <c r="H58" s="35"/>
      <c r="I58" s="35">
        <f>G58+H58</f>
        <v>1378.7</v>
      </c>
      <c r="J58" s="35">
        <v>1378.7</v>
      </c>
      <c r="K58" s="35"/>
      <c r="L58" s="35">
        <f t="shared" si="31"/>
        <v>1378.7</v>
      </c>
    </row>
    <row r="59" spans="1:12" ht="22.5">
      <c r="A59" s="14"/>
      <c r="B59" s="34" t="s">
        <v>22</v>
      </c>
      <c r="C59" s="30" t="s">
        <v>8</v>
      </c>
      <c r="D59" s="30" t="s">
        <v>18</v>
      </c>
      <c r="E59" s="30" t="s">
        <v>225</v>
      </c>
      <c r="F59" s="40">
        <v>851</v>
      </c>
      <c r="G59" s="35">
        <v>5.9</v>
      </c>
      <c r="H59" s="35"/>
      <c r="I59" s="35">
        <f>G59+H59</f>
        <v>5.9</v>
      </c>
      <c r="J59" s="35">
        <v>5.9</v>
      </c>
      <c r="K59" s="35"/>
      <c r="L59" s="35">
        <f t="shared" si="31"/>
        <v>5.9</v>
      </c>
    </row>
    <row r="60" spans="1:12" ht="33.75">
      <c r="A60" s="14"/>
      <c r="B60" s="29" t="s">
        <v>486</v>
      </c>
      <c r="C60" s="30" t="s">
        <v>8</v>
      </c>
      <c r="D60" s="30" t="s">
        <v>18</v>
      </c>
      <c r="E60" s="30" t="s">
        <v>226</v>
      </c>
      <c r="F60" s="40" t="s">
        <v>196</v>
      </c>
      <c r="G60" s="35">
        <f>G61+G62</f>
        <v>2050.9</v>
      </c>
      <c r="H60" s="35">
        <f>H61+H62</f>
        <v>0</v>
      </c>
      <c r="I60" s="35">
        <f t="shared" ref="I60:L60" si="32">I61+I62</f>
        <v>2050.9</v>
      </c>
      <c r="J60" s="35">
        <f t="shared" si="32"/>
        <v>2050.9</v>
      </c>
      <c r="K60" s="35">
        <f t="shared" si="32"/>
        <v>0</v>
      </c>
      <c r="L60" s="35">
        <f t="shared" si="32"/>
        <v>2050.9</v>
      </c>
    </row>
    <row r="61" spans="1:12" ht="33.75">
      <c r="A61" s="14"/>
      <c r="B61" s="31" t="s">
        <v>13</v>
      </c>
      <c r="C61" s="30" t="s">
        <v>8</v>
      </c>
      <c r="D61" s="30" t="s">
        <v>18</v>
      </c>
      <c r="E61" s="30" t="s">
        <v>226</v>
      </c>
      <c r="F61" s="40" t="s">
        <v>19</v>
      </c>
      <c r="G61" s="35">
        <v>1576.9</v>
      </c>
      <c r="H61" s="35"/>
      <c r="I61" s="35">
        <f t="shared" ref="I61:I62" si="33">G61+H61</f>
        <v>1576.9</v>
      </c>
      <c r="J61" s="35">
        <v>1576.9</v>
      </c>
      <c r="K61" s="35"/>
      <c r="L61" s="35">
        <f t="shared" si="31"/>
        <v>1576.9</v>
      </c>
    </row>
    <row r="62" spans="1:12" ht="45">
      <c r="A62" s="14"/>
      <c r="B62" s="34" t="s">
        <v>86</v>
      </c>
      <c r="C62" s="30" t="s">
        <v>8</v>
      </c>
      <c r="D62" s="30" t="s">
        <v>18</v>
      </c>
      <c r="E62" s="30" t="s">
        <v>226</v>
      </c>
      <c r="F62" s="40" t="s">
        <v>87</v>
      </c>
      <c r="G62" s="35">
        <v>474</v>
      </c>
      <c r="H62" s="35"/>
      <c r="I62" s="35">
        <f t="shared" si="33"/>
        <v>474</v>
      </c>
      <c r="J62" s="35">
        <v>474</v>
      </c>
      <c r="K62" s="35"/>
      <c r="L62" s="35">
        <f t="shared" si="31"/>
        <v>474</v>
      </c>
    </row>
    <row r="63" spans="1:12">
      <c r="A63" s="14" t="s">
        <v>23</v>
      </c>
      <c r="B63" s="20" t="s">
        <v>112</v>
      </c>
      <c r="C63" s="11" t="s">
        <v>8</v>
      </c>
      <c r="D63" s="11" t="s">
        <v>45</v>
      </c>
      <c r="E63" s="11"/>
      <c r="F63" s="11"/>
      <c r="G63" s="25">
        <f>G64</f>
        <v>4.0999999999999996</v>
      </c>
      <c r="H63" s="25">
        <f t="shared" ref="H63:L63" si="34">H64</f>
        <v>0</v>
      </c>
      <c r="I63" s="25">
        <f t="shared" si="34"/>
        <v>4.0999999999999996</v>
      </c>
      <c r="J63" s="25">
        <f t="shared" si="34"/>
        <v>4.5</v>
      </c>
      <c r="K63" s="25">
        <f t="shared" si="34"/>
        <v>0</v>
      </c>
      <c r="L63" s="25">
        <f t="shared" si="34"/>
        <v>4.5</v>
      </c>
    </row>
    <row r="64" spans="1:12">
      <c r="A64" s="14"/>
      <c r="B64" s="34" t="s">
        <v>116</v>
      </c>
      <c r="C64" s="30" t="s">
        <v>8</v>
      </c>
      <c r="D64" s="30" t="s">
        <v>45</v>
      </c>
      <c r="E64" s="30" t="s">
        <v>219</v>
      </c>
      <c r="F64" s="30" t="s">
        <v>196</v>
      </c>
      <c r="G64" s="35">
        <f>G65</f>
        <v>4.0999999999999996</v>
      </c>
      <c r="H64" s="35">
        <f t="shared" ref="H64:L65" si="35">H65</f>
        <v>0</v>
      </c>
      <c r="I64" s="35">
        <f t="shared" si="35"/>
        <v>4.0999999999999996</v>
      </c>
      <c r="J64" s="35">
        <f t="shared" si="35"/>
        <v>4.5</v>
      </c>
      <c r="K64" s="35">
        <f t="shared" si="35"/>
        <v>0</v>
      </c>
      <c r="L64" s="35">
        <f t="shared" si="35"/>
        <v>4.5</v>
      </c>
    </row>
    <row r="65" spans="1:12" ht="45">
      <c r="A65" s="14"/>
      <c r="B65" s="34" t="s">
        <v>113</v>
      </c>
      <c r="C65" s="30" t="s">
        <v>8</v>
      </c>
      <c r="D65" s="30" t="s">
        <v>45</v>
      </c>
      <c r="E65" s="30" t="s">
        <v>245</v>
      </c>
      <c r="F65" s="30" t="s">
        <v>196</v>
      </c>
      <c r="G65" s="35">
        <f>G66</f>
        <v>4.0999999999999996</v>
      </c>
      <c r="H65" s="35">
        <f>H66</f>
        <v>0</v>
      </c>
      <c r="I65" s="35">
        <f t="shared" si="35"/>
        <v>4.0999999999999996</v>
      </c>
      <c r="J65" s="35">
        <f t="shared" si="35"/>
        <v>4.5</v>
      </c>
      <c r="K65" s="35">
        <f t="shared" si="35"/>
        <v>0</v>
      </c>
      <c r="L65" s="35">
        <f t="shared" si="35"/>
        <v>4.5</v>
      </c>
    </row>
    <row r="66" spans="1:12" ht="33.75">
      <c r="A66" s="14"/>
      <c r="B66" s="34" t="s">
        <v>89</v>
      </c>
      <c r="C66" s="30" t="s">
        <v>8</v>
      </c>
      <c r="D66" s="30" t="s">
        <v>45</v>
      </c>
      <c r="E66" s="30" t="s">
        <v>245</v>
      </c>
      <c r="F66" s="40" t="s">
        <v>21</v>
      </c>
      <c r="G66" s="35">
        <v>4.0999999999999996</v>
      </c>
      <c r="H66" s="35"/>
      <c r="I66" s="35">
        <f>G66+H66</f>
        <v>4.0999999999999996</v>
      </c>
      <c r="J66" s="35">
        <v>4.5</v>
      </c>
      <c r="K66" s="35"/>
      <c r="L66" s="35">
        <f>J66+K66</f>
        <v>4.5</v>
      </c>
    </row>
    <row r="67" spans="1:12" ht="42">
      <c r="A67" s="14" t="s">
        <v>27</v>
      </c>
      <c r="B67" s="20" t="s">
        <v>24</v>
      </c>
      <c r="C67" s="11" t="s">
        <v>8</v>
      </c>
      <c r="D67" s="11" t="s">
        <v>25</v>
      </c>
      <c r="E67" s="11"/>
      <c r="F67" s="11"/>
      <c r="G67" s="33">
        <f t="shared" ref="G67:L67" si="36">G72+G68+G83</f>
        <v>12772.4</v>
      </c>
      <c r="H67" s="33">
        <f t="shared" si="36"/>
        <v>0</v>
      </c>
      <c r="I67" s="33">
        <f t="shared" si="36"/>
        <v>12772.399999999998</v>
      </c>
      <c r="J67" s="33">
        <f t="shared" si="36"/>
        <v>12772.4</v>
      </c>
      <c r="K67" s="33">
        <f t="shared" si="36"/>
        <v>0</v>
      </c>
      <c r="L67" s="33">
        <f t="shared" si="36"/>
        <v>12772.399999999998</v>
      </c>
    </row>
    <row r="68" spans="1:12" ht="57.75" customHeight="1">
      <c r="A68" s="14"/>
      <c r="B68" s="34" t="s">
        <v>218</v>
      </c>
      <c r="C68" s="30" t="s">
        <v>8</v>
      </c>
      <c r="D68" s="30" t="s">
        <v>25</v>
      </c>
      <c r="E68" s="30" t="s">
        <v>121</v>
      </c>
      <c r="F68" s="30" t="s">
        <v>196</v>
      </c>
      <c r="G68" s="78">
        <f>G69</f>
        <v>268.8</v>
      </c>
      <c r="H68" s="78">
        <f t="shared" ref="H68:L70" si="37">H69</f>
        <v>0</v>
      </c>
      <c r="I68" s="78">
        <f t="shared" si="37"/>
        <v>268.8</v>
      </c>
      <c r="J68" s="78">
        <f t="shared" si="37"/>
        <v>268.8</v>
      </c>
      <c r="K68" s="78">
        <f t="shared" si="37"/>
        <v>0</v>
      </c>
      <c r="L68" s="78">
        <f t="shared" si="37"/>
        <v>268.8</v>
      </c>
    </row>
    <row r="69" spans="1:12" ht="22.5">
      <c r="A69" s="14"/>
      <c r="B69" s="29" t="s">
        <v>237</v>
      </c>
      <c r="C69" s="30" t="s">
        <v>8</v>
      </c>
      <c r="D69" s="30" t="s">
        <v>25</v>
      </c>
      <c r="E69" s="1" t="s">
        <v>240</v>
      </c>
      <c r="F69" s="30" t="s">
        <v>196</v>
      </c>
      <c r="G69" s="78">
        <f>G70</f>
        <v>268.8</v>
      </c>
      <c r="H69" s="78">
        <f t="shared" si="37"/>
        <v>0</v>
      </c>
      <c r="I69" s="78">
        <f t="shared" si="37"/>
        <v>268.8</v>
      </c>
      <c r="J69" s="78">
        <f t="shared" si="37"/>
        <v>268.8</v>
      </c>
      <c r="K69" s="78">
        <f t="shared" si="37"/>
        <v>0</v>
      </c>
      <c r="L69" s="78">
        <f t="shared" si="37"/>
        <v>268.8</v>
      </c>
    </row>
    <row r="70" spans="1:12">
      <c r="A70" s="14"/>
      <c r="B70" s="29" t="s">
        <v>238</v>
      </c>
      <c r="C70" s="30" t="s">
        <v>8</v>
      </c>
      <c r="D70" s="30" t="s">
        <v>25</v>
      </c>
      <c r="E70" s="1" t="s">
        <v>241</v>
      </c>
      <c r="F70" s="30" t="s">
        <v>196</v>
      </c>
      <c r="G70" s="78">
        <f>G71</f>
        <v>268.8</v>
      </c>
      <c r="H70" s="78">
        <f>H71</f>
        <v>0</v>
      </c>
      <c r="I70" s="78">
        <f t="shared" si="37"/>
        <v>268.8</v>
      </c>
      <c r="J70" s="78">
        <f t="shared" si="37"/>
        <v>268.8</v>
      </c>
      <c r="K70" s="78">
        <f t="shared" si="37"/>
        <v>0</v>
      </c>
      <c r="L70" s="78">
        <f t="shared" si="37"/>
        <v>268.8</v>
      </c>
    </row>
    <row r="71" spans="1:12" ht="33.75">
      <c r="A71" s="14"/>
      <c r="B71" s="31" t="s">
        <v>13</v>
      </c>
      <c r="C71" s="30" t="s">
        <v>8</v>
      </c>
      <c r="D71" s="30" t="s">
        <v>25</v>
      </c>
      <c r="E71" s="1" t="s">
        <v>241</v>
      </c>
      <c r="F71" s="30" t="s">
        <v>19</v>
      </c>
      <c r="G71" s="78">
        <v>268.8</v>
      </c>
      <c r="H71" s="78"/>
      <c r="I71" s="78">
        <f>G71+H71</f>
        <v>268.8</v>
      </c>
      <c r="J71" s="78">
        <v>268.8</v>
      </c>
      <c r="K71" s="78"/>
      <c r="L71" s="78">
        <f>J71+K71</f>
        <v>268.8</v>
      </c>
    </row>
    <row r="72" spans="1:12" ht="56.25">
      <c r="A72" s="14"/>
      <c r="B72" s="37" t="s">
        <v>215</v>
      </c>
      <c r="C72" s="30" t="s">
        <v>8</v>
      </c>
      <c r="D72" s="30" t="s">
        <v>25</v>
      </c>
      <c r="E72" s="30" t="s">
        <v>117</v>
      </c>
      <c r="F72" s="40"/>
      <c r="G72" s="35">
        <f>G73</f>
        <v>9106</v>
      </c>
      <c r="H72" s="35">
        <f t="shared" ref="H72:L72" si="38">H73</f>
        <v>0</v>
      </c>
      <c r="I72" s="35">
        <f t="shared" si="38"/>
        <v>9105.9999999999982</v>
      </c>
      <c r="J72" s="35">
        <f t="shared" si="38"/>
        <v>9106</v>
      </c>
      <c r="K72" s="35">
        <f t="shared" si="38"/>
        <v>0</v>
      </c>
      <c r="L72" s="35">
        <f t="shared" si="38"/>
        <v>9105.9999999999982</v>
      </c>
    </row>
    <row r="73" spans="1:12" ht="45">
      <c r="A73" s="14"/>
      <c r="B73" s="31" t="s">
        <v>246</v>
      </c>
      <c r="C73" s="30" t="s">
        <v>8</v>
      </c>
      <c r="D73" s="30" t="s">
        <v>25</v>
      </c>
      <c r="E73" s="30" t="s">
        <v>248</v>
      </c>
      <c r="F73" s="40" t="s">
        <v>196</v>
      </c>
      <c r="G73" s="35">
        <f>G74+G78+G81</f>
        <v>9106</v>
      </c>
      <c r="H73" s="35">
        <f t="shared" ref="H73:L73" si="39">H74+H78+H81</f>
        <v>0</v>
      </c>
      <c r="I73" s="35">
        <f t="shared" si="39"/>
        <v>9105.9999999999982</v>
      </c>
      <c r="J73" s="35">
        <f t="shared" si="39"/>
        <v>9106</v>
      </c>
      <c r="K73" s="35">
        <f t="shared" si="39"/>
        <v>0</v>
      </c>
      <c r="L73" s="35">
        <f t="shared" si="39"/>
        <v>9105.9999999999982</v>
      </c>
    </row>
    <row r="74" spans="1:12" ht="22.5">
      <c r="A74" s="14"/>
      <c r="B74" s="31" t="s">
        <v>247</v>
      </c>
      <c r="C74" s="30" t="s">
        <v>8</v>
      </c>
      <c r="D74" s="30" t="s">
        <v>25</v>
      </c>
      <c r="E74" s="30" t="s">
        <v>249</v>
      </c>
      <c r="F74" s="40" t="s">
        <v>196</v>
      </c>
      <c r="G74" s="35">
        <f>G75+G76+G77</f>
        <v>8660.1</v>
      </c>
      <c r="H74" s="35">
        <f>H75+H76+H77</f>
        <v>0.6</v>
      </c>
      <c r="I74" s="35">
        <f t="shared" ref="I74:L74" si="40">I75+I76+I77</f>
        <v>8660.6999999999989</v>
      </c>
      <c r="J74" s="35">
        <f t="shared" si="40"/>
        <v>8660.1</v>
      </c>
      <c r="K74" s="35">
        <f t="shared" si="40"/>
        <v>0.6</v>
      </c>
      <c r="L74" s="35">
        <f t="shared" si="40"/>
        <v>8660.6999999999989</v>
      </c>
    </row>
    <row r="75" spans="1:12" ht="22.5">
      <c r="A75" s="14"/>
      <c r="B75" s="34" t="s">
        <v>85</v>
      </c>
      <c r="C75" s="30" t="s">
        <v>8</v>
      </c>
      <c r="D75" s="30" t="s">
        <v>25</v>
      </c>
      <c r="E75" s="30" t="s">
        <v>249</v>
      </c>
      <c r="F75" s="40" t="s">
        <v>12</v>
      </c>
      <c r="G75" s="35">
        <v>6501.1</v>
      </c>
      <c r="H75" s="35"/>
      <c r="I75" s="35">
        <f t="shared" ref="I75:I76" si="41">G75+H75</f>
        <v>6501.1</v>
      </c>
      <c r="J75" s="35">
        <v>6501.1</v>
      </c>
      <c r="K75" s="35"/>
      <c r="L75" s="35">
        <f t="shared" ref="L75:L77" si="42">J75+K75</f>
        <v>6501.1</v>
      </c>
    </row>
    <row r="76" spans="1:12" ht="45">
      <c r="A76" s="14"/>
      <c r="B76" s="34" t="s">
        <v>86</v>
      </c>
      <c r="C76" s="30" t="s">
        <v>8</v>
      </c>
      <c r="D76" s="30" t="s">
        <v>25</v>
      </c>
      <c r="E76" s="30" t="s">
        <v>249</v>
      </c>
      <c r="F76" s="40" t="s">
        <v>87</v>
      </c>
      <c r="G76" s="35">
        <v>1963.3</v>
      </c>
      <c r="H76" s="35"/>
      <c r="I76" s="35">
        <f t="shared" si="41"/>
        <v>1963.3</v>
      </c>
      <c r="J76" s="35">
        <v>1963.3</v>
      </c>
      <c r="K76" s="35"/>
      <c r="L76" s="35">
        <f t="shared" si="42"/>
        <v>1963.3</v>
      </c>
    </row>
    <row r="77" spans="1:12" ht="33.75">
      <c r="A77" s="14"/>
      <c r="B77" s="31" t="s">
        <v>89</v>
      </c>
      <c r="C77" s="30" t="s">
        <v>8</v>
      </c>
      <c r="D77" s="30" t="s">
        <v>25</v>
      </c>
      <c r="E77" s="30" t="s">
        <v>249</v>
      </c>
      <c r="F77" s="40">
        <v>244</v>
      </c>
      <c r="G77" s="35">
        <v>195.7</v>
      </c>
      <c r="H77" s="35">
        <v>0.6</v>
      </c>
      <c r="I77" s="35">
        <f>G77+H77</f>
        <v>196.29999999999998</v>
      </c>
      <c r="J77" s="35">
        <v>195.7</v>
      </c>
      <c r="K77" s="35">
        <v>0.6</v>
      </c>
      <c r="L77" s="35">
        <f t="shared" si="42"/>
        <v>196.29999999999998</v>
      </c>
    </row>
    <row r="78" spans="1:12" ht="33.75">
      <c r="A78" s="14"/>
      <c r="B78" s="29" t="s">
        <v>486</v>
      </c>
      <c r="C78" s="30" t="s">
        <v>8</v>
      </c>
      <c r="D78" s="30" t="s">
        <v>25</v>
      </c>
      <c r="E78" s="30" t="s">
        <v>250</v>
      </c>
      <c r="F78" s="40" t="s">
        <v>196</v>
      </c>
      <c r="G78" s="35">
        <f>G79+G80</f>
        <v>445.3</v>
      </c>
      <c r="H78" s="35">
        <f>H79+H80</f>
        <v>0</v>
      </c>
      <c r="I78" s="35">
        <f t="shared" ref="I78:L78" si="43">I79+I80</f>
        <v>445.3</v>
      </c>
      <c r="J78" s="35">
        <f t="shared" si="43"/>
        <v>445.3</v>
      </c>
      <c r="K78" s="35">
        <f t="shared" si="43"/>
        <v>0</v>
      </c>
      <c r="L78" s="35">
        <f t="shared" si="43"/>
        <v>445.3</v>
      </c>
    </row>
    <row r="79" spans="1:12" ht="33.75">
      <c r="A79" s="14"/>
      <c r="B79" s="31" t="s">
        <v>13</v>
      </c>
      <c r="C79" s="30" t="s">
        <v>8</v>
      </c>
      <c r="D79" s="30" t="s">
        <v>25</v>
      </c>
      <c r="E79" s="30" t="s">
        <v>250</v>
      </c>
      <c r="F79" s="40" t="s">
        <v>19</v>
      </c>
      <c r="G79" s="35">
        <v>306.60000000000002</v>
      </c>
      <c r="H79" s="35"/>
      <c r="I79" s="35">
        <f>G79+H79</f>
        <v>306.60000000000002</v>
      </c>
      <c r="J79" s="35">
        <v>306.60000000000002</v>
      </c>
      <c r="K79" s="35"/>
      <c r="L79" s="35">
        <f>J79+K79</f>
        <v>306.60000000000002</v>
      </c>
    </row>
    <row r="80" spans="1:12" ht="45">
      <c r="A80" s="14"/>
      <c r="B80" s="31" t="s">
        <v>86</v>
      </c>
      <c r="C80" s="30" t="s">
        <v>8</v>
      </c>
      <c r="D80" s="30" t="s">
        <v>25</v>
      </c>
      <c r="E80" s="30" t="s">
        <v>250</v>
      </c>
      <c r="F80" s="40" t="s">
        <v>87</v>
      </c>
      <c r="G80" s="35">
        <v>138.69999999999999</v>
      </c>
      <c r="H80" s="35"/>
      <c r="I80" s="35">
        <f>G80+H80</f>
        <v>138.69999999999999</v>
      </c>
      <c r="J80" s="35">
        <v>138.69999999999999</v>
      </c>
      <c r="K80" s="35"/>
      <c r="L80" s="35">
        <f>J80+K80</f>
        <v>138.69999999999999</v>
      </c>
    </row>
    <row r="81" spans="1:12" ht="78.75">
      <c r="A81" s="14"/>
      <c r="B81" s="29" t="s">
        <v>172</v>
      </c>
      <c r="C81" s="30" t="s">
        <v>8</v>
      </c>
      <c r="D81" s="30" t="s">
        <v>25</v>
      </c>
      <c r="E81" s="30" t="s">
        <v>252</v>
      </c>
      <c r="F81" s="40" t="s">
        <v>196</v>
      </c>
      <c r="G81" s="35">
        <f>G82</f>
        <v>0.6</v>
      </c>
      <c r="H81" s="35">
        <f>H82</f>
        <v>-0.6</v>
      </c>
      <c r="I81" s="35">
        <f t="shared" ref="I81:L81" si="44">I82</f>
        <v>0</v>
      </c>
      <c r="J81" s="35">
        <f t="shared" si="44"/>
        <v>0.6</v>
      </c>
      <c r="K81" s="35">
        <f t="shared" si="44"/>
        <v>-0.6</v>
      </c>
      <c r="L81" s="35">
        <f t="shared" si="44"/>
        <v>0</v>
      </c>
    </row>
    <row r="82" spans="1:12" ht="33.75">
      <c r="A82" s="14"/>
      <c r="B82" s="31" t="s">
        <v>89</v>
      </c>
      <c r="C82" s="30" t="s">
        <v>8</v>
      </c>
      <c r="D82" s="30" t="s">
        <v>25</v>
      </c>
      <c r="E82" s="30" t="s">
        <v>252</v>
      </c>
      <c r="F82" s="40" t="s">
        <v>21</v>
      </c>
      <c r="G82" s="35">
        <v>0.6</v>
      </c>
      <c r="H82" s="35">
        <v>-0.6</v>
      </c>
      <c r="I82" s="35">
        <f>G82+H82</f>
        <v>0</v>
      </c>
      <c r="J82" s="35">
        <v>0.6</v>
      </c>
      <c r="K82" s="35">
        <v>-0.6</v>
      </c>
      <c r="L82" s="35">
        <f>J82+K82</f>
        <v>0</v>
      </c>
    </row>
    <row r="83" spans="1:12">
      <c r="A83" s="14"/>
      <c r="B83" s="34" t="s">
        <v>116</v>
      </c>
      <c r="C83" s="30" t="s">
        <v>8</v>
      </c>
      <c r="D83" s="30" t="s">
        <v>25</v>
      </c>
      <c r="E83" s="30" t="s">
        <v>219</v>
      </c>
      <c r="F83" s="40" t="s">
        <v>196</v>
      </c>
      <c r="G83" s="35">
        <f>G91+G94+G84+G88+G97</f>
        <v>3397.6000000000004</v>
      </c>
      <c r="H83" s="35">
        <f t="shared" ref="H83:L83" si="45">H91+H94+H84+H88+H97</f>
        <v>0</v>
      </c>
      <c r="I83" s="35">
        <f t="shared" si="45"/>
        <v>3397.6000000000004</v>
      </c>
      <c r="J83" s="35">
        <f t="shared" si="45"/>
        <v>3397.6000000000004</v>
      </c>
      <c r="K83" s="35">
        <f t="shared" si="45"/>
        <v>0</v>
      </c>
      <c r="L83" s="35">
        <f t="shared" si="45"/>
        <v>3397.6000000000004</v>
      </c>
    </row>
    <row r="84" spans="1:12" ht="33.75">
      <c r="A84" s="14"/>
      <c r="B84" s="29" t="s">
        <v>224</v>
      </c>
      <c r="C84" s="30" t="s">
        <v>8</v>
      </c>
      <c r="D84" s="30" t="s">
        <v>25</v>
      </c>
      <c r="E84" s="30" t="s">
        <v>225</v>
      </c>
      <c r="F84" s="40" t="s">
        <v>196</v>
      </c>
      <c r="G84" s="35">
        <f>G85+G86+G87</f>
        <v>424.3</v>
      </c>
      <c r="H84" s="35">
        <f>H85+H86+H87</f>
        <v>-0.7</v>
      </c>
      <c r="I84" s="35">
        <f t="shared" ref="I84:L84" si="46">I85+I86+I87</f>
        <v>423.6</v>
      </c>
      <c r="J84" s="35">
        <f t="shared" si="46"/>
        <v>424.3</v>
      </c>
      <c r="K84" s="35">
        <f t="shared" si="46"/>
        <v>0</v>
      </c>
      <c r="L84" s="35">
        <f t="shared" si="46"/>
        <v>424.3</v>
      </c>
    </row>
    <row r="85" spans="1:12" ht="22.5">
      <c r="A85" s="14"/>
      <c r="B85" s="34" t="s">
        <v>85</v>
      </c>
      <c r="C85" s="30" t="s">
        <v>8</v>
      </c>
      <c r="D85" s="30" t="s">
        <v>25</v>
      </c>
      <c r="E85" s="30" t="s">
        <v>225</v>
      </c>
      <c r="F85" s="40" t="s">
        <v>12</v>
      </c>
      <c r="G85" s="35">
        <v>84.5</v>
      </c>
      <c r="H85" s="35"/>
      <c r="I85" s="35">
        <f t="shared" ref="I85:I87" si="47">G85+H85</f>
        <v>84.5</v>
      </c>
      <c r="J85" s="35">
        <v>84.5</v>
      </c>
      <c r="K85" s="35"/>
      <c r="L85" s="35">
        <f t="shared" ref="L85:L87" si="48">J85+K85</f>
        <v>84.5</v>
      </c>
    </row>
    <row r="86" spans="1:12" ht="45">
      <c r="A86" s="14"/>
      <c r="B86" s="34" t="s">
        <v>86</v>
      </c>
      <c r="C86" s="30" t="s">
        <v>8</v>
      </c>
      <c r="D86" s="30" t="s">
        <v>25</v>
      </c>
      <c r="E86" s="30" t="s">
        <v>225</v>
      </c>
      <c r="F86" s="40" t="s">
        <v>87</v>
      </c>
      <c r="G86" s="35">
        <v>25.5</v>
      </c>
      <c r="H86" s="35"/>
      <c r="I86" s="35">
        <f t="shared" si="47"/>
        <v>25.5</v>
      </c>
      <c r="J86" s="35">
        <v>25.5</v>
      </c>
      <c r="K86" s="35"/>
      <c r="L86" s="35">
        <f t="shared" si="48"/>
        <v>25.5</v>
      </c>
    </row>
    <row r="87" spans="1:12" ht="33.75">
      <c r="A87" s="14"/>
      <c r="B87" s="31" t="s">
        <v>89</v>
      </c>
      <c r="C87" s="30" t="s">
        <v>8</v>
      </c>
      <c r="D87" s="30" t="s">
        <v>25</v>
      </c>
      <c r="E87" s="30" t="s">
        <v>225</v>
      </c>
      <c r="F87" s="40" t="s">
        <v>21</v>
      </c>
      <c r="G87" s="35">
        <v>314.3</v>
      </c>
      <c r="H87" s="35">
        <v>-0.7</v>
      </c>
      <c r="I87" s="35">
        <f t="shared" si="47"/>
        <v>313.60000000000002</v>
      </c>
      <c r="J87" s="35">
        <v>314.3</v>
      </c>
      <c r="K87" s="35"/>
      <c r="L87" s="35">
        <f t="shared" si="48"/>
        <v>314.3</v>
      </c>
    </row>
    <row r="88" spans="1:12" ht="33.75">
      <c r="A88" s="14"/>
      <c r="B88" s="29" t="s">
        <v>487</v>
      </c>
      <c r="C88" s="30" t="s">
        <v>8</v>
      </c>
      <c r="D88" s="30" t="s">
        <v>25</v>
      </c>
      <c r="E88" s="30" t="s">
        <v>226</v>
      </c>
      <c r="F88" s="40" t="s">
        <v>196</v>
      </c>
      <c r="G88" s="35">
        <f>G89+G90</f>
        <v>1641.7</v>
      </c>
      <c r="H88" s="35">
        <f>H89+H90</f>
        <v>0</v>
      </c>
      <c r="I88" s="35">
        <f t="shared" ref="I88:L88" si="49">I89+I90</f>
        <v>1641.7</v>
      </c>
      <c r="J88" s="35">
        <f t="shared" si="49"/>
        <v>1641.7</v>
      </c>
      <c r="K88" s="35">
        <f t="shared" si="49"/>
        <v>0</v>
      </c>
      <c r="L88" s="35">
        <f t="shared" si="49"/>
        <v>1641.7</v>
      </c>
    </row>
    <row r="89" spans="1:12" ht="33.75">
      <c r="A89" s="14"/>
      <c r="B89" s="31" t="s">
        <v>13</v>
      </c>
      <c r="C89" s="30" t="s">
        <v>8</v>
      </c>
      <c r="D89" s="30" t="s">
        <v>25</v>
      </c>
      <c r="E89" s="30" t="s">
        <v>226</v>
      </c>
      <c r="F89" s="40" t="s">
        <v>19</v>
      </c>
      <c r="G89" s="35">
        <v>1260.9000000000001</v>
      </c>
      <c r="H89" s="35"/>
      <c r="I89" s="35">
        <f>G89+H89</f>
        <v>1260.9000000000001</v>
      </c>
      <c r="J89" s="35">
        <v>1260.9000000000001</v>
      </c>
      <c r="K89" s="35"/>
      <c r="L89" s="35">
        <f t="shared" ref="L89:L90" si="50">J89+K89</f>
        <v>1260.9000000000001</v>
      </c>
    </row>
    <row r="90" spans="1:12" ht="45">
      <c r="A90" s="14"/>
      <c r="B90" s="34" t="s">
        <v>86</v>
      </c>
      <c r="C90" s="30" t="s">
        <v>8</v>
      </c>
      <c r="D90" s="30" t="s">
        <v>25</v>
      </c>
      <c r="E90" s="30" t="s">
        <v>226</v>
      </c>
      <c r="F90" s="40" t="s">
        <v>87</v>
      </c>
      <c r="G90" s="35">
        <v>380.8</v>
      </c>
      <c r="H90" s="35"/>
      <c r="I90" s="35">
        <f>G90+H90</f>
        <v>380.8</v>
      </c>
      <c r="J90" s="35">
        <v>380.8</v>
      </c>
      <c r="K90" s="35"/>
      <c r="L90" s="35">
        <f t="shared" si="50"/>
        <v>380.8</v>
      </c>
    </row>
    <row r="91" spans="1:12">
      <c r="A91" s="14"/>
      <c r="B91" s="34" t="s">
        <v>253</v>
      </c>
      <c r="C91" s="30" t="s">
        <v>8</v>
      </c>
      <c r="D91" s="30" t="s">
        <v>25</v>
      </c>
      <c r="E91" s="30" t="s">
        <v>254</v>
      </c>
      <c r="F91" s="40" t="s">
        <v>196</v>
      </c>
      <c r="G91" s="35">
        <f>G92+G93</f>
        <v>967.80000000000007</v>
      </c>
      <c r="H91" s="35">
        <f t="shared" ref="H91:L91" si="51">H92+H93</f>
        <v>0</v>
      </c>
      <c r="I91" s="35">
        <f t="shared" si="51"/>
        <v>967.80000000000007</v>
      </c>
      <c r="J91" s="35">
        <f t="shared" si="51"/>
        <v>967.80000000000007</v>
      </c>
      <c r="K91" s="35">
        <f t="shared" si="51"/>
        <v>0</v>
      </c>
      <c r="L91" s="35">
        <f t="shared" si="51"/>
        <v>967.80000000000007</v>
      </c>
    </row>
    <row r="92" spans="1:12" ht="22.5">
      <c r="A92" s="14"/>
      <c r="B92" s="34" t="s">
        <v>85</v>
      </c>
      <c r="C92" s="30" t="s">
        <v>8</v>
      </c>
      <c r="D92" s="30" t="s">
        <v>25</v>
      </c>
      <c r="E92" s="30" t="s">
        <v>254</v>
      </c>
      <c r="F92" s="40" t="s">
        <v>12</v>
      </c>
      <c r="G92" s="35">
        <v>944.1</v>
      </c>
      <c r="H92" s="35"/>
      <c r="I92" s="35">
        <f t="shared" ref="I92:I93" si="52">G92+H92</f>
        <v>944.1</v>
      </c>
      <c r="J92" s="35">
        <v>944.1</v>
      </c>
      <c r="K92" s="35"/>
      <c r="L92" s="35">
        <f t="shared" ref="L92:L93" si="53">J92+K92</f>
        <v>944.1</v>
      </c>
    </row>
    <row r="93" spans="1:12" ht="45">
      <c r="A93" s="14"/>
      <c r="B93" s="34" t="s">
        <v>86</v>
      </c>
      <c r="C93" s="30" t="s">
        <v>8</v>
      </c>
      <c r="D93" s="30" t="s">
        <v>25</v>
      </c>
      <c r="E93" s="30" t="s">
        <v>254</v>
      </c>
      <c r="F93" s="40" t="s">
        <v>87</v>
      </c>
      <c r="G93" s="35">
        <v>23.7</v>
      </c>
      <c r="H93" s="35"/>
      <c r="I93" s="35">
        <f t="shared" si="52"/>
        <v>23.7</v>
      </c>
      <c r="J93" s="35">
        <v>23.7</v>
      </c>
      <c r="K93" s="35"/>
      <c r="L93" s="35">
        <f t="shared" si="53"/>
        <v>23.7</v>
      </c>
    </row>
    <row r="94" spans="1:12" ht="22.5">
      <c r="A94" s="14"/>
      <c r="B94" s="29" t="s">
        <v>508</v>
      </c>
      <c r="C94" s="30" t="s">
        <v>8</v>
      </c>
      <c r="D94" s="30" t="s">
        <v>25</v>
      </c>
      <c r="E94" s="30" t="s">
        <v>255</v>
      </c>
      <c r="F94" s="40" t="s">
        <v>196</v>
      </c>
      <c r="G94" s="35">
        <f>G95+G96</f>
        <v>363.8</v>
      </c>
      <c r="H94" s="35">
        <f t="shared" ref="H94:L94" si="54">H95+H96</f>
        <v>0</v>
      </c>
      <c r="I94" s="35">
        <f t="shared" si="54"/>
        <v>363.8</v>
      </c>
      <c r="J94" s="35">
        <f t="shared" si="54"/>
        <v>363.8</v>
      </c>
      <c r="K94" s="35">
        <f t="shared" si="54"/>
        <v>0</v>
      </c>
      <c r="L94" s="35">
        <f t="shared" si="54"/>
        <v>363.8</v>
      </c>
    </row>
    <row r="95" spans="1:12" ht="33.75">
      <c r="A95" s="14"/>
      <c r="B95" s="31" t="s">
        <v>13</v>
      </c>
      <c r="C95" s="30" t="s">
        <v>8</v>
      </c>
      <c r="D95" s="30" t="s">
        <v>25</v>
      </c>
      <c r="E95" s="30" t="s">
        <v>255</v>
      </c>
      <c r="F95" s="40" t="s">
        <v>19</v>
      </c>
      <c r="G95" s="35">
        <v>78.7</v>
      </c>
      <c r="H95" s="35"/>
      <c r="I95" s="35">
        <f>G95+H95</f>
        <v>78.7</v>
      </c>
      <c r="J95" s="35">
        <v>78.7</v>
      </c>
      <c r="K95" s="35"/>
      <c r="L95" s="35">
        <f t="shared" ref="L95:L96" si="55">J95+K95</f>
        <v>78.7</v>
      </c>
    </row>
    <row r="96" spans="1:12" ht="45">
      <c r="A96" s="14"/>
      <c r="B96" s="34" t="s">
        <v>86</v>
      </c>
      <c r="C96" s="30" t="s">
        <v>8</v>
      </c>
      <c r="D96" s="30" t="s">
        <v>25</v>
      </c>
      <c r="E96" s="30" t="s">
        <v>255</v>
      </c>
      <c r="F96" s="40" t="s">
        <v>87</v>
      </c>
      <c r="G96" s="35">
        <v>285.10000000000002</v>
      </c>
      <c r="H96" s="35"/>
      <c r="I96" s="35">
        <f>G96+H96</f>
        <v>285.10000000000002</v>
      </c>
      <c r="J96" s="35">
        <v>285.10000000000002</v>
      </c>
      <c r="K96" s="35"/>
      <c r="L96" s="35">
        <f t="shared" si="55"/>
        <v>285.10000000000002</v>
      </c>
    </row>
    <row r="97" spans="1:12" ht="68.25" customHeight="1">
      <c r="A97" s="14"/>
      <c r="B97" s="39" t="s">
        <v>512</v>
      </c>
      <c r="C97" s="30" t="s">
        <v>8</v>
      </c>
      <c r="D97" s="30" t="s">
        <v>25</v>
      </c>
      <c r="E97" s="30" t="s">
        <v>513</v>
      </c>
      <c r="F97" s="30" t="s">
        <v>196</v>
      </c>
      <c r="G97" s="35">
        <f>G98</f>
        <v>0</v>
      </c>
      <c r="H97" s="35">
        <f t="shared" ref="H97:L97" si="56">H98</f>
        <v>0.7</v>
      </c>
      <c r="I97" s="35">
        <f t="shared" si="56"/>
        <v>0.7</v>
      </c>
      <c r="J97" s="35">
        <f t="shared" si="56"/>
        <v>0</v>
      </c>
      <c r="K97" s="35">
        <f t="shared" si="56"/>
        <v>0</v>
      </c>
      <c r="L97" s="35">
        <f t="shared" si="56"/>
        <v>0</v>
      </c>
    </row>
    <row r="98" spans="1:12" ht="26.25" customHeight="1">
      <c r="A98" s="14"/>
      <c r="B98" s="36" t="s">
        <v>89</v>
      </c>
      <c r="C98" s="30" t="s">
        <v>8</v>
      </c>
      <c r="D98" s="30" t="s">
        <v>25</v>
      </c>
      <c r="E98" s="30" t="s">
        <v>513</v>
      </c>
      <c r="F98" s="30" t="s">
        <v>21</v>
      </c>
      <c r="G98" s="35"/>
      <c r="H98" s="35">
        <v>0.7</v>
      </c>
      <c r="I98" s="35">
        <f>G98+H98</f>
        <v>0.7</v>
      </c>
      <c r="J98" s="35"/>
      <c r="K98" s="35"/>
      <c r="L98" s="35">
        <f>J98+K98</f>
        <v>0</v>
      </c>
    </row>
    <row r="99" spans="1:12">
      <c r="A99" s="14" t="s">
        <v>31</v>
      </c>
      <c r="B99" s="20" t="s">
        <v>28</v>
      </c>
      <c r="C99" s="11" t="s">
        <v>8</v>
      </c>
      <c r="D99" s="11" t="s">
        <v>29</v>
      </c>
      <c r="E99" s="11"/>
      <c r="F99" s="41"/>
      <c r="G99" s="33" t="str">
        <f>G100</f>
        <v>2000,0</v>
      </c>
      <c r="H99" s="33">
        <f t="shared" ref="H99:L99" si="57">H100</f>
        <v>0</v>
      </c>
      <c r="I99" s="33">
        <f t="shared" si="57"/>
        <v>2000</v>
      </c>
      <c r="J99" s="33">
        <f t="shared" si="57"/>
        <v>2000</v>
      </c>
      <c r="K99" s="33">
        <f t="shared" si="57"/>
        <v>0</v>
      </c>
      <c r="L99" s="33">
        <f t="shared" si="57"/>
        <v>2000</v>
      </c>
    </row>
    <row r="100" spans="1:12">
      <c r="A100" s="14"/>
      <c r="B100" s="34" t="s">
        <v>116</v>
      </c>
      <c r="C100" s="30" t="s">
        <v>8</v>
      </c>
      <c r="D100" s="30" t="s">
        <v>29</v>
      </c>
      <c r="E100" s="30" t="s">
        <v>219</v>
      </c>
      <c r="F100" s="30" t="s">
        <v>196</v>
      </c>
      <c r="G100" s="78" t="str">
        <f>G101</f>
        <v>2000,0</v>
      </c>
      <c r="H100" s="78">
        <f t="shared" ref="H100:L101" si="58">H101</f>
        <v>0</v>
      </c>
      <c r="I100" s="78">
        <f t="shared" si="58"/>
        <v>2000</v>
      </c>
      <c r="J100" s="78">
        <f t="shared" si="58"/>
        <v>2000</v>
      </c>
      <c r="K100" s="78">
        <f t="shared" si="58"/>
        <v>0</v>
      </c>
      <c r="L100" s="78">
        <f t="shared" si="58"/>
        <v>2000</v>
      </c>
    </row>
    <row r="101" spans="1:12" ht="33.75">
      <c r="A101" s="14"/>
      <c r="B101" s="34" t="s">
        <v>133</v>
      </c>
      <c r="C101" s="30" t="s">
        <v>8</v>
      </c>
      <c r="D101" s="30" t="s">
        <v>29</v>
      </c>
      <c r="E101" s="30" t="s">
        <v>256</v>
      </c>
      <c r="F101" s="30" t="s">
        <v>196</v>
      </c>
      <c r="G101" s="79" t="str">
        <f>G102</f>
        <v>2000,0</v>
      </c>
      <c r="H101" s="13">
        <f t="shared" si="58"/>
        <v>0</v>
      </c>
      <c r="I101" s="79">
        <f t="shared" si="58"/>
        <v>2000</v>
      </c>
      <c r="J101" s="79">
        <f t="shared" si="58"/>
        <v>2000</v>
      </c>
      <c r="K101" s="79">
        <f t="shared" si="58"/>
        <v>0</v>
      </c>
      <c r="L101" s="79">
        <f t="shared" si="58"/>
        <v>2000</v>
      </c>
    </row>
    <row r="102" spans="1:12">
      <c r="A102" s="14"/>
      <c r="B102" s="34" t="s">
        <v>30</v>
      </c>
      <c r="C102" s="30" t="s">
        <v>8</v>
      </c>
      <c r="D102" s="30" t="s">
        <v>29</v>
      </c>
      <c r="E102" s="30" t="s">
        <v>256</v>
      </c>
      <c r="F102" s="30">
        <v>870</v>
      </c>
      <c r="G102" s="80" t="s">
        <v>473</v>
      </c>
      <c r="H102" s="80"/>
      <c r="I102" s="79">
        <f>G102+H102</f>
        <v>2000</v>
      </c>
      <c r="J102" s="81">
        <v>2000</v>
      </c>
      <c r="K102" s="81"/>
      <c r="L102" s="79">
        <f>J102+K102</f>
        <v>2000</v>
      </c>
    </row>
    <row r="103" spans="1:12">
      <c r="A103" s="14" t="s">
        <v>114</v>
      </c>
      <c r="B103" s="20" t="s">
        <v>32</v>
      </c>
      <c r="C103" s="11" t="s">
        <v>8</v>
      </c>
      <c r="D103" s="11" t="s">
        <v>33</v>
      </c>
      <c r="E103" s="11"/>
      <c r="F103" s="41"/>
      <c r="G103" s="25">
        <f>G111+G104+G130+G134</f>
        <v>25402.399999999998</v>
      </c>
      <c r="H103" s="25">
        <f t="shared" ref="H103:L103" si="59">H111+H104+H130+H134</f>
        <v>0</v>
      </c>
      <c r="I103" s="25">
        <f t="shared" si="59"/>
        <v>25402.399999999998</v>
      </c>
      <c r="J103" s="25">
        <f t="shared" si="59"/>
        <v>25353.799999999996</v>
      </c>
      <c r="K103" s="25">
        <f t="shared" si="59"/>
        <v>0</v>
      </c>
      <c r="L103" s="25">
        <f t="shared" si="59"/>
        <v>25353.799999999996</v>
      </c>
    </row>
    <row r="104" spans="1:12" ht="56.25">
      <c r="A104" s="14"/>
      <c r="B104" s="37" t="s">
        <v>216</v>
      </c>
      <c r="C104" s="30" t="s">
        <v>8</v>
      </c>
      <c r="D104" s="30" t="s">
        <v>33</v>
      </c>
      <c r="E104" s="30" t="s">
        <v>147</v>
      </c>
      <c r="F104" s="30"/>
      <c r="G104" s="35">
        <f>G105</f>
        <v>2183.1999999999998</v>
      </c>
      <c r="H104" s="35">
        <f t="shared" ref="H104:L104" si="60">H105</f>
        <v>0</v>
      </c>
      <c r="I104" s="35">
        <f t="shared" si="60"/>
        <v>2183.1999999999998</v>
      </c>
      <c r="J104" s="35">
        <f t="shared" si="60"/>
        <v>2134.6</v>
      </c>
      <c r="K104" s="35">
        <f t="shared" si="60"/>
        <v>0</v>
      </c>
      <c r="L104" s="35">
        <f t="shared" si="60"/>
        <v>2134.6</v>
      </c>
    </row>
    <row r="105" spans="1:12" ht="22.5">
      <c r="A105" s="14"/>
      <c r="B105" s="29" t="s">
        <v>257</v>
      </c>
      <c r="C105" s="30" t="s">
        <v>8</v>
      </c>
      <c r="D105" s="30" t="s">
        <v>33</v>
      </c>
      <c r="E105" s="30" t="s">
        <v>259</v>
      </c>
      <c r="F105" s="30" t="s">
        <v>196</v>
      </c>
      <c r="G105" s="35">
        <f>G106+G108</f>
        <v>2183.1999999999998</v>
      </c>
      <c r="H105" s="35">
        <f>H106+H108</f>
        <v>0</v>
      </c>
      <c r="I105" s="35">
        <f t="shared" ref="I105:L105" si="61">I106+I108</f>
        <v>2183.1999999999998</v>
      </c>
      <c r="J105" s="35">
        <f t="shared" si="61"/>
        <v>2134.6</v>
      </c>
      <c r="K105" s="35">
        <f t="shared" si="61"/>
        <v>0</v>
      </c>
      <c r="L105" s="35">
        <f t="shared" si="61"/>
        <v>2134.6</v>
      </c>
    </row>
    <row r="106" spans="1:12" ht="22.5">
      <c r="A106" s="14"/>
      <c r="B106" s="42" t="s">
        <v>258</v>
      </c>
      <c r="C106" s="30" t="s">
        <v>8</v>
      </c>
      <c r="D106" s="30" t="s">
        <v>33</v>
      </c>
      <c r="E106" s="30" t="s">
        <v>260</v>
      </c>
      <c r="F106" s="30" t="s">
        <v>196</v>
      </c>
      <c r="G106" s="35">
        <f>G107</f>
        <v>1917.2</v>
      </c>
      <c r="H106" s="35">
        <f t="shared" ref="H106:L106" si="62">H107</f>
        <v>0</v>
      </c>
      <c r="I106" s="35">
        <f t="shared" si="62"/>
        <v>1917.2</v>
      </c>
      <c r="J106" s="35">
        <f t="shared" si="62"/>
        <v>1868.6</v>
      </c>
      <c r="K106" s="35">
        <f t="shared" si="62"/>
        <v>0</v>
      </c>
      <c r="L106" s="35">
        <f t="shared" si="62"/>
        <v>1868.6</v>
      </c>
    </row>
    <row r="107" spans="1:12" ht="22.5">
      <c r="A107" s="14"/>
      <c r="B107" s="31" t="s">
        <v>20</v>
      </c>
      <c r="C107" s="30" t="s">
        <v>8</v>
      </c>
      <c r="D107" s="30" t="s">
        <v>33</v>
      </c>
      <c r="E107" s="30" t="s">
        <v>260</v>
      </c>
      <c r="F107" s="30" t="s">
        <v>26</v>
      </c>
      <c r="G107" s="35">
        <v>1917.2</v>
      </c>
      <c r="H107" s="35"/>
      <c r="I107" s="35">
        <f>G107+H107</f>
        <v>1917.2</v>
      </c>
      <c r="J107" s="35">
        <v>1868.6</v>
      </c>
      <c r="K107" s="35"/>
      <c r="L107" s="35">
        <f>J107+K107</f>
        <v>1868.6</v>
      </c>
    </row>
    <row r="108" spans="1:12" ht="22.5">
      <c r="A108" s="14"/>
      <c r="B108" s="42" t="s">
        <v>261</v>
      </c>
      <c r="C108" s="30" t="s">
        <v>8</v>
      </c>
      <c r="D108" s="30" t="s">
        <v>33</v>
      </c>
      <c r="E108" s="30" t="s">
        <v>262</v>
      </c>
      <c r="F108" s="30" t="s">
        <v>196</v>
      </c>
      <c r="G108" s="35">
        <f>G109+G110</f>
        <v>266</v>
      </c>
      <c r="H108" s="35">
        <f t="shared" ref="H108:L108" si="63">H109+H110</f>
        <v>0</v>
      </c>
      <c r="I108" s="35">
        <f t="shared" si="63"/>
        <v>266</v>
      </c>
      <c r="J108" s="35">
        <f t="shared" si="63"/>
        <v>266</v>
      </c>
      <c r="K108" s="35">
        <f t="shared" si="63"/>
        <v>0</v>
      </c>
      <c r="L108" s="35">
        <f t="shared" si="63"/>
        <v>266</v>
      </c>
    </row>
    <row r="109" spans="1:12" ht="22.5">
      <c r="A109" s="14"/>
      <c r="B109" s="31" t="s">
        <v>20</v>
      </c>
      <c r="C109" s="30" t="s">
        <v>8</v>
      </c>
      <c r="D109" s="30" t="s">
        <v>33</v>
      </c>
      <c r="E109" s="30" t="s">
        <v>262</v>
      </c>
      <c r="F109" s="30" t="s">
        <v>26</v>
      </c>
      <c r="G109" s="35">
        <v>32</v>
      </c>
      <c r="H109" s="35"/>
      <c r="I109" s="35">
        <f>G109+H109</f>
        <v>32</v>
      </c>
      <c r="J109" s="35">
        <v>32</v>
      </c>
      <c r="K109" s="35"/>
      <c r="L109" s="35">
        <f t="shared" ref="L109:L110" si="64">J109+K109</f>
        <v>32</v>
      </c>
    </row>
    <row r="110" spans="1:12" ht="21.75" customHeight="1">
      <c r="A110" s="14"/>
      <c r="B110" s="31" t="s">
        <v>89</v>
      </c>
      <c r="C110" s="30" t="s">
        <v>8</v>
      </c>
      <c r="D110" s="30" t="s">
        <v>33</v>
      </c>
      <c r="E110" s="30" t="s">
        <v>262</v>
      </c>
      <c r="F110" s="30" t="s">
        <v>21</v>
      </c>
      <c r="G110" s="35">
        <v>234</v>
      </c>
      <c r="H110" s="35"/>
      <c r="I110" s="35">
        <f>G110+H110</f>
        <v>234</v>
      </c>
      <c r="J110" s="35">
        <v>234</v>
      </c>
      <c r="K110" s="35"/>
      <c r="L110" s="35">
        <f t="shared" si="64"/>
        <v>234</v>
      </c>
    </row>
    <row r="111" spans="1:12" ht="45" customHeight="1">
      <c r="A111" s="14"/>
      <c r="B111" s="34" t="s">
        <v>217</v>
      </c>
      <c r="C111" s="30" t="s">
        <v>8</v>
      </c>
      <c r="D111" s="30" t="s">
        <v>33</v>
      </c>
      <c r="E111" s="30" t="s">
        <v>118</v>
      </c>
      <c r="F111" s="30"/>
      <c r="G111" s="35">
        <f>G115+G127+G112</f>
        <v>19253.099999999999</v>
      </c>
      <c r="H111" s="35">
        <f t="shared" ref="H111:L111" si="65">H115+H127+H112</f>
        <v>0</v>
      </c>
      <c r="I111" s="35">
        <f t="shared" si="65"/>
        <v>19253.099999999999</v>
      </c>
      <c r="J111" s="35">
        <f t="shared" si="65"/>
        <v>19253.099999999999</v>
      </c>
      <c r="K111" s="35">
        <f t="shared" si="65"/>
        <v>0</v>
      </c>
      <c r="L111" s="35">
        <f t="shared" si="65"/>
        <v>19253.099999999999</v>
      </c>
    </row>
    <row r="112" spans="1:12" ht="22.5">
      <c r="A112" s="14"/>
      <c r="B112" s="29" t="s">
        <v>265</v>
      </c>
      <c r="C112" s="30" t="s">
        <v>8</v>
      </c>
      <c r="D112" s="30" t="s">
        <v>33</v>
      </c>
      <c r="E112" s="40" t="s">
        <v>268</v>
      </c>
      <c r="F112" s="40" t="s">
        <v>196</v>
      </c>
      <c r="G112" s="35">
        <f>G113</f>
        <v>55.2</v>
      </c>
      <c r="H112" s="35">
        <f t="shared" ref="H112:L113" si="66">H113</f>
        <v>0</v>
      </c>
      <c r="I112" s="35">
        <f t="shared" si="66"/>
        <v>55.2</v>
      </c>
      <c r="J112" s="35">
        <f t="shared" si="66"/>
        <v>55.2</v>
      </c>
      <c r="K112" s="35">
        <f t="shared" si="66"/>
        <v>0</v>
      </c>
      <c r="L112" s="35">
        <f t="shared" si="66"/>
        <v>55.2</v>
      </c>
    </row>
    <row r="113" spans="1:12" ht="22.5">
      <c r="A113" s="14"/>
      <c r="B113" s="34" t="s">
        <v>140</v>
      </c>
      <c r="C113" s="30" t="s">
        <v>8</v>
      </c>
      <c r="D113" s="30" t="s">
        <v>33</v>
      </c>
      <c r="E113" s="40" t="s">
        <v>268</v>
      </c>
      <c r="F113" s="40" t="s">
        <v>196</v>
      </c>
      <c r="G113" s="35">
        <f>G114</f>
        <v>55.2</v>
      </c>
      <c r="H113" s="35">
        <f t="shared" si="66"/>
        <v>0</v>
      </c>
      <c r="I113" s="35">
        <f t="shared" si="66"/>
        <v>55.2</v>
      </c>
      <c r="J113" s="35">
        <f t="shared" si="66"/>
        <v>55.2</v>
      </c>
      <c r="K113" s="35">
        <f t="shared" si="66"/>
        <v>0</v>
      </c>
      <c r="L113" s="35">
        <f t="shared" si="66"/>
        <v>55.2</v>
      </c>
    </row>
    <row r="114" spans="1:12">
      <c r="A114" s="14"/>
      <c r="B114" s="34" t="s">
        <v>90</v>
      </c>
      <c r="C114" s="30" t="s">
        <v>8</v>
      </c>
      <c r="D114" s="30" t="s">
        <v>33</v>
      </c>
      <c r="E114" s="40" t="s">
        <v>268</v>
      </c>
      <c r="F114" s="40" t="s">
        <v>35</v>
      </c>
      <c r="G114" s="35">
        <v>55.2</v>
      </c>
      <c r="H114" s="35"/>
      <c r="I114" s="35">
        <f>SUM(G114:H114)</f>
        <v>55.2</v>
      </c>
      <c r="J114" s="35">
        <v>55.2</v>
      </c>
      <c r="K114" s="35"/>
      <c r="L114" s="35">
        <f>SUM(J114:K114)</f>
        <v>55.2</v>
      </c>
    </row>
    <row r="115" spans="1:12" ht="46.5" customHeight="1">
      <c r="A115" s="14"/>
      <c r="B115" s="29" t="s">
        <v>281</v>
      </c>
      <c r="C115" s="30" t="s">
        <v>8</v>
      </c>
      <c r="D115" s="30" t="s">
        <v>33</v>
      </c>
      <c r="E115" s="40" t="s">
        <v>282</v>
      </c>
      <c r="F115" s="40" t="s">
        <v>196</v>
      </c>
      <c r="G115" s="35">
        <f>G116+G124</f>
        <v>19098.599999999999</v>
      </c>
      <c r="H115" s="35">
        <f>H116+H124</f>
        <v>0</v>
      </c>
      <c r="I115" s="35">
        <f t="shared" ref="I115:L115" si="67">I116+I124</f>
        <v>19098.599999999999</v>
      </c>
      <c r="J115" s="35">
        <f t="shared" si="67"/>
        <v>19098.599999999999</v>
      </c>
      <c r="K115" s="35">
        <f t="shared" si="67"/>
        <v>0</v>
      </c>
      <c r="L115" s="35">
        <f t="shared" si="67"/>
        <v>19098.599999999999</v>
      </c>
    </row>
    <row r="116" spans="1:12" ht="45">
      <c r="A116" s="14"/>
      <c r="B116" s="34" t="s">
        <v>269</v>
      </c>
      <c r="C116" s="30" t="s">
        <v>8</v>
      </c>
      <c r="D116" s="30" t="s">
        <v>33</v>
      </c>
      <c r="E116" s="40" t="s">
        <v>270</v>
      </c>
      <c r="F116" s="40" t="s">
        <v>196</v>
      </c>
      <c r="G116" s="35">
        <f t="shared" ref="G116:L116" si="68">SUM(G117:G123)</f>
        <v>18407.899999999998</v>
      </c>
      <c r="H116" s="35">
        <f t="shared" si="68"/>
        <v>0</v>
      </c>
      <c r="I116" s="35">
        <f t="shared" si="68"/>
        <v>18407.899999999998</v>
      </c>
      <c r="J116" s="35">
        <f t="shared" si="68"/>
        <v>18407.899999999998</v>
      </c>
      <c r="K116" s="35">
        <f t="shared" si="68"/>
        <v>0</v>
      </c>
      <c r="L116" s="35">
        <f t="shared" si="68"/>
        <v>18407.899999999998</v>
      </c>
    </row>
    <row r="117" spans="1:12">
      <c r="A117" s="14"/>
      <c r="B117" s="34" t="s">
        <v>108</v>
      </c>
      <c r="C117" s="30" t="s">
        <v>8</v>
      </c>
      <c r="D117" s="30" t="s">
        <v>33</v>
      </c>
      <c r="E117" s="40" t="s">
        <v>270</v>
      </c>
      <c r="F117" s="40" t="s">
        <v>34</v>
      </c>
      <c r="G117" s="35">
        <v>10693.4</v>
      </c>
      <c r="H117" s="35"/>
      <c r="I117" s="35">
        <f>SUM(G117:H117)</f>
        <v>10693.4</v>
      </c>
      <c r="J117" s="35">
        <v>10693.4</v>
      </c>
      <c r="K117" s="35"/>
      <c r="L117" s="35">
        <f>SUM(J117:K117)</f>
        <v>10693.4</v>
      </c>
    </row>
    <row r="118" spans="1:12" ht="33.75">
      <c r="A118" s="14"/>
      <c r="B118" s="34" t="s">
        <v>109</v>
      </c>
      <c r="C118" s="30" t="s">
        <v>8</v>
      </c>
      <c r="D118" s="30" t="s">
        <v>33</v>
      </c>
      <c r="E118" s="40" t="s">
        <v>270</v>
      </c>
      <c r="F118" s="40" t="s">
        <v>96</v>
      </c>
      <c r="G118" s="35">
        <v>3229.4</v>
      </c>
      <c r="H118" s="35"/>
      <c r="I118" s="35">
        <f t="shared" ref="I118:I123" si="69">SUM(G118:H118)</f>
        <v>3229.4</v>
      </c>
      <c r="J118" s="35">
        <v>3229.4</v>
      </c>
      <c r="K118" s="35"/>
      <c r="L118" s="35">
        <f t="shared" ref="L118:L123" si="70">SUM(J118:K118)</f>
        <v>3229.4</v>
      </c>
    </row>
    <row r="119" spans="1:12" ht="22.5">
      <c r="A119" s="14"/>
      <c r="B119" s="31" t="s">
        <v>20</v>
      </c>
      <c r="C119" s="30" t="s">
        <v>8</v>
      </c>
      <c r="D119" s="30" t="s">
        <v>33</v>
      </c>
      <c r="E119" s="40" t="s">
        <v>270</v>
      </c>
      <c r="F119" s="40" t="s">
        <v>26</v>
      </c>
      <c r="G119" s="35">
        <v>398</v>
      </c>
      <c r="H119" s="35"/>
      <c r="I119" s="35">
        <f t="shared" si="69"/>
        <v>398</v>
      </c>
      <c r="J119" s="35">
        <v>398</v>
      </c>
      <c r="K119" s="35"/>
      <c r="L119" s="35">
        <f t="shared" si="70"/>
        <v>398</v>
      </c>
    </row>
    <row r="120" spans="1:12" ht="25.5" customHeight="1">
      <c r="A120" s="14"/>
      <c r="B120" s="31" t="s">
        <v>89</v>
      </c>
      <c r="C120" s="30" t="s">
        <v>8</v>
      </c>
      <c r="D120" s="30" t="s">
        <v>33</v>
      </c>
      <c r="E120" s="40" t="s">
        <v>270</v>
      </c>
      <c r="F120" s="40" t="s">
        <v>21</v>
      </c>
      <c r="G120" s="35">
        <v>3837</v>
      </c>
      <c r="H120" s="35"/>
      <c r="I120" s="35">
        <f t="shared" si="69"/>
        <v>3837</v>
      </c>
      <c r="J120" s="35">
        <v>3837</v>
      </c>
      <c r="K120" s="35"/>
      <c r="L120" s="35">
        <f t="shared" si="70"/>
        <v>3837</v>
      </c>
    </row>
    <row r="121" spans="1:12" ht="22.5">
      <c r="A121" s="14"/>
      <c r="B121" s="34" t="s">
        <v>22</v>
      </c>
      <c r="C121" s="30" t="s">
        <v>8</v>
      </c>
      <c r="D121" s="30" t="s">
        <v>33</v>
      </c>
      <c r="E121" s="40" t="s">
        <v>270</v>
      </c>
      <c r="F121" s="40" t="s">
        <v>91</v>
      </c>
      <c r="G121" s="35">
        <v>234.3</v>
      </c>
      <c r="H121" s="35"/>
      <c r="I121" s="35">
        <f t="shared" si="69"/>
        <v>234.3</v>
      </c>
      <c r="J121" s="35">
        <v>234.3</v>
      </c>
      <c r="K121" s="35"/>
      <c r="L121" s="35">
        <f t="shared" si="70"/>
        <v>234.3</v>
      </c>
    </row>
    <row r="122" spans="1:12">
      <c r="A122" s="14"/>
      <c r="B122" s="34" t="s">
        <v>92</v>
      </c>
      <c r="C122" s="30" t="s">
        <v>8</v>
      </c>
      <c r="D122" s="30" t="s">
        <v>33</v>
      </c>
      <c r="E122" s="40" t="s">
        <v>270</v>
      </c>
      <c r="F122" s="40" t="s">
        <v>35</v>
      </c>
      <c r="G122" s="35">
        <v>10.8</v>
      </c>
      <c r="H122" s="35"/>
      <c r="I122" s="35">
        <f t="shared" si="69"/>
        <v>10.8</v>
      </c>
      <c r="J122" s="35">
        <v>10.8</v>
      </c>
      <c r="K122" s="35"/>
      <c r="L122" s="35">
        <f t="shared" si="70"/>
        <v>10.8</v>
      </c>
    </row>
    <row r="123" spans="1:12">
      <c r="A123" s="14"/>
      <c r="B123" s="34" t="s">
        <v>94</v>
      </c>
      <c r="C123" s="30" t="s">
        <v>8</v>
      </c>
      <c r="D123" s="30" t="s">
        <v>33</v>
      </c>
      <c r="E123" s="40" t="s">
        <v>270</v>
      </c>
      <c r="F123" s="40" t="s">
        <v>95</v>
      </c>
      <c r="G123" s="35">
        <v>5</v>
      </c>
      <c r="H123" s="35"/>
      <c r="I123" s="35">
        <f t="shared" si="69"/>
        <v>5</v>
      </c>
      <c r="J123" s="35">
        <v>5</v>
      </c>
      <c r="K123" s="35"/>
      <c r="L123" s="35">
        <f t="shared" si="70"/>
        <v>5</v>
      </c>
    </row>
    <row r="124" spans="1:12" ht="36" customHeight="1">
      <c r="A124" s="14"/>
      <c r="B124" s="61" t="s">
        <v>490</v>
      </c>
      <c r="C124" s="30" t="s">
        <v>8</v>
      </c>
      <c r="D124" s="30" t="s">
        <v>33</v>
      </c>
      <c r="E124" s="40" t="s">
        <v>271</v>
      </c>
      <c r="F124" s="40" t="s">
        <v>196</v>
      </c>
      <c r="G124" s="35">
        <f t="shared" ref="G124:L124" si="71">SUM(G125:G126)</f>
        <v>690.69999999999993</v>
      </c>
      <c r="H124" s="35">
        <f t="shared" si="71"/>
        <v>0</v>
      </c>
      <c r="I124" s="35">
        <f t="shared" si="71"/>
        <v>690.69999999999993</v>
      </c>
      <c r="J124" s="35">
        <f t="shared" si="71"/>
        <v>690.69999999999993</v>
      </c>
      <c r="K124" s="35">
        <f t="shared" si="71"/>
        <v>0</v>
      </c>
      <c r="L124" s="35">
        <f t="shared" si="71"/>
        <v>690.69999999999993</v>
      </c>
    </row>
    <row r="125" spans="1:12" ht="24" customHeight="1">
      <c r="A125" s="14"/>
      <c r="B125" s="34" t="s">
        <v>89</v>
      </c>
      <c r="C125" s="30" t="s">
        <v>8</v>
      </c>
      <c r="D125" s="30" t="s">
        <v>33</v>
      </c>
      <c r="E125" s="40" t="s">
        <v>271</v>
      </c>
      <c r="F125" s="40" t="s">
        <v>21</v>
      </c>
      <c r="G125" s="35">
        <v>33.799999999999997</v>
      </c>
      <c r="H125" s="35"/>
      <c r="I125" s="35">
        <f>SUM(G125:H125)</f>
        <v>33.799999999999997</v>
      </c>
      <c r="J125" s="35">
        <v>33.799999999999997</v>
      </c>
      <c r="K125" s="35"/>
      <c r="L125" s="35">
        <f>SUM(J125:K125)</f>
        <v>33.799999999999997</v>
      </c>
    </row>
    <row r="126" spans="1:12">
      <c r="A126" s="14"/>
      <c r="B126" s="34" t="s">
        <v>141</v>
      </c>
      <c r="C126" s="30" t="s">
        <v>8</v>
      </c>
      <c r="D126" s="30" t="s">
        <v>33</v>
      </c>
      <c r="E126" s="40" t="s">
        <v>271</v>
      </c>
      <c r="F126" s="40" t="s">
        <v>142</v>
      </c>
      <c r="G126" s="35">
        <v>656.9</v>
      </c>
      <c r="H126" s="35"/>
      <c r="I126" s="35">
        <f>SUM(G126:H126)</f>
        <v>656.9</v>
      </c>
      <c r="J126" s="35">
        <v>656.9</v>
      </c>
      <c r="K126" s="35"/>
      <c r="L126" s="35">
        <f>SUM(J126:K126)</f>
        <v>656.9</v>
      </c>
    </row>
    <row r="127" spans="1:12" ht="22.5">
      <c r="A127" s="14"/>
      <c r="B127" s="29" t="s">
        <v>272</v>
      </c>
      <c r="C127" s="30" t="s">
        <v>8</v>
      </c>
      <c r="D127" s="30" t="s">
        <v>33</v>
      </c>
      <c r="E127" s="40" t="s">
        <v>274</v>
      </c>
      <c r="F127" s="30" t="s">
        <v>196</v>
      </c>
      <c r="G127" s="35">
        <f t="shared" ref="G127:L128" si="72">G128</f>
        <v>99.3</v>
      </c>
      <c r="H127" s="35">
        <f t="shared" si="72"/>
        <v>0</v>
      </c>
      <c r="I127" s="35">
        <f t="shared" si="72"/>
        <v>99.3</v>
      </c>
      <c r="J127" s="35">
        <f t="shared" si="72"/>
        <v>99.3</v>
      </c>
      <c r="K127" s="35">
        <f t="shared" si="72"/>
        <v>0</v>
      </c>
      <c r="L127" s="35">
        <f t="shared" si="72"/>
        <v>99.3</v>
      </c>
    </row>
    <row r="128" spans="1:12" ht="45">
      <c r="A128" s="14"/>
      <c r="B128" s="29" t="s">
        <v>273</v>
      </c>
      <c r="C128" s="30" t="s">
        <v>8</v>
      </c>
      <c r="D128" s="30" t="s">
        <v>33</v>
      </c>
      <c r="E128" s="40" t="s">
        <v>275</v>
      </c>
      <c r="F128" s="30" t="s">
        <v>196</v>
      </c>
      <c r="G128" s="35">
        <f t="shared" si="72"/>
        <v>99.3</v>
      </c>
      <c r="H128" s="35">
        <f t="shared" si="72"/>
        <v>0</v>
      </c>
      <c r="I128" s="35">
        <f t="shared" si="72"/>
        <v>99.3</v>
      </c>
      <c r="J128" s="35">
        <f t="shared" si="72"/>
        <v>99.3</v>
      </c>
      <c r="K128" s="35">
        <f t="shared" si="72"/>
        <v>0</v>
      </c>
      <c r="L128" s="35">
        <f t="shared" si="72"/>
        <v>99.3</v>
      </c>
    </row>
    <row r="129" spans="1:12" ht="24" customHeight="1">
      <c r="A129" s="14"/>
      <c r="B129" s="34" t="s">
        <v>89</v>
      </c>
      <c r="C129" s="30" t="s">
        <v>8</v>
      </c>
      <c r="D129" s="30" t="s">
        <v>33</v>
      </c>
      <c r="E129" s="40" t="s">
        <v>275</v>
      </c>
      <c r="F129" s="30" t="s">
        <v>21</v>
      </c>
      <c r="G129" s="35">
        <v>99.3</v>
      </c>
      <c r="H129" s="35"/>
      <c r="I129" s="35">
        <f>SUM(G129:H129)</f>
        <v>99.3</v>
      </c>
      <c r="J129" s="35">
        <v>99.3</v>
      </c>
      <c r="K129" s="35"/>
      <c r="L129" s="35">
        <f>SUM(J129:K129)</f>
        <v>99.3</v>
      </c>
    </row>
    <row r="130" spans="1:12" ht="58.5" customHeight="1">
      <c r="A130" s="14"/>
      <c r="B130" s="34" t="s">
        <v>218</v>
      </c>
      <c r="C130" s="30" t="s">
        <v>8</v>
      </c>
      <c r="D130" s="30" t="s">
        <v>33</v>
      </c>
      <c r="E130" s="30" t="s">
        <v>121</v>
      </c>
      <c r="F130" s="30"/>
      <c r="G130" s="35" t="str">
        <f>G131</f>
        <v>110</v>
      </c>
      <c r="H130" s="35">
        <f t="shared" ref="H130:L130" si="73">H131</f>
        <v>0</v>
      </c>
      <c r="I130" s="35">
        <f t="shared" si="73"/>
        <v>110</v>
      </c>
      <c r="J130" s="35">
        <f t="shared" si="73"/>
        <v>110</v>
      </c>
      <c r="K130" s="35">
        <f t="shared" si="73"/>
        <v>0</v>
      </c>
      <c r="L130" s="35">
        <f t="shared" si="73"/>
        <v>110</v>
      </c>
    </row>
    <row r="131" spans="1:12" ht="45">
      <c r="A131" s="14"/>
      <c r="B131" s="29" t="s">
        <v>239</v>
      </c>
      <c r="C131" s="30" t="s">
        <v>8</v>
      </c>
      <c r="D131" s="30" t="s">
        <v>33</v>
      </c>
      <c r="E131" s="30" t="s">
        <v>242</v>
      </c>
      <c r="F131" s="30" t="s">
        <v>196</v>
      </c>
      <c r="G131" s="82" t="str">
        <f>G132</f>
        <v>110</v>
      </c>
      <c r="H131" s="82">
        <f t="shared" ref="H131:L132" si="74">H132</f>
        <v>0</v>
      </c>
      <c r="I131" s="82">
        <f t="shared" si="74"/>
        <v>110</v>
      </c>
      <c r="J131" s="82">
        <f t="shared" si="74"/>
        <v>110</v>
      </c>
      <c r="K131" s="82">
        <f t="shared" si="74"/>
        <v>0</v>
      </c>
      <c r="L131" s="82">
        <f t="shared" si="74"/>
        <v>110</v>
      </c>
    </row>
    <row r="132" spans="1:12" ht="45">
      <c r="A132" s="14"/>
      <c r="B132" s="29" t="s">
        <v>276</v>
      </c>
      <c r="C132" s="30" t="s">
        <v>8</v>
      </c>
      <c r="D132" s="30" t="s">
        <v>33</v>
      </c>
      <c r="E132" s="30" t="s">
        <v>277</v>
      </c>
      <c r="F132" s="30" t="s">
        <v>196</v>
      </c>
      <c r="G132" s="82" t="str">
        <f>G133</f>
        <v>110</v>
      </c>
      <c r="H132" s="82">
        <f t="shared" si="74"/>
        <v>0</v>
      </c>
      <c r="I132" s="82">
        <f t="shared" si="74"/>
        <v>110</v>
      </c>
      <c r="J132" s="82">
        <f t="shared" si="74"/>
        <v>110</v>
      </c>
      <c r="K132" s="82">
        <f t="shared" si="74"/>
        <v>0</v>
      </c>
      <c r="L132" s="82">
        <f t="shared" si="74"/>
        <v>110</v>
      </c>
    </row>
    <row r="133" spans="1:12" ht="24" customHeight="1">
      <c r="A133" s="14"/>
      <c r="B133" s="31" t="s">
        <v>89</v>
      </c>
      <c r="C133" s="30" t="s">
        <v>8</v>
      </c>
      <c r="D133" s="30" t="s">
        <v>33</v>
      </c>
      <c r="E133" s="30" t="s">
        <v>277</v>
      </c>
      <c r="F133" s="30" t="s">
        <v>21</v>
      </c>
      <c r="G133" s="30" t="s">
        <v>474</v>
      </c>
      <c r="H133" s="30"/>
      <c r="I133" s="82">
        <f>G133+H133</f>
        <v>110</v>
      </c>
      <c r="J133" s="1">
        <v>110</v>
      </c>
      <c r="K133" s="1"/>
      <c r="L133" s="82">
        <f>J133+K133</f>
        <v>110</v>
      </c>
    </row>
    <row r="134" spans="1:12">
      <c r="A134" s="14"/>
      <c r="B134" s="34" t="s">
        <v>116</v>
      </c>
      <c r="C134" s="30" t="s">
        <v>8</v>
      </c>
      <c r="D134" s="30" t="s">
        <v>33</v>
      </c>
      <c r="E134" s="30" t="s">
        <v>219</v>
      </c>
      <c r="F134" s="30" t="s">
        <v>196</v>
      </c>
      <c r="G134" s="35">
        <f t="shared" ref="G134:L134" si="75">G148+G152+G135+G140+G145</f>
        <v>3856.0999999999995</v>
      </c>
      <c r="H134" s="35">
        <f t="shared" si="75"/>
        <v>0</v>
      </c>
      <c r="I134" s="35">
        <f t="shared" si="75"/>
        <v>3856.0999999999995</v>
      </c>
      <c r="J134" s="35">
        <f t="shared" si="75"/>
        <v>3856.0999999999995</v>
      </c>
      <c r="K134" s="35">
        <f t="shared" si="75"/>
        <v>0</v>
      </c>
      <c r="L134" s="35">
        <f t="shared" si="75"/>
        <v>3856.0999999999995</v>
      </c>
    </row>
    <row r="135" spans="1:12">
      <c r="A135" s="14"/>
      <c r="B135" s="34" t="s">
        <v>93</v>
      </c>
      <c r="C135" s="30" t="s">
        <v>8</v>
      </c>
      <c r="D135" s="30" t="s">
        <v>33</v>
      </c>
      <c r="E135" s="30" t="s">
        <v>278</v>
      </c>
      <c r="F135" s="30" t="s">
        <v>196</v>
      </c>
      <c r="G135" s="35">
        <f t="shared" ref="G135:L135" si="76">SUM(G136:G139)</f>
        <v>1694.1000000000001</v>
      </c>
      <c r="H135" s="35">
        <f>SUM(H136:H139)</f>
        <v>0</v>
      </c>
      <c r="I135" s="35">
        <f t="shared" si="76"/>
        <v>1694.1000000000001</v>
      </c>
      <c r="J135" s="35">
        <f t="shared" si="76"/>
        <v>1694.1000000000001</v>
      </c>
      <c r="K135" s="35">
        <f>SUM(K136:K139)</f>
        <v>0</v>
      </c>
      <c r="L135" s="35">
        <f t="shared" si="76"/>
        <v>1694.1000000000001</v>
      </c>
    </row>
    <row r="136" spans="1:12" ht="22.5">
      <c r="A136" s="14"/>
      <c r="B136" s="34" t="s">
        <v>85</v>
      </c>
      <c r="C136" s="30" t="s">
        <v>8</v>
      </c>
      <c r="D136" s="30" t="s">
        <v>33</v>
      </c>
      <c r="E136" s="30" t="s">
        <v>278</v>
      </c>
      <c r="F136" s="30" t="s">
        <v>12</v>
      </c>
      <c r="G136" s="35">
        <v>890.5</v>
      </c>
      <c r="H136" s="35"/>
      <c r="I136" s="35">
        <f t="shared" ref="I136:I139" si="77">G136+H136</f>
        <v>890.5</v>
      </c>
      <c r="J136" s="35">
        <v>890.5</v>
      </c>
      <c r="K136" s="35"/>
      <c r="L136" s="35">
        <f t="shared" ref="L136:L139" si="78">J136+K136</f>
        <v>890.5</v>
      </c>
    </row>
    <row r="137" spans="1:12" ht="45">
      <c r="A137" s="14"/>
      <c r="B137" s="34" t="s">
        <v>86</v>
      </c>
      <c r="C137" s="30" t="s">
        <v>8</v>
      </c>
      <c r="D137" s="30" t="s">
        <v>33</v>
      </c>
      <c r="E137" s="30" t="s">
        <v>278</v>
      </c>
      <c r="F137" s="30" t="s">
        <v>87</v>
      </c>
      <c r="G137" s="35">
        <v>268.89999999999998</v>
      </c>
      <c r="H137" s="35"/>
      <c r="I137" s="35">
        <f t="shared" si="77"/>
        <v>268.89999999999998</v>
      </c>
      <c r="J137" s="35">
        <v>268.89999999999998</v>
      </c>
      <c r="K137" s="35"/>
      <c r="L137" s="35">
        <f t="shared" si="78"/>
        <v>268.89999999999998</v>
      </c>
    </row>
    <row r="138" spans="1:12" ht="22.5">
      <c r="A138" s="14"/>
      <c r="B138" s="34" t="s">
        <v>20</v>
      </c>
      <c r="C138" s="30" t="s">
        <v>8</v>
      </c>
      <c r="D138" s="30" t="s">
        <v>33</v>
      </c>
      <c r="E138" s="30" t="s">
        <v>278</v>
      </c>
      <c r="F138" s="30">
        <v>242</v>
      </c>
      <c r="G138" s="35">
        <v>66.5</v>
      </c>
      <c r="H138" s="35"/>
      <c r="I138" s="35">
        <f t="shared" si="77"/>
        <v>66.5</v>
      </c>
      <c r="J138" s="35">
        <v>66.5</v>
      </c>
      <c r="K138" s="35"/>
      <c r="L138" s="35">
        <f t="shared" si="78"/>
        <v>66.5</v>
      </c>
    </row>
    <row r="139" spans="1:12" ht="24.75" customHeight="1">
      <c r="A139" s="14"/>
      <c r="B139" s="34" t="s">
        <v>89</v>
      </c>
      <c r="C139" s="30" t="s">
        <v>8</v>
      </c>
      <c r="D139" s="30" t="s">
        <v>33</v>
      </c>
      <c r="E139" s="30" t="s">
        <v>278</v>
      </c>
      <c r="F139" s="30">
        <v>244</v>
      </c>
      <c r="G139" s="35">
        <v>468.2</v>
      </c>
      <c r="H139" s="35"/>
      <c r="I139" s="35">
        <f t="shared" si="77"/>
        <v>468.2</v>
      </c>
      <c r="J139" s="35">
        <v>468.2</v>
      </c>
      <c r="K139" s="35"/>
      <c r="L139" s="35">
        <f t="shared" si="78"/>
        <v>468.2</v>
      </c>
    </row>
    <row r="140" spans="1:12" ht="56.25">
      <c r="A140" s="14"/>
      <c r="B140" s="39" t="s">
        <v>127</v>
      </c>
      <c r="C140" s="30" t="s">
        <v>8</v>
      </c>
      <c r="D140" s="30" t="s">
        <v>33</v>
      </c>
      <c r="E140" s="30" t="s">
        <v>279</v>
      </c>
      <c r="F140" s="30" t="s">
        <v>196</v>
      </c>
      <c r="G140" s="35">
        <f t="shared" ref="G140:L140" si="79">SUM(G141:G144)</f>
        <v>355.6</v>
      </c>
      <c r="H140" s="35">
        <f t="shared" si="79"/>
        <v>0</v>
      </c>
      <c r="I140" s="35">
        <f t="shared" si="79"/>
        <v>355.6</v>
      </c>
      <c r="J140" s="35">
        <f t="shared" si="79"/>
        <v>355.6</v>
      </c>
      <c r="K140" s="35">
        <f t="shared" si="79"/>
        <v>0</v>
      </c>
      <c r="L140" s="35">
        <f t="shared" si="79"/>
        <v>355.6</v>
      </c>
    </row>
    <row r="141" spans="1:12" ht="22.5">
      <c r="A141" s="14"/>
      <c r="B141" s="34" t="s">
        <v>85</v>
      </c>
      <c r="C141" s="30" t="s">
        <v>8</v>
      </c>
      <c r="D141" s="30" t="s">
        <v>33</v>
      </c>
      <c r="E141" s="30" t="s">
        <v>279</v>
      </c>
      <c r="F141" s="30" t="s">
        <v>12</v>
      </c>
      <c r="G141" s="35">
        <v>130.19999999999999</v>
      </c>
      <c r="H141" s="35"/>
      <c r="I141" s="35">
        <f t="shared" ref="I141:I144" si="80">G141+H141</f>
        <v>130.19999999999999</v>
      </c>
      <c r="J141" s="35">
        <v>130.19999999999999</v>
      </c>
      <c r="K141" s="35"/>
      <c r="L141" s="35">
        <f>J141+K141</f>
        <v>130.19999999999999</v>
      </c>
    </row>
    <row r="142" spans="1:12" ht="45">
      <c r="A142" s="14"/>
      <c r="B142" s="34" t="s">
        <v>86</v>
      </c>
      <c r="C142" s="30" t="s">
        <v>8</v>
      </c>
      <c r="D142" s="30" t="s">
        <v>33</v>
      </c>
      <c r="E142" s="30" t="s">
        <v>279</v>
      </c>
      <c r="F142" s="30" t="s">
        <v>87</v>
      </c>
      <c r="G142" s="35">
        <v>39.299999999999997</v>
      </c>
      <c r="H142" s="35"/>
      <c r="I142" s="35">
        <f t="shared" si="80"/>
        <v>39.299999999999997</v>
      </c>
      <c r="J142" s="35">
        <v>39.299999999999997</v>
      </c>
      <c r="K142" s="35"/>
      <c r="L142" s="35">
        <f>J142+K142</f>
        <v>39.299999999999997</v>
      </c>
    </row>
    <row r="143" spans="1:12" ht="23.25" customHeight="1">
      <c r="A143" s="14"/>
      <c r="B143" s="34" t="s">
        <v>20</v>
      </c>
      <c r="C143" s="30" t="s">
        <v>8</v>
      </c>
      <c r="D143" s="30" t="s">
        <v>33</v>
      </c>
      <c r="E143" s="30" t="s">
        <v>279</v>
      </c>
      <c r="F143" s="30" t="s">
        <v>26</v>
      </c>
      <c r="G143" s="35">
        <v>63</v>
      </c>
      <c r="H143" s="35"/>
      <c r="I143" s="35">
        <f t="shared" si="80"/>
        <v>63</v>
      </c>
      <c r="J143" s="35">
        <v>63</v>
      </c>
      <c r="K143" s="35"/>
      <c r="L143" s="35">
        <f>J143+K143</f>
        <v>63</v>
      </c>
    </row>
    <row r="144" spans="1:12" ht="24.75" customHeight="1">
      <c r="A144" s="14"/>
      <c r="B144" s="34" t="s">
        <v>89</v>
      </c>
      <c r="C144" s="30" t="s">
        <v>8</v>
      </c>
      <c r="D144" s="30" t="s">
        <v>33</v>
      </c>
      <c r="E144" s="30" t="s">
        <v>279</v>
      </c>
      <c r="F144" s="30">
        <v>244</v>
      </c>
      <c r="G144" s="35">
        <v>123.1</v>
      </c>
      <c r="H144" s="35"/>
      <c r="I144" s="35">
        <f t="shared" si="80"/>
        <v>123.1</v>
      </c>
      <c r="J144" s="35">
        <v>123.1</v>
      </c>
      <c r="K144" s="35"/>
      <c r="L144" s="35">
        <f>J144+K144</f>
        <v>123.1</v>
      </c>
    </row>
    <row r="145" spans="1:12" ht="33.75">
      <c r="A145" s="14"/>
      <c r="B145" s="31" t="s">
        <v>151</v>
      </c>
      <c r="C145" s="30" t="s">
        <v>8</v>
      </c>
      <c r="D145" s="30" t="s">
        <v>33</v>
      </c>
      <c r="E145" s="30" t="s">
        <v>280</v>
      </c>
      <c r="F145" s="30" t="s">
        <v>196</v>
      </c>
      <c r="G145" s="35">
        <f>SUM(G146:G147)</f>
        <v>1213.3</v>
      </c>
      <c r="H145" s="35">
        <f>SUM(H146:H147)</f>
        <v>0</v>
      </c>
      <c r="I145" s="35">
        <f t="shared" ref="I145:L145" si="81">SUM(I146:I147)</f>
        <v>1213.3</v>
      </c>
      <c r="J145" s="35">
        <f t="shared" si="81"/>
        <v>1213.3</v>
      </c>
      <c r="K145" s="35">
        <f t="shared" si="81"/>
        <v>0</v>
      </c>
      <c r="L145" s="35">
        <f t="shared" si="81"/>
        <v>1213.3</v>
      </c>
    </row>
    <row r="146" spans="1:12" ht="26.25" customHeight="1">
      <c r="A146" s="14"/>
      <c r="B146" s="31" t="s">
        <v>89</v>
      </c>
      <c r="C146" s="30" t="s">
        <v>8</v>
      </c>
      <c r="D146" s="30" t="s">
        <v>33</v>
      </c>
      <c r="E146" s="30" t="s">
        <v>280</v>
      </c>
      <c r="F146" s="30" t="s">
        <v>21</v>
      </c>
      <c r="G146" s="35">
        <v>313.3</v>
      </c>
      <c r="H146" s="35"/>
      <c r="I146" s="35">
        <f>SUM(G146:H146)</f>
        <v>313.3</v>
      </c>
      <c r="J146" s="35">
        <v>313.3</v>
      </c>
      <c r="K146" s="35"/>
      <c r="L146" s="35">
        <f>SUM(J146:K146)</f>
        <v>313.3</v>
      </c>
    </row>
    <row r="147" spans="1:12">
      <c r="A147" s="14"/>
      <c r="B147" s="31" t="s">
        <v>94</v>
      </c>
      <c r="C147" s="30" t="s">
        <v>8</v>
      </c>
      <c r="D147" s="30" t="s">
        <v>33</v>
      </c>
      <c r="E147" s="30" t="s">
        <v>280</v>
      </c>
      <c r="F147" s="30" t="s">
        <v>95</v>
      </c>
      <c r="G147" s="35">
        <v>900</v>
      </c>
      <c r="H147" s="35"/>
      <c r="I147" s="35">
        <f>SUM(G147:H147)</f>
        <v>900</v>
      </c>
      <c r="J147" s="35">
        <v>900</v>
      </c>
      <c r="K147" s="35"/>
      <c r="L147" s="35">
        <f>SUM(J147:K147)</f>
        <v>900</v>
      </c>
    </row>
    <row r="148" spans="1:12">
      <c r="A148" s="14"/>
      <c r="B148" s="34" t="s">
        <v>36</v>
      </c>
      <c r="C148" s="30" t="s">
        <v>8</v>
      </c>
      <c r="D148" s="30" t="s">
        <v>33</v>
      </c>
      <c r="E148" s="30" t="s">
        <v>225</v>
      </c>
      <c r="F148" s="30" t="s">
        <v>196</v>
      </c>
      <c r="G148" s="35">
        <f>G149+G150+G151</f>
        <v>517.59999999999991</v>
      </c>
      <c r="H148" s="35">
        <f>H149+H150+H151</f>
        <v>0</v>
      </c>
      <c r="I148" s="35">
        <f t="shared" ref="I148:L148" si="82">I149+I150+I151</f>
        <v>517.59999999999991</v>
      </c>
      <c r="J148" s="35">
        <f t="shared" si="82"/>
        <v>517.59999999999991</v>
      </c>
      <c r="K148" s="35">
        <f t="shared" si="82"/>
        <v>0</v>
      </c>
      <c r="L148" s="35">
        <f t="shared" si="82"/>
        <v>517.59999999999991</v>
      </c>
    </row>
    <row r="149" spans="1:12" ht="22.5">
      <c r="A149" s="14"/>
      <c r="B149" s="34" t="s">
        <v>85</v>
      </c>
      <c r="C149" s="30" t="s">
        <v>8</v>
      </c>
      <c r="D149" s="30" t="s">
        <v>33</v>
      </c>
      <c r="E149" s="30" t="s">
        <v>225</v>
      </c>
      <c r="F149" s="30" t="s">
        <v>12</v>
      </c>
      <c r="G149" s="35">
        <v>313.39999999999998</v>
      </c>
      <c r="H149" s="35"/>
      <c r="I149" s="35">
        <f t="shared" ref="I149:I154" si="83">G149+H149</f>
        <v>313.39999999999998</v>
      </c>
      <c r="J149" s="35">
        <v>313.39999999999998</v>
      </c>
      <c r="K149" s="35"/>
      <c r="L149" s="35">
        <f>J149+K149</f>
        <v>313.39999999999998</v>
      </c>
    </row>
    <row r="150" spans="1:12" ht="45">
      <c r="A150" s="14"/>
      <c r="B150" s="34" t="s">
        <v>86</v>
      </c>
      <c r="C150" s="30" t="s">
        <v>8</v>
      </c>
      <c r="D150" s="30" t="s">
        <v>33</v>
      </c>
      <c r="E150" s="30" t="s">
        <v>225</v>
      </c>
      <c r="F150" s="30" t="s">
        <v>87</v>
      </c>
      <c r="G150" s="35">
        <v>94.7</v>
      </c>
      <c r="H150" s="35"/>
      <c r="I150" s="35">
        <f t="shared" si="83"/>
        <v>94.7</v>
      </c>
      <c r="J150" s="35">
        <v>94.7</v>
      </c>
      <c r="K150" s="35"/>
      <c r="L150" s="35">
        <f t="shared" ref="L150:L154" si="84">J150+K150</f>
        <v>94.7</v>
      </c>
    </row>
    <row r="151" spans="1:12" ht="24" customHeight="1">
      <c r="A151" s="14"/>
      <c r="B151" s="34" t="s">
        <v>89</v>
      </c>
      <c r="C151" s="30" t="s">
        <v>8</v>
      </c>
      <c r="D151" s="30" t="s">
        <v>33</v>
      </c>
      <c r="E151" s="30" t="s">
        <v>225</v>
      </c>
      <c r="F151" s="30" t="s">
        <v>21</v>
      </c>
      <c r="G151" s="35">
        <v>109.5</v>
      </c>
      <c r="H151" s="35"/>
      <c r="I151" s="35">
        <f t="shared" si="83"/>
        <v>109.5</v>
      </c>
      <c r="J151" s="35">
        <v>109.5</v>
      </c>
      <c r="K151" s="35"/>
      <c r="L151" s="35">
        <f t="shared" si="84"/>
        <v>109.5</v>
      </c>
    </row>
    <row r="152" spans="1:12" ht="33.75">
      <c r="A152" s="14"/>
      <c r="B152" s="29" t="s">
        <v>222</v>
      </c>
      <c r="C152" s="30" t="s">
        <v>8</v>
      </c>
      <c r="D152" s="30" t="s">
        <v>33</v>
      </c>
      <c r="E152" s="30" t="s">
        <v>226</v>
      </c>
      <c r="F152" s="30" t="s">
        <v>196</v>
      </c>
      <c r="G152" s="35">
        <f>G153+G154</f>
        <v>75.5</v>
      </c>
      <c r="H152" s="35">
        <f>H153+H154</f>
        <v>0</v>
      </c>
      <c r="I152" s="35">
        <f t="shared" si="83"/>
        <v>75.5</v>
      </c>
      <c r="J152" s="35">
        <f t="shared" ref="J152:K152" si="85">J153+J154</f>
        <v>75.5</v>
      </c>
      <c r="K152" s="35">
        <f t="shared" si="85"/>
        <v>0</v>
      </c>
      <c r="L152" s="35">
        <f t="shared" si="84"/>
        <v>75.5</v>
      </c>
    </row>
    <row r="153" spans="1:12" ht="33.75">
      <c r="A153" s="14"/>
      <c r="B153" s="31" t="s">
        <v>13</v>
      </c>
      <c r="C153" s="30" t="s">
        <v>8</v>
      </c>
      <c r="D153" s="30" t="s">
        <v>33</v>
      </c>
      <c r="E153" s="30" t="s">
        <v>226</v>
      </c>
      <c r="F153" s="30" t="s">
        <v>19</v>
      </c>
      <c r="G153" s="35">
        <v>58</v>
      </c>
      <c r="H153" s="35"/>
      <c r="I153" s="35">
        <f t="shared" si="83"/>
        <v>58</v>
      </c>
      <c r="J153" s="35">
        <v>58</v>
      </c>
      <c r="K153" s="35"/>
      <c r="L153" s="35">
        <f t="shared" si="84"/>
        <v>58</v>
      </c>
    </row>
    <row r="154" spans="1:12" ht="45">
      <c r="A154" s="14"/>
      <c r="B154" s="34" t="s">
        <v>86</v>
      </c>
      <c r="C154" s="30" t="s">
        <v>8</v>
      </c>
      <c r="D154" s="30" t="s">
        <v>33</v>
      </c>
      <c r="E154" s="30" t="s">
        <v>226</v>
      </c>
      <c r="F154" s="30" t="s">
        <v>87</v>
      </c>
      <c r="G154" s="35">
        <v>17.5</v>
      </c>
      <c r="H154" s="35"/>
      <c r="I154" s="35">
        <f t="shared" si="83"/>
        <v>17.5</v>
      </c>
      <c r="J154" s="35">
        <v>17.5</v>
      </c>
      <c r="K154" s="35"/>
      <c r="L154" s="35">
        <f t="shared" si="84"/>
        <v>17.5</v>
      </c>
    </row>
    <row r="155" spans="1:12">
      <c r="A155" s="10">
        <v>2</v>
      </c>
      <c r="B155" s="20" t="s">
        <v>164</v>
      </c>
      <c r="C155" s="32" t="s">
        <v>11</v>
      </c>
      <c r="D155" s="32" t="s">
        <v>52</v>
      </c>
      <c r="E155" s="32"/>
      <c r="F155" s="32"/>
      <c r="G155" s="25">
        <f t="shared" ref="G155:L157" si="86">G156</f>
        <v>324.5</v>
      </c>
      <c r="H155" s="25">
        <f t="shared" si="86"/>
        <v>0</v>
      </c>
      <c r="I155" s="25">
        <f t="shared" si="86"/>
        <v>324.5</v>
      </c>
      <c r="J155" s="25">
        <f t="shared" si="86"/>
        <v>508.5</v>
      </c>
      <c r="K155" s="25">
        <f t="shared" si="86"/>
        <v>0</v>
      </c>
      <c r="L155" s="25">
        <f t="shared" si="86"/>
        <v>508.5</v>
      </c>
    </row>
    <row r="156" spans="1:12">
      <c r="A156" s="14" t="s">
        <v>171</v>
      </c>
      <c r="B156" s="20" t="s">
        <v>165</v>
      </c>
      <c r="C156" s="32" t="s">
        <v>11</v>
      </c>
      <c r="D156" s="32" t="s">
        <v>18</v>
      </c>
      <c r="E156" s="32"/>
      <c r="F156" s="32"/>
      <c r="G156" s="25">
        <f t="shared" si="86"/>
        <v>324.5</v>
      </c>
      <c r="H156" s="25">
        <f t="shared" si="86"/>
        <v>0</v>
      </c>
      <c r="I156" s="25">
        <f t="shared" si="86"/>
        <v>324.5</v>
      </c>
      <c r="J156" s="25">
        <f t="shared" si="86"/>
        <v>508.5</v>
      </c>
      <c r="K156" s="25">
        <f t="shared" si="86"/>
        <v>0</v>
      </c>
      <c r="L156" s="25">
        <f t="shared" si="86"/>
        <v>508.5</v>
      </c>
    </row>
    <row r="157" spans="1:12" ht="47.25" customHeight="1">
      <c r="A157" s="14"/>
      <c r="B157" s="37" t="s">
        <v>217</v>
      </c>
      <c r="C157" s="30" t="s">
        <v>11</v>
      </c>
      <c r="D157" s="30" t="s">
        <v>18</v>
      </c>
      <c r="E157" s="30" t="s">
        <v>118</v>
      </c>
      <c r="F157" s="30"/>
      <c r="G157" s="35">
        <f>G158</f>
        <v>324.5</v>
      </c>
      <c r="H157" s="35">
        <f t="shared" si="86"/>
        <v>0</v>
      </c>
      <c r="I157" s="35">
        <f t="shared" si="86"/>
        <v>324.5</v>
      </c>
      <c r="J157" s="35">
        <f t="shared" si="86"/>
        <v>508.5</v>
      </c>
      <c r="K157" s="35">
        <f t="shared" si="86"/>
        <v>0</v>
      </c>
      <c r="L157" s="35">
        <f t="shared" si="86"/>
        <v>508.5</v>
      </c>
    </row>
    <row r="158" spans="1:12" ht="22.5" customHeight="1">
      <c r="A158" s="14"/>
      <c r="B158" s="29" t="s">
        <v>283</v>
      </c>
      <c r="C158" s="30" t="s">
        <v>11</v>
      </c>
      <c r="D158" s="30" t="s">
        <v>18</v>
      </c>
      <c r="E158" s="30" t="s">
        <v>285</v>
      </c>
      <c r="F158" s="30" t="s">
        <v>196</v>
      </c>
      <c r="G158" s="35">
        <f t="shared" ref="G158:L158" si="87">G159</f>
        <v>324.5</v>
      </c>
      <c r="H158" s="35">
        <f t="shared" si="87"/>
        <v>0</v>
      </c>
      <c r="I158" s="35">
        <f t="shared" si="87"/>
        <v>324.5</v>
      </c>
      <c r="J158" s="35">
        <f t="shared" si="87"/>
        <v>508.5</v>
      </c>
      <c r="K158" s="35">
        <f t="shared" si="87"/>
        <v>0</v>
      </c>
      <c r="L158" s="35">
        <f t="shared" si="87"/>
        <v>508.5</v>
      </c>
    </row>
    <row r="159" spans="1:12" ht="22.5">
      <c r="A159" s="14"/>
      <c r="B159" s="29" t="s">
        <v>284</v>
      </c>
      <c r="C159" s="30" t="s">
        <v>11</v>
      </c>
      <c r="D159" s="30" t="s">
        <v>18</v>
      </c>
      <c r="E159" s="30" t="s">
        <v>286</v>
      </c>
      <c r="F159" s="30" t="s">
        <v>196</v>
      </c>
      <c r="G159" s="35">
        <f t="shared" ref="G159:L159" si="88">SUM(G160:G161)</f>
        <v>324.5</v>
      </c>
      <c r="H159" s="35">
        <f t="shared" si="88"/>
        <v>0</v>
      </c>
      <c r="I159" s="35">
        <f t="shared" si="88"/>
        <v>324.5</v>
      </c>
      <c r="J159" s="35">
        <f t="shared" si="88"/>
        <v>508.5</v>
      </c>
      <c r="K159" s="35">
        <f t="shared" si="88"/>
        <v>0</v>
      </c>
      <c r="L159" s="35">
        <f t="shared" si="88"/>
        <v>508.5</v>
      </c>
    </row>
    <row r="160" spans="1:12" ht="22.5">
      <c r="A160" s="14"/>
      <c r="B160" s="31" t="s">
        <v>20</v>
      </c>
      <c r="C160" s="30" t="s">
        <v>11</v>
      </c>
      <c r="D160" s="30" t="s">
        <v>18</v>
      </c>
      <c r="E160" s="30" t="s">
        <v>286</v>
      </c>
      <c r="F160" s="30" t="s">
        <v>26</v>
      </c>
      <c r="G160" s="35">
        <v>276.5</v>
      </c>
      <c r="H160" s="35"/>
      <c r="I160" s="35">
        <f>G160+H160</f>
        <v>276.5</v>
      </c>
      <c r="J160" s="35">
        <v>466.5</v>
      </c>
      <c r="K160" s="35"/>
      <c r="L160" s="35">
        <f>J160+K160</f>
        <v>466.5</v>
      </c>
    </row>
    <row r="161" spans="1:12" ht="22.5" customHeight="1">
      <c r="A161" s="14"/>
      <c r="B161" s="31" t="s">
        <v>89</v>
      </c>
      <c r="C161" s="30" t="s">
        <v>11</v>
      </c>
      <c r="D161" s="30" t="s">
        <v>18</v>
      </c>
      <c r="E161" s="30" t="s">
        <v>286</v>
      </c>
      <c r="F161" s="30" t="s">
        <v>21</v>
      </c>
      <c r="G161" s="35">
        <v>48</v>
      </c>
      <c r="H161" s="35"/>
      <c r="I161" s="35">
        <f>G161+H161</f>
        <v>48</v>
      </c>
      <c r="J161" s="35">
        <v>42</v>
      </c>
      <c r="K161" s="35"/>
      <c r="L161" s="35">
        <f>J161+K161</f>
        <v>42</v>
      </c>
    </row>
    <row r="162" spans="1:12" ht="21">
      <c r="A162" s="10">
        <v>3</v>
      </c>
      <c r="B162" s="20" t="s">
        <v>37</v>
      </c>
      <c r="C162" s="11" t="s">
        <v>16</v>
      </c>
      <c r="D162" s="11"/>
      <c r="E162" s="11"/>
      <c r="F162" s="44"/>
      <c r="G162" s="25">
        <f>+G163</f>
        <v>854.4</v>
      </c>
      <c r="H162" s="25">
        <f t="shared" ref="H162:K162" si="89">+H163</f>
        <v>0</v>
      </c>
      <c r="I162" s="25">
        <f t="shared" si="89"/>
        <v>854.40000000000009</v>
      </c>
      <c r="J162" s="25">
        <f>+J163</f>
        <v>854.4</v>
      </c>
      <c r="K162" s="25">
        <f t="shared" si="89"/>
        <v>0</v>
      </c>
      <c r="L162" s="25">
        <f>+L163</f>
        <v>854.40000000000009</v>
      </c>
    </row>
    <row r="163" spans="1:12" ht="21">
      <c r="A163" s="14" t="s">
        <v>201</v>
      </c>
      <c r="B163" s="20" t="s">
        <v>152</v>
      </c>
      <c r="C163" s="32" t="s">
        <v>16</v>
      </c>
      <c r="D163" s="32" t="s">
        <v>38</v>
      </c>
      <c r="E163" s="30"/>
      <c r="F163" s="30"/>
      <c r="G163" s="25">
        <f>G164</f>
        <v>854.4</v>
      </c>
      <c r="H163" s="25">
        <f t="shared" ref="H163:L163" si="90">H164</f>
        <v>0</v>
      </c>
      <c r="I163" s="25">
        <f t="shared" si="90"/>
        <v>854.40000000000009</v>
      </c>
      <c r="J163" s="25">
        <f t="shared" si="90"/>
        <v>854.4</v>
      </c>
      <c r="K163" s="25">
        <f t="shared" si="90"/>
        <v>0</v>
      </c>
      <c r="L163" s="25">
        <f t="shared" si="90"/>
        <v>854.40000000000009</v>
      </c>
    </row>
    <row r="164" spans="1:12" ht="48" customHeight="1">
      <c r="A164" s="10"/>
      <c r="B164" s="37" t="s">
        <v>217</v>
      </c>
      <c r="C164" s="30" t="s">
        <v>16</v>
      </c>
      <c r="D164" s="30" t="s">
        <v>38</v>
      </c>
      <c r="E164" s="30" t="s">
        <v>118</v>
      </c>
      <c r="F164" s="30"/>
      <c r="G164" s="35">
        <f>G170+G175+G178+G182+G185+G188+G191+G165</f>
        <v>854.4</v>
      </c>
      <c r="H164" s="35">
        <f t="shared" ref="H164:L164" si="91">H170+H175+H178+H182+H185+H188+H191+H165</f>
        <v>0</v>
      </c>
      <c r="I164" s="35">
        <f t="shared" si="91"/>
        <v>854.40000000000009</v>
      </c>
      <c r="J164" s="35">
        <f t="shared" si="91"/>
        <v>854.4</v>
      </c>
      <c r="K164" s="35">
        <f t="shared" si="91"/>
        <v>0</v>
      </c>
      <c r="L164" s="35">
        <f t="shared" si="91"/>
        <v>854.40000000000009</v>
      </c>
    </row>
    <row r="165" spans="1:12" ht="33.75">
      <c r="A165" s="10"/>
      <c r="B165" s="39" t="s">
        <v>291</v>
      </c>
      <c r="C165" s="30" t="s">
        <v>16</v>
      </c>
      <c r="D165" s="30" t="s">
        <v>38</v>
      </c>
      <c r="E165" s="30" t="s">
        <v>552</v>
      </c>
      <c r="F165" s="30"/>
      <c r="G165" s="35">
        <f>G166+G168</f>
        <v>0</v>
      </c>
      <c r="H165" s="35">
        <f t="shared" ref="H165:I165" si="92">H166+H168</f>
        <v>74.099999999999994</v>
      </c>
      <c r="I165" s="35">
        <f t="shared" si="92"/>
        <v>74.099999999999994</v>
      </c>
      <c r="J165" s="35">
        <f>J166+J168</f>
        <v>0</v>
      </c>
      <c r="K165" s="35">
        <f t="shared" ref="K165:L165" si="93">K166+K168</f>
        <v>74.099999999999994</v>
      </c>
      <c r="L165" s="35">
        <f t="shared" si="93"/>
        <v>74.099999999999994</v>
      </c>
    </row>
    <row r="166" spans="1:12" ht="66.75" customHeight="1">
      <c r="A166" s="10"/>
      <c r="B166" s="43" t="s">
        <v>287</v>
      </c>
      <c r="C166" s="30" t="s">
        <v>16</v>
      </c>
      <c r="D166" s="30" t="s">
        <v>38</v>
      </c>
      <c r="E166" s="30" t="s">
        <v>553</v>
      </c>
      <c r="F166" s="30"/>
      <c r="G166" s="35">
        <f>G167</f>
        <v>0</v>
      </c>
      <c r="H166" s="35">
        <f t="shared" ref="H166:L166" si="94">H167</f>
        <v>32.6</v>
      </c>
      <c r="I166" s="35">
        <f t="shared" si="94"/>
        <v>32.6</v>
      </c>
      <c r="J166" s="35">
        <f>J167</f>
        <v>0</v>
      </c>
      <c r="K166" s="35">
        <f t="shared" si="94"/>
        <v>32.6</v>
      </c>
      <c r="L166" s="35">
        <f t="shared" si="94"/>
        <v>32.6</v>
      </c>
    </row>
    <row r="167" spans="1:12">
      <c r="A167" s="10"/>
      <c r="B167" s="39" t="s">
        <v>129</v>
      </c>
      <c r="C167" s="30" t="s">
        <v>16</v>
      </c>
      <c r="D167" s="30" t="s">
        <v>38</v>
      </c>
      <c r="E167" s="30" t="s">
        <v>553</v>
      </c>
      <c r="F167" s="30" t="s">
        <v>130</v>
      </c>
      <c r="G167" s="35"/>
      <c r="H167" s="35">
        <v>32.6</v>
      </c>
      <c r="I167" s="35">
        <f>SUM(G167:H167)</f>
        <v>32.6</v>
      </c>
      <c r="J167" s="35"/>
      <c r="K167" s="35">
        <v>32.6</v>
      </c>
      <c r="L167" s="35">
        <f>SUM(J167:K167)</f>
        <v>32.6</v>
      </c>
    </row>
    <row r="168" spans="1:12" ht="67.5">
      <c r="A168" s="10"/>
      <c r="B168" s="43" t="s">
        <v>288</v>
      </c>
      <c r="C168" s="30" t="s">
        <v>16</v>
      </c>
      <c r="D168" s="30" t="s">
        <v>38</v>
      </c>
      <c r="E168" s="30" t="s">
        <v>554</v>
      </c>
      <c r="F168" s="30"/>
      <c r="G168" s="35">
        <f>G169</f>
        <v>0</v>
      </c>
      <c r="H168" s="35">
        <f t="shared" ref="H168:L168" si="95">H169</f>
        <v>41.5</v>
      </c>
      <c r="I168" s="35">
        <f t="shared" si="95"/>
        <v>41.5</v>
      </c>
      <c r="J168" s="35">
        <f>J169</f>
        <v>0</v>
      </c>
      <c r="K168" s="35">
        <f t="shared" si="95"/>
        <v>41.5</v>
      </c>
      <c r="L168" s="35">
        <f t="shared" si="95"/>
        <v>41.5</v>
      </c>
    </row>
    <row r="169" spans="1:12">
      <c r="A169" s="10"/>
      <c r="B169" s="39" t="s">
        <v>129</v>
      </c>
      <c r="C169" s="30" t="s">
        <v>16</v>
      </c>
      <c r="D169" s="30" t="s">
        <v>38</v>
      </c>
      <c r="E169" s="30" t="s">
        <v>554</v>
      </c>
      <c r="F169" s="30" t="s">
        <v>130</v>
      </c>
      <c r="G169" s="35"/>
      <c r="H169" s="35">
        <v>41.5</v>
      </c>
      <c r="I169" s="35">
        <f>SUM(G169:H169)</f>
        <v>41.5</v>
      </c>
      <c r="J169" s="35"/>
      <c r="K169" s="35">
        <v>41.5</v>
      </c>
      <c r="L169" s="35">
        <f>SUM(J169:K169)</f>
        <v>41.5</v>
      </c>
    </row>
    <row r="170" spans="1:12" ht="33.75">
      <c r="A170" s="10"/>
      <c r="B170" s="34" t="s">
        <v>291</v>
      </c>
      <c r="C170" s="30" t="s">
        <v>16</v>
      </c>
      <c r="D170" s="30" t="s">
        <v>38</v>
      </c>
      <c r="E170" s="30" t="s">
        <v>98</v>
      </c>
      <c r="F170" s="30" t="s">
        <v>196</v>
      </c>
      <c r="G170" s="35">
        <f>G171+G173</f>
        <v>74.099999999999994</v>
      </c>
      <c r="H170" s="35">
        <f t="shared" ref="H170:K170" si="96">H171+H173</f>
        <v>-74.099999999999994</v>
      </c>
      <c r="I170" s="35">
        <f t="shared" si="96"/>
        <v>0</v>
      </c>
      <c r="J170" s="35">
        <f t="shared" si="96"/>
        <v>74.099999999999994</v>
      </c>
      <c r="K170" s="35">
        <f t="shared" si="96"/>
        <v>-74.099999999999994</v>
      </c>
      <c r="L170" s="35">
        <f>L171+L173</f>
        <v>0</v>
      </c>
    </row>
    <row r="171" spans="1:12" ht="69" customHeight="1">
      <c r="A171" s="10"/>
      <c r="B171" s="46" t="s">
        <v>287</v>
      </c>
      <c r="C171" s="30" t="s">
        <v>16</v>
      </c>
      <c r="D171" s="30" t="s">
        <v>38</v>
      </c>
      <c r="E171" s="30" t="s">
        <v>289</v>
      </c>
      <c r="F171" s="30" t="s">
        <v>196</v>
      </c>
      <c r="G171" s="35">
        <f t="shared" ref="G171:L171" si="97">G172</f>
        <v>32.6</v>
      </c>
      <c r="H171" s="35">
        <f t="shared" si="97"/>
        <v>-32.6</v>
      </c>
      <c r="I171" s="35">
        <f t="shared" si="97"/>
        <v>0</v>
      </c>
      <c r="J171" s="35">
        <f t="shared" si="97"/>
        <v>32.6</v>
      </c>
      <c r="K171" s="35">
        <f t="shared" si="97"/>
        <v>-32.6</v>
      </c>
      <c r="L171" s="35">
        <f t="shared" si="97"/>
        <v>0</v>
      </c>
    </row>
    <row r="172" spans="1:12">
      <c r="A172" s="10"/>
      <c r="B172" s="34" t="s">
        <v>129</v>
      </c>
      <c r="C172" s="30" t="s">
        <v>16</v>
      </c>
      <c r="D172" s="30" t="s">
        <v>38</v>
      </c>
      <c r="E172" s="30" t="s">
        <v>289</v>
      </c>
      <c r="F172" s="30" t="s">
        <v>130</v>
      </c>
      <c r="G172" s="35">
        <v>32.6</v>
      </c>
      <c r="H172" s="35">
        <v>-32.6</v>
      </c>
      <c r="I172" s="35">
        <f>G172+H172</f>
        <v>0</v>
      </c>
      <c r="J172" s="35">
        <v>32.6</v>
      </c>
      <c r="K172" s="35">
        <v>-32.6</v>
      </c>
      <c r="L172" s="35">
        <f>J172+K172</f>
        <v>0</v>
      </c>
    </row>
    <row r="173" spans="1:12" ht="67.5">
      <c r="A173" s="10"/>
      <c r="B173" s="46" t="s">
        <v>288</v>
      </c>
      <c r="C173" s="30" t="s">
        <v>16</v>
      </c>
      <c r="D173" s="30" t="s">
        <v>38</v>
      </c>
      <c r="E173" s="40" t="s">
        <v>290</v>
      </c>
      <c r="F173" s="30" t="s">
        <v>196</v>
      </c>
      <c r="G173" s="35">
        <f t="shared" ref="G173:L173" si="98">G174</f>
        <v>41.5</v>
      </c>
      <c r="H173" s="35">
        <f t="shared" si="98"/>
        <v>-41.5</v>
      </c>
      <c r="I173" s="35">
        <f t="shared" si="98"/>
        <v>0</v>
      </c>
      <c r="J173" s="35">
        <f t="shared" si="98"/>
        <v>41.5</v>
      </c>
      <c r="K173" s="35">
        <f t="shared" si="98"/>
        <v>-41.5</v>
      </c>
      <c r="L173" s="35">
        <f t="shared" si="98"/>
        <v>0</v>
      </c>
    </row>
    <row r="174" spans="1:12">
      <c r="A174" s="10"/>
      <c r="B174" s="34" t="s">
        <v>129</v>
      </c>
      <c r="C174" s="30" t="s">
        <v>16</v>
      </c>
      <c r="D174" s="30" t="s">
        <v>38</v>
      </c>
      <c r="E174" s="40" t="s">
        <v>290</v>
      </c>
      <c r="F174" s="30" t="s">
        <v>130</v>
      </c>
      <c r="G174" s="35">
        <v>41.5</v>
      </c>
      <c r="H174" s="35">
        <v>-41.5</v>
      </c>
      <c r="I174" s="35">
        <f>G174+H174</f>
        <v>0</v>
      </c>
      <c r="J174" s="35">
        <v>41.5</v>
      </c>
      <c r="K174" s="35">
        <v>-41.5</v>
      </c>
      <c r="L174" s="35">
        <f>J174+K174</f>
        <v>0</v>
      </c>
    </row>
    <row r="175" spans="1:12" ht="33.75">
      <c r="A175" s="10"/>
      <c r="B175" s="29" t="s">
        <v>294</v>
      </c>
      <c r="C175" s="30" t="s">
        <v>16</v>
      </c>
      <c r="D175" s="30" t="s">
        <v>38</v>
      </c>
      <c r="E175" s="30" t="s">
        <v>306</v>
      </c>
      <c r="F175" s="30" t="s">
        <v>196</v>
      </c>
      <c r="G175" s="35">
        <f>G176</f>
        <v>140</v>
      </c>
      <c r="H175" s="35">
        <f t="shared" ref="G175:L176" si="99">H176</f>
        <v>0</v>
      </c>
      <c r="I175" s="35">
        <f t="shared" si="99"/>
        <v>140</v>
      </c>
      <c r="J175" s="35">
        <f t="shared" si="99"/>
        <v>140</v>
      </c>
      <c r="K175" s="35">
        <f t="shared" si="99"/>
        <v>0</v>
      </c>
      <c r="L175" s="35">
        <f t="shared" si="99"/>
        <v>140</v>
      </c>
    </row>
    <row r="176" spans="1:12" ht="24.75" customHeight="1">
      <c r="A176" s="10"/>
      <c r="B176" s="29" t="s">
        <v>296</v>
      </c>
      <c r="C176" s="30" t="s">
        <v>16</v>
      </c>
      <c r="D176" s="30" t="s">
        <v>38</v>
      </c>
      <c r="E176" s="30" t="s">
        <v>308</v>
      </c>
      <c r="F176" s="30" t="s">
        <v>196</v>
      </c>
      <c r="G176" s="35">
        <f t="shared" si="99"/>
        <v>140</v>
      </c>
      <c r="H176" s="35">
        <f t="shared" si="99"/>
        <v>0</v>
      </c>
      <c r="I176" s="35">
        <f t="shared" si="99"/>
        <v>140</v>
      </c>
      <c r="J176" s="35">
        <f t="shared" si="99"/>
        <v>140</v>
      </c>
      <c r="K176" s="35">
        <f t="shared" si="99"/>
        <v>0</v>
      </c>
      <c r="L176" s="35">
        <f t="shared" si="99"/>
        <v>140</v>
      </c>
    </row>
    <row r="177" spans="1:12" ht="19.5" customHeight="1">
      <c r="A177" s="10"/>
      <c r="B177" s="31" t="s">
        <v>89</v>
      </c>
      <c r="C177" s="30" t="s">
        <v>16</v>
      </c>
      <c r="D177" s="30" t="s">
        <v>38</v>
      </c>
      <c r="E177" s="30" t="s">
        <v>308</v>
      </c>
      <c r="F177" s="30" t="s">
        <v>21</v>
      </c>
      <c r="G177" s="81">
        <v>140</v>
      </c>
      <c r="H177" s="81"/>
      <c r="I177" s="35">
        <f>SUM(G177:H177)</f>
        <v>140</v>
      </c>
      <c r="J177" s="81">
        <v>140</v>
      </c>
      <c r="K177" s="81"/>
      <c r="L177" s="35">
        <f>SUM(J177:K177)</f>
        <v>140</v>
      </c>
    </row>
    <row r="178" spans="1:12" ht="22.5">
      <c r="A178" s="10"/>
      <c r="B178" s="29" t="s">
        <v>297</v>
      </c>
      <c r="C178" s="30" t="s">
        <v>16</v>
      </c>
      <c r="D178" s="30" t="s">
        <v>38</v>
      </c>
      <c r="E178" s="30" t="s">
        <v>309</v>
      </c>
      <c r="F178" s="30" t="s">
        <v>196</v>
      </c>
      <c r="G178" s="35">
        <f t="shared" ref="G178:L178" si="100">G179</f>
        <v>356.2</v>
      </c>
      <c r="H178" s="35">
        <f t="shared" si="100"/>
        <v>0</v>
      </c>
      <c r="I178" s="35">
        <f t="shared" si="100"/>
        <v>356.2</v>
      </c>
      <c r="J178" s="35">
        <f t="shared" si="100"/>
        <v>356.2</v>
      </c>
      <c r="K178" s="35">
        <f t="shared" si="100"/>
        <v>0</v>
      </c>
      <c r="L178" s="35">
        <f t="shared" si="100"/>
        <v>356.2</v>
      </c>
    </row>
    <row r="179" spans="1:12">
      <c r="A179" s="10"/>
      <c r="B179" s="29" t="s">
        <v>298</v>
      </c>
      <c r="C179" s="30" t="s">
        <v>16</v>
      </c>
      <c r="D179" s="30" t="s">
        <v>38</v>
      </c>
      <c r="E179" s="30" t="s">
        <v>310</v>
      </c>
      <c r="F179" s="30" t="s">
        <v>196</v>
      </c>
      <c r="G179" s="35">
        <f t="shared" ref="G179:J179" si="101">G181+G180</f>
        <v>356.2</v>
      </c>
      <c r="H179" s="35">
        <f t="shared" si="101"/>
        <v>0</v>
      </c>
      <c r="I179" s="35">
        <f t="shared" si="101"/>
        <v>356.2</v>
      </c>
      <c r="J179" s="35">
        <f t="shared" si="101"/>
        <v>356.2</v>
      </c>
      <c r="K179" s="35">
        <f>K181+K180</f>
        <v>0</v>
      </c>
      <c r="L179" s="35">
        <f>L181+L180</f>
        <v>356.2</v>
      </c>
    </row>
    <row r="180" spans="1:12" ht="22.5">
      <c r="A180" s="10"/>
      <c r="B180" s="83" t="s">
        <v>20</v>
      </c>
      <c r="C180" s="30" t="s">
        <v>16</v>
      </c>
      <c r="D180" s="30" t="s">
        <v>38</v>
      </c>
      <c r="E180" s="30" t="s">
        <v>310</v>
      </c>
      <c r="F180" s="40" t="s">
        <v>26</v>
      </c>
      <c r="G180" s="35">
        <v>4.2</v>
      </c>
      <c r="H180" s="35"/>
      <c r="I180" s="35">
        <f>SUM(G180:H180)</f>
        <v>4.2</v>
      </c>
      <c r="J180" s="35">
        <v>4.2</v>
      </c>
      <c r="K180" s="35"/>
      <c r="L180" s="35">
        <f>SUM(J180:K180)</f>
        <v>4.2</v>
      </c>
    </row>
    <row r="181" spans="1:12" ht="24" customHeight="1">
      <c r="A181" s="10"/>
      <c r="B181" s="31" t="s">
        <v>89</v>
      </c>
      <c r="C181" s="30" t="s">
        <v>16</v>
      </c>
      <c r="D181" s="30" t="s">
        <v>38</v>
      </c>
      <c r="E181" s="30" t="s">
        <v>310</v>
      </c>
      <c r="F181" s="30" t="s">
        <v>21</v>
      </c>
      <c r="G181" s="35">
        <v>352</v>
      </c>
      <c r="H181" s="35"/>
      <c r="I181" s="35">
        <f>SUM(G181:H181)</f>
        <v>352</v>
      </c>
      <c r="J181" s="35">
        <v>352</v>
      </c>
      <c r="K181" s="35"/>
      <c r="L181" s="35">
        <f>SUM(J181:K181)</f>
        <v>352</v>
      </c>
    </row>
    <row r="182" spans="1:12" ht="22.5">
      <c r="A182" s="10"/>
      <c r="B182" s="29" t="s">
        <v>299</v>
      </c>
      <c r="C182" s="30" t="s">
        <v>16</v>
      </c>
      <c r="D182" s="30" t="s">
        <v>38</v>
      </c>
      <c r="E182" s="30" t="s">
        <v>311</v>
      </c>
      <c r="F182" s="30" t="s">
        <v>196</v>
      </c>
      <c r="G182" s="35">
        <f t="shared" ref="G182:L183" si="102">G183</f>
        <v>50</v>
      </c>
      <c r="H182" s="35">
        <f t="shared" si="102"/>
        <v>0</v>
      </c>
      <c r="I182" s="35">
        <f t="shared" si="102"/>
        <v>50</v>
      </c>
      <c r="J182" s="35">
        <f t="shared" si="102"/>
        <v>50</v>
      </c>
      <c r="K182" s="35">
        <f t="shared" si="102"/>
        <v>0</v>
      </c>
      <c r="L182" s="84">
        <f t="shared" si="102"/>
        <v>50</v>
      </c>
    </row>
    <row r="183" spans="1:12" ht="33.75">
      <c r="A183" s="10"/>
      <c r="B183" s="31" t="s">
        <v>300</v>
      </c>
      <c r="C183" s="30" t="s">
        <v>16</v>
      </c>
      <c r="D183" s="30" t="s">
        <v>38</v>
      </c>
      <c r="E183" s="30" t="s">
        <v>312</v>
      </c>
      <c r="F183" s="30" t="s">
        <v>196</v>
      </c>
      <c r="G183" s="35">
        <f t="shared" si="102"/>
        <v>50</v>
      </c>
      <c r="H183" s="35">
        <f t="shared" si="102"/>
        <v>0</v>
      </c>
      <c r="I183" s="35">
        <f t="shared" si="102"/>
        <v>50</v>
      </c>
      <c r="J183" s="35">
        <f t="shared" si="102"/>
        <v>50</v>
      </c>
      <c r="K183" s="35">
        <f t="shared" si="102"/>
        <v>0</v>
      </c>
      <c r="L183" s="84">
        <f t="shared" si="102"/>
        <v>50</v>
      </c>
    </row>
    <row r="184" spans="1:12" ht="24.75" customHeight="1">
      <c r="A184" s="10"/>
      <c r="B184" s="31" t="s">
        <v>89</v>
      </c>
      <c r="C184" s="30" t="s">
        <v>16</v>
      </c>
      <c r="D184" s="30" t="s">
        <v>38</v>
      </c>
      <c r="E184" s="30" t="s">
        <v>312</v>
      </c>
      <c r="F184" s="30" t="s">
        <v>21</v>
      </c>
      <c r="G184" s="35">
        <v>50</v>
      </c>
      <c r="H184" s="35"/>
      <c r="I184" s="35">
        <f>SUM(G184:H184)</f>
        <v>50</v>
      </c>
      <c r="J184" s="35">
        <v>50</v>
      </c>
      <c r="K184" s="35"/>
      <c r="L184" s="84">
        <f>SUM(J184:K184)</f>
        <v>50</v>
      </c>
    </row>
    <row r="185" spans="1:12" ht="22.5">
      <c r="A185" s="10"/>
      <c r="B185" s="29" t="s">
        <v>272</v>
      </c>
      <c r="C185" s="30" t="s">
        <v>16</v>
      </c>
      <c r="D185" s="30" t="s">
        <v>38</v>
      </c>
      <c r="E185" s="30" t="s">
        <v>274</v>
      </c>
      <c r="F185" s="30" t="s">
        <v>196</v>
      </c>
      <c r="G185" s="35">
        <f t="shared" ref="G185:L186" si="103">G186</f>
        <v>50</v>
      </c>
      <c r="H185" s="35">
        <f t="shared" si="103"/>
        <v>0</v>
      </c>
      <c r="I185" s="35">
        <f t="shared" si="103"/>
        <v>50</v>
      </c>
      <c r="J185" s="35">
        <f t="shared" si="103"/>
        <v>50</v>
      </c>
      <c r="K185" s="35">
        <f t="shared" si="103"/>
        <v>0</v>
      </c>
      <c r="L185" s="35">
        <f t="shared" si="103"/>
        <v>50</v>
      </c>
    </row>
    <row r="186" spans="1:12" ht="24.75" customHeight="1">
      <c r="A186" s="10"/>
      <c r="B186" s="29" t="s">
        <v>301</v>
      </c>
      <c r="C186" s="30" t="s">
        <v>16</v>
      </c>
      <c r="D186" s="30" t="s">
        <v>38</v>
      </c>
      <c r="E186" s="30" t="s">
        <v>313</v>
      </c>
      <c r="F186" s="30" t="s">
        <v>196</v>
      </c>
      <c r="G186" s="35">
        <f t="shared" si="103"/>
        <v>50</v>
      </c>
      <c r="H186" s="35">
        <f t="shared" si="103"/>
        <v>0</v>
      </c>
      <c r="I186" s="35">
        <f t="shared" si="103"/>
        <v>50</v>
      </c>
      <c r="J186" s="35">
        <f t="shared" si="103"/>
        <v>50</v>
      </c>
      <c r="K186" s="35">
        <f t="shared" si="103"/>
        <v>0</v>
      </c>
      <c r="L186" s="35">
        <f t="shared" si="103"/>
        <v>50</v>
      </c>
    </row>
    <row r="187" spans="1:12" ht="21.75" customHeight="1">
      <c r="A187" s="10"/>
      <c r="B187" s="31" t="s">
        <v>89</v>
      </c>
      <c r="C187" s="30" t="s">
        <v>16</v>
      </c>
      <c r="D187" s="30" t="s">
        <v>38</v>
      </c>
      <c r="E187" s="30" t="s">
        <v>313</v>
      </c>
      <c r="F187" s="30" t="s">
        <v>21</v>
      </c>
      <c r="G187" s="35">
        <v>50</v>
      </c>
      <c r="H187" s="35"/>
      <c r="I187" s="35">
        <f>G187+H187</f>
        <v>50</v>
      </c>
      <c r="J187" s="35">
        <v>50</v>
      </c>
      <c r="K187" s="35"/>
      <c r="L187" s="35">
        <f>J187+K187</f>
        <v>50</v>
      </c>
    </row>
    <row r="188" spans="1:12" ht="45" customHeight="1">
      <c r="A188" s="10"/>
      <c r="B188" s="29" t="s">
        <v>302</v>
      </c>
      <c r="C188" s="30" t="s">
        <v>16</v>
      </c>
      <c r="D188" s="30" t="s">
        <v>38</v>
      </c>
      <c r="E188" s="30" t="s">
        <v>314</v>
      </c>
      <c r="F188" s="30" t="s">
        <v>196</v>
      </c>
      <c r="G188" s="35">
        <f t="shared" ref="G188:L188" si="104">G190</f>
        <v>50</v>
      </c>
      <c r="H188" s="35">
        <f t="shared" si="104"/>
        <v>0</v>
      </c>
      <c r="I188" s="35">
        <f t="shared" si="104"/>
        <v>50</v>
      </c>
      <c r="J188" s="35">
        <f t="shared" si="104"/>
        <v>50</v>
      </c>
      <c r="K188" s="35">
        <f t="shared" si="104"/>
        <v>0</v>
      </c>
      <c r="L188" s="35">
        <f t="shared" si="104"/>
        <v>50</v>
      </c>
    </row>
    <row r="189" spans="1:12" ht="33.75">
      <c r="A189" s="10"/>
      <c r="B189" s="29" t="s">
        <v>303</v>
      </c>
      <c r="C189" s="30" t="s">
        <v>16</v>
      </c>
      <c r="D189" s="30" t="s">
        <v>38</v>
      </c>
      <c r="E189" s="30" t="s">
        <v>315</v>
      </c>
      <c r="F189" s="30" t="s">
        <v>196</v>
      </c>
      <c r="G189" s="35">
        <f t="shared" ref="G189:L189" si="105">G190</f>
        <v>50</v>
      </c>
      <c r="H189" s="35">
        <f t="shared" si="105"/>
        <v>0</v>
      </c>
      <c r="I189" s="35">
        <f t="shared" si="105"/>
        <v>50</v>
      </c>
      <c r="J189" s="35">
        <f t="shared" si="105"/>
        <v>50</v>
      </c>
      <c r="K189" s="35">
        <f t="shared" si="105"/>
        <v>0</v>
      </c>
      <c r="L189" s="35">
        <f t="shared" si="105"/>
        <v>50</v>
      </c>
    </row>
    <row r="190" spans="1:12" ht="27" customHeight="1">
      <c r="A190" s="10"/>
      <c r="B190" s="31" t="s">
        <v>89</v>
      </c>
      <c r="C190" s="30" t="s">
        <v>16</v>
      </c>
      <c r="D190" s="30" t="s">
        <v>38</v>
      </c>
      <c r="E190" s="30" t="s">
        <v>315</v>
      </c>
      <c r="F190" s="30" t="s">
        <v>21</v>
      </c>
      <c r="G190" s="81">
        <v>50</v>
      </c>
      <c r="H190" s="81"/>
      <c r="I190" s="35">
        <f>SUM(G190:H190)</f>
        <v>50</v>
      </c>
      <c r="J190" s="81">
        <v>50</v>
      </c>
      <c r="K190" s="81"/>
      <c r="L190" s="35">
        <f>SUM(J190:K190)</f>
        <v>50</v>
      </c>
    </row>
    <row r="191" spans="1:12" ht="33.75">
      <c r="A191" s="10"/>
      <c r="B191" s="29" t="s">
        <v>304</v>
      </c>
      <c r="C191" s="30" t="s">
        <v>16</v>
      </c>
      <c r="D191" s="30" t="s">
        <v>38</v>
      </c>
      <c r="E191" s="30" t="s">
        <v>316</v>
      </c>
      <c r="F191" s="30" t="s">
        <v>196</v>
      </c>
      <c r="G191" s="35">
        <f t="shared" ref="G191:L192" si="106">G192</f>
        <v>134.1</v>
      </c>
      <c r="H191" s="35">
        <f t="shared" si="106"/>
        <v>0</v>
      </c>
      <c r="I191" s="35">
        <f t="shared" si="106"/>
        <v>134.1</v>
      </c>
      <c r="J191" s="35">
        <f t="shared" si="106"/>
        <v>134.1</v>
      </c>
      <c r="K191" s="35">
        <f t="shared" si="106"/>
        <v>0</v>
      </c>
      <c r="L191" s="35">
        <f t="shared" si="106"/>
        <v>134.1</v>
      </c>
    </row>
    <row r="192" spans="1:12" ht="21.75" customHeight="1">
      <c r="A192" s="10"/>
      <c r="B192" s="29" t="s">
        <v>305</v>
      </c>
      <c r="C192" s="30" t="s">
        <v>16</v>
      </c>
      <c r="D192" s="30" t="s">
        <v>38</v>
      </c>
      <c r="E192" s="30" t="s">
        <v>317</v>
      </c>
      <c r="F192" s="30" t="s">
        <v>196</v>
      </c>
      <c r="G192" s="35">
        <f t="shared" si="106"/>
        <v>134.1</v>
      </c>
      <c r="H192" s="35">
        <f t="shared" si="106"/>
        <v>0</v>
      </c>
      <c r="I192" s="35">
        <f t="shared" si="106"/>
        <v>134.1</v>
      </c>
      <c r="J192" s="35">
        <f t="shared" si="106"/>
        <v>134.1</v>
      </c>
      <c r="K192" s="35">
        <f t="shared" si="106"/>
        <v>0</v>
      </c>
      <c r="L192" s="35">
        <f t="shared" si="106"/>
        <v>134.1</v>
      </c>
    </row>
    <row r="193" spans="1:12" ht="24.75" customHeight="1">
      <c r="A193" s="10"/>
      <c r="B193" s="31" t="s">
        <v>89</v>
      </c>
      <c r="C193" s="30" t="s">
        <v>16</v>
      </c>
      <c r="D193" s="30" t="s">
        <v>38</v>
      </c>
      <c r="E193" s="30" t="s">
        <v>317</v>
      </c>
      <c r="F193" s="30" t="s">
        <v>21</v>
      </c>
      <c r="G193" s="81">
        <v>134.1</v>
      </c>
      <c r="H193" s="81"/>
      <c r="I193" s="35">
        <f>SUM(G193:H193)</f>
        <v>134.1</v>
      </c>
      <c r="J193" s="81">
        <v>134.1</v>
      </c>
      <c r="K193" s="81"/>
      <c r="L193" s="35">
        <f>SUM(J193:K193)</f>
        <v>134.1</v>
      </c>
    </row>
    <row r="194" spans="1:12">
      <c r="A194" s="10">
        <v>4</v>
      </c>
      <c r="B194" s="20" t="s">
        <v>39</v>
      </c>
      <c r="C194" s="11" t="s">
        <v>18</v>
      </c>
      <c r="D194" s="11"/>
      <c r="E194" s="11"/>
      <c r="F194" s="41"/>
      <c r="G194" s="33">
        <f>G195+G203+G212</f>
        <v>10569.5</v>
      </c>
      <c r="H194" s="33">
        <f t="shared" ref="H194:L194" si="107">H195+H203+H212</f>
        <v>45540</v>
      </c>
      <c r="I194" s="33">
        <f t="shared" si="107"/>
        <v>56109.5</v>
      </c>
      <c r="J194" s="33">
        <f t="shared" si="107"/>
        <v>10740.5</v>
      </c>
      <c r="K194" s="33">
        <f t="shared" si="107"/>
        <v>0</v>
      </c>
      <c r="L194" s="33">
        <f t="shared" si="107"/>
        <v>10740.5</v>
      </c>
    </row>
    <row r="195" spans="1:12">
      <c r="A195" s="14" t="s">
        <v>40</v>
      </c>
      <c r="B195" s="20" t="s">
        <v>110</v>
      </c>
      <c r="C195" s="11" t="s">
        <v>18</v>
      </c>
      <c r="D195" s="11" t="s">
        <v>45</v>
      </c>
      <c r="E195" s="11"/>
      <c r="F195" s="11"/>
      <c r="G195" s="25">
        <f>G196</f>
        <v>403.5</v>
      </c>
      <c r="H195" s="25">
        <f t="shared" ref="H195:L195" si="108">H196</f>
        <v>0</v>
      </c>
      <c r="I195" s="25">
        <f t="shared" si="108"/>
        <v>403.5</v>
      </c>
      <c r="J195" s="25">
        <f t="shared" si="108"/>
        <v>403.5</v>
      </c>
      <c r="K195" s="25">
        <f t="shared" si="108"/>
        <v>0</v>
      </c>
      <c r="L195" s="25">
        <f t="shared" si="108"/>
        <v>403.5</v>
      </c>
    </row>
    <row r="196" spans="1:12" ht="45">
      <c r="A196" s="14"/>
      <c r="B196" s="37" t="s">
        <v>217</v>
      </c>
      <c r="C196" s="30" t="s">
        <v>18</v>
      </c>
      <c r="D196" s="30" t="s">
        <v>45</v>
      </c>
      <c r="E196" s="30" t="s">
        <v>118</v>
      </c>
      <c r="F196" s="40"/>
      <c r="G196" s="35">
        <f>G197+G200</f>
        <v>403.5</v>
      </c>
      <c r="H196" s="35">
        <f t="shared" ref="H196:L196" si="109">H197+H200</f>
        <v>0</v>
      </c>
      <c r="I196" s="35">
        <f t="shared" si="109"/>
        <v>403.5</v>
      </c>
      <c r="J196" s="35">
        <f t="shared" si="109"/>
        <v>403.5</v>
      </c>
      <c r="K196" s="35">
        <f t="shared" si="109"/>
        <v>0</v>
      </c>
      <c r="L196" s="35">
        <f t="shared" si="109"/>
        <v>403.5</v>
      </c>
    </row>
    <row r="197" spans="1:12" ht="33.75">
      <c r="A197" s="14"/>
      <c r="B197" s="29" t="s">
        <v>318</v>
      </c>
      <c r="C197" s="30" t="s">
        <v>18</v>
      </c>
      <c r="D197" s="30" t="s">
        <v>45</v>
      </c>
      <c r="E197" s="30" t="s">
        <v>320</v>
      </c>
      <c r="F197" s="30" t="s">
        <v>196</v>
      </c>
      <c r="G197" s="35">
        <f>G198</f>
        <v>94.8</v>
      </c>
      <c r="H197" s="35">
        <f t="shared" ref="H197:L198" si="110">H198</f>
        <v>0</v>
      </c>
      <c r="I197" s="35">
        <f t="shared" si="110"/>
        <v>94.8</v>
      </c>
      <c r="J197" s="35">
        <f t="shared" si="110"/>
        <v>94.8</v>
      </c>
      <c r="K197" s="35">
        <f t="shared" si="110"/>
        <v>0</v>
      </c>
      <c r="L197" s="35">
        <f t="shared" si="110"/>
        <v>94.8</v>
      </c>
    </row>
    <row r="198" spans="1:12" ht="90">
      <c r="A198" s="14"/>
      <c r="B198" s="29" t="s">
        <v>322</v>
      </c>
      <c r="C198" s="30" t="s">
        <v>18</v>
      </c>
      <c r="D198" s="30" t="s">
        <v>45</v>
      </c>
      <c r="E198" s="30" t="s">
        <v>323</v>
      </c>
      <c r="F198" s="30" t="s">
        <v>196</v>
      </c>
      <c r="G198" s="35">
        <f>G199</f>
        <v>94.8</v>
      </c>
      <c r="H198" s="35">
        <f t="shared" si="110"/>
        <v>0</v>
      </c>
      <c r="I198" s="35">
        <f t="shared" si="110"/>
        <v>94.8</v>
      </c>
      <c r="J198" s="35">
        <f t="shared" si="110"/>
        <v>94.8</v>
      </c>
      <c r="K198" s="35">
        <f t="shared" si="110"/>
        <v>0</v>
      </c>
      <c r="L198" s="35">
        <f t="shared" si="110"/>
        <v>94.8</v>
      </c>
    </row>
    <row r="199" spans="1:12" ht="24" customHeight="1">
      <c r="A199" s="14"/>
      <c r="B199" s="31" t="s">
        <v>89</v>
      </c>
      <c r="C199" s="30" t="s">
        <v>18</v>
      </c>
      <c r="D199" s="30" t="s">
        <v>45</v>
      </c>
      <c r="E199" s="30" t="s">
        <v>323</v>
      </c>
      <c r="F199" s="30" t="s">
        <v>21</v>
      </c>
      <c r="G199" s="35">
        <v>94.8</v>
      </c>
      <c r="H199" s="35"/>
      <c r="I199" s="35">
        <f>SUM(G199:H199)</f>
        <v>94.8</v>
      </c>
      <c r="J199" s="35">
        <v>94.8</v>
      </c>
      <c r="K199" s="35"/>
      <c r="L199" s="35">
        <f>SUM(J199:K199)</f>
        <v>94.8</v>
      </c>
    </row>
    <row r="200" spans="1:12" ht="33.75">
      <c r="A200" s="14"/>
      <c r="B200" s="29" t="s">
        <v>324</v>
      </c>
      <c r="C200" s="30" t="s">
        <v>18</v>
      </c>
      <c r="D200" s="30" t="s">
        <v>45</v>
      </c>
      <c r="E200" s="30" t="s">
        <v>325</v>
      </c>
      <c r="F200" s="30" t="s">
        <v>196</v>
      </c>
      <c r="G200" s="35">
        <f t="shared" ref="G200:L201" si="111">G201</f>
        <v>308.7</v>
      </c>
      <c r="H200" s="35">
        <f t="shared" si="111"/>
        <v>0</v>
      </c>
      <c r="I200" s="35">
        <f t="shared" si="111"/>
        <v>308.7</v>
      </c>
      <c r="J200" s="35">
        <f t="shared" si="111"/>
        <v>308.7</v>
      </c>
      <c r="K200" s="35">
        <f t="shared" si="111"/>
        <v>0</v>
      </c>
      <c r="L200" s="35">
        <f t="shared" si="111"/>
        <v>308.7</v>
      </c>
    </row>
    <row r="201" spans="1:12" ht="45">
      <c r="A201" s="14"/>
      <c r="B201" s="39" t="s">
        <v>178</v>
      </c>
      <c r="C201" s="30" t="s">
        <v>18</v>
      </c>
      <c r="D201" s="30" t="s">
        <v>45</v>
      </c>
      <c r="E201" s="30" t="s">
        <v>326</v>
      </c>
      <c r="F201" s="30" t="s">
        <v>196</v>
      </c>
      <c r="G201" s="35">
        <f t="shared" si="111"/>
        <v>308.7</v>
      </c>
      <c r="H201" s="35">
        <f t="shared" si="111"/>
        <v>0</v>
      </c>
      <c r="I201" s="35">
        <f t="shared" si="111"/>
        <v>308.7</v>
      </c>
      <c r="J201" s="35">
        <f t="shared" si="111"/>
        <v>308.7</v>
      </c>
      <c r="K201" s="35">
        <f t="shared" si="111"/>
        <v>0</v>
      </c>
      <c r="L201" s="35">
        <f t="shared" si="111"/>
        <v>308.7</v>
      </c>
    </row>
    <row r="202" spans="1:12" ht="24.75" customHeight="1">
      <c r="A202" s="14"/>
      <c r="B202" s="34" t="s">
        <v>89</v>
      </c>
      <c r="C202" s="30" t="s">
        <v>18</v>
      </c>
      <c r="D202" s="30" t="s">
        <v>45</v>
      </c>
      <c r="E202" s="30" t="s">
        <v>326</v>
      </c>
      <c r="F202" s="30" t="s">
        <v>21</v>
      </c>
      <c r="G202" s="35">
        <v>308.7</v>
      </c>
      <c r="H202" s="35"/>
      <c r="I202" s="35">
        <f>SUM(G202:H202)</f>
        <v>308.7</v>
      </c>
      <c r="J202" s="35">
        <v>308.7</v>
      </c>
      <c r="K202" s="35"/>
      <c r="L202" s="35">
        <f>SUM(J202:K202)</f>
        <v>308.7</v>
      </c>
    </row>
    <row r="203" spans="1:12">
      <c r="A203" s="14" t="s">
        <v>42</v>
      </c>
      <c r="B203" s="20" t="s">
        <v>97</v>
      </c>
      <c r="C203" s="11" t="s">
        <v>18</v>
      </c>
      <c r="D203" s="11" t="s">
        <v>41</v>
      </c>
      <c r="E203" s="11"/>
      <c r="F203" s="11"/>
      <c r="G203" s="33">
        <f t="shared" ref="G203:L203" si="112">G204</f>
        <v>8582</v>
      </c>
      <c r="H203" s="33">
        <f t="shared" si="112"/>
        <v>45540</v>
      </c>
      <c r="I203" s="33">
        <f t="shared" si="112"/>
        <v>54122</v>
      </c>
      <c r="J203" s="33">
        <f t="shared" si="112"/>
        <v>8753</v>
      </c>
      <c r="K203" s="33">
        <f t="shared" si="112"/>
        <v>0</v>
      </c>
      <c r="L203" s="33">
        <f t="shared" si="112"/>
        <v>8753</v>
      </c>
    </row>
    <row r="204" spans="1:12" ht="45">
      <c r="A204" s="14"/>
      <c r="B204" s="37" t="s">
        <v>217</v>
      </c>
      <c r="C204" s="30" t="s">
        <v>18</v>
      </c>
      <c r="D204" s="30" t="s">
        <v>41</v>
      </c>
      <c r="E204" s="30" t="s">
        <v>118</v>
      </c>
      <c r="F204" s="30"/>
      <c r="G204" s="35">
        <f>G209+G205</f>
        <v>8582</v>
      </c>
      <c r="H204" s="35">
        <f t="shared" ref="H204:I204" si="113">H209+H205</f>
        <v>45540</v>
      </c>
      <c r="I204" s="35">
        <f t="shared" si="113"/>
        <v>54122</v>
      </c>
      <c r="J204" s="35">
        <f>J209</f>
        <v>8753</v>
      </c>
      <c r="K204" s="35">
        <f>K209</f>
        <v>0</v>
      </c>
      <c r="L204" s="35">
        <f>L209</f>
        <v>8753</v>
      </c>
    </row>
    <row r="205" spans="1:12" ht="45">
      <c r="A205" s="14"/>
      <c r="B205" s="31" t="s">
        <v>558</v>
      </c>
      <c r="C205" s="30" t="s">
        <v>18</v>
      </c>
      <c r="D205" s="30" t="s">
        <v>41</v>
      </c>
      <c r="E205" s="30" t="s">
        <v>562</v>
      </c>
      <c r="F205" s="30" t="s">
        <v>196</v>
      </c>
      <c r="G205" s="35">
        <f>G206</f>
        <v>0</v>
      </c>
      <c r="H205" s="35">
        <f t="shared" ref="H205:L205" si="114">H206</f>
        <v>46000</v>
      </c>
      <c r="I205" s="35">
        <f t="shared" si="114"/>
        <v>46000</v>
      </c>
      <c r="J205" s="35">
        <f t="shared" si="114"/>
        <v>0</v>
      </c>
      <c r="K205" s="35">
        <f t="shared" si="114"/>
        <v>0</v>
      </c>
      <c r="L205" s="35">
        <f t="shared" si="114"/>
        <v>0</v>
      </c>
    </row>
    <row r="206" spans="1:12" ht="33.75">
      <c r="A206" s="14"/>
      <c r="B206" s="31" t="s">
        <v>559</v>
      </c>
      <c r="C206" s="30" t="s">
        <v>18</v>
      </c>
      <c r="D206" s="30" t="s">
        <v>41</v>
      </c>
      <c r="E206" s="30" t="s">
        <v>563</v>
      </c>
      <c r="F206" s="30" t="s">
        <v>196</v>
      </c>
      <c r="G206" s="35">
        <f>G207+G208</f>
        <v>0</v>
      </c>
      <c r="H206" s="35">
        <f t="shared" ref="H206:I206" si="115">H207+H208</f>
        <v>46000</v>
      </c>
      <c r="I206" s="35">
        <f t="shared" si="115"/>
        <v>46000</v>
      </c>
      <c r="J206" s="35">
        <f t="shared" ref="J206:L206" si="116">J207+J208</f>
        <v>0</v>
      </c>
      <c r="K206" s="35">
        <f t="shared" si="116"/>
        <v>0</v>
      </c>
      <c r="L206" s="35">
        <f t="shared" si="116"/>
        <v>0</v>
      </c>
    </row>
    <row r="207" spans="1:12" ht="33.75">
      <c r="A207" s="14"/>
      <c r="B207" s="31" t="s">
        <v>560</v>
      </c>
      <c r="C207" s="30" t="s">
        <v>18</v>
      </c>
      <c r="D207" s="30" t="s">
        <v>41</v>
      </c>
      <c r="E207" s="30" t="s">
        <v>563</v>
      </c>
      <c r="F207" s="30" t="s">
        <v>21</v>
      </c>
      <c r="G207" s="35"/>
      <c r="H207" s="35">
        <v>460</v>
      </c>
      <c r="I207" s="35">
        <f t="shared" ref="I207:I208" si="117">SUM(G207:H207)</f>
        <v>460</v>
      </c>
      <c r="J207" s="35"/>
      <c r="K207" s="35"/>
      <c r="L207" s="35">
        <f t="shared" ref="L207:L208" si="118">SUM(J207:K207)</f>
        <v>0</v>
      </c>
    </row>
    <row r="208" spans="1:12" ht="33.75">
      <c r="A208" s="14"/>
      <c r="B208" s="31" t="s">
        <v>589</v>
      </c>
      <c r="C208" s="30" t="s">
        <v>18</v>
      </c>
      <c r="D208" s="30" t="s">
        <v>41</v>
      </c>
      <c r="E208" s="30" t="s">
        <v>563</v>
      </c>
      <c r="F208" s="30" t="s">
        <v>21</v>
      </c>
      <c r="G208" s="35"/>
      <c r="H208" s="35">
        <v>45540</v>
      </c>
      <c r="I208" s="35">
        <f t="shared" si="117"/>
        <v>45540</v>
      </c>
      <c r="J208" s="35"/>
      <c r="K208" s="35"/>
      <c r="L208" s="35">
        <f t="shared" si="118"/>
        <v>0</v>
      </c>
    </row>
    <row r="209" spans="1:12" ht="21.75" customHeight="1">
      <c r="A209" s="14"/>
      <c r="B209" s="29" t="s">
        <v>327</v>
      </c>
      <c r="C209" s="30" t="s">
        <v>18</v>
      </c>
      <c r="D209" s="30" t="s">
        <v>41</v>
      </c>
      <c r="E209" s="30" t="s">
        <v>329</v>
      </c>
      <c r="F209" s="30" t="s">
        <v>196</v>
      </c>
      <c r="G209" s="35">
        <f t="shared" ref="G209:L210" si="119">G210</f>
        <v>8582</v>
      </c>
      <c r="H209" s="35">
        <f t="shared" si="119"/>
        <v>-460</v>
      </c>
      <c r="I209" s="35">
        <f t="shared" si="119"/>
        <v>8122</v>
      </c>
      <c r="J209" s="35">
        <f t="shared" si="119"/>
        <v>8753</v>
      </c>
      <c r="K209" s="35">
        <f t="shared" si="119"/>
        <v>0</v>
      </c>
      <c r="L209" s="35">
        <f t="shared" si="119"/>
        <v>8753</v>
      </c>
    </row>
    <row r="210" spans="1:12">
      <c r="A210" s="14"/>
      <c r="B210" s="39" t="s">
        <v>328</v>
      </c>
      <c r="C210" s="30" t="s">
        <v>18</v>
      </c>
      <c r="D210" s="30" t="s">
        <v>41</v>
      </c>
      <c r="E210" s="30" t="s">
        <v>330</v>
      </c>
      <c r="F210" s="30" t="s">
        <v>196</v>
      </c>
      <c r="G210" s="35">
        <f t="shared" si="119"/>
        <v>8582</v>
      </c>
      <c r="H210" s="35">
        <f t="shared" si="119"/>
        <v>-460</v>
      </c>
      <c r="I210" s="35">
        <f t="shared" si="119"/>
        <v>8122</v>
      </c>
      <c r="J210" s="35">
        <f t="shared" si="119"/>
        <v>8753</v>
      </c>
      <c r="K210" s="35">
        <f t="shared" si="119"/>
        <v>0</v>
      </c>
      <c r="L210" s="35">
        <f t="shared" si="119"/>
        <v>8753</v>
      </c>
    </row>
    <row r="211" spans="1:12" ht="22.5" customHeight="1">
      <c r="A211" s="14"/>
      <c r="B211" s="34" t="s">
        <v>89</v>
      </c>
      <c r="C211" s="30" t="s">
        <v>18</v>
      </c>
      <c r="D211" s="30" t="s">
        <v>41</v>
      </c>
      <c r="E211" s="30" t="s">
        <v>330</v>
      </c>
      <c r="F211" s="30" t="s">
        <v>21</v>
      </c>
      <c r="G211" s="35">
        <v>8582</v>
      </c>
      <c r="H211" s="35">
        <v>-460</v>
      </c>
      <c r="I211" s="35">
        <f>SUM(G211:H211)</f>
        <v>8122</v>
      </c>
      <c r="J211" s="35">
        <v>8753</v>
      </c>
      <c r="K211" s="35"/>
      <c r="L211" s="35">
        <f>SUM(J211:K211)</f>
        <v>8753</v>
      </c>
    </row>
    <row r="212" spans="1:12" ht="21">
      <c r="A212" s="14" t="s">
        <v>169</v>
      </c>
      <c r="B212" s="20" t="s">
        <v>153</v>
      </c>
      <c r="C212" s="32" t="s">
        <v>18</v>
      </c>
      <c r="D212" s="32" t="s">
        <v>43</v>
      </c>
      <c r="E212" s="32"/>
      <c r="F212" s="32"/>
      <c r="G212" s="25">
        <f t="shared" ref="G212:L212" si="120">G213+G217</f>
        <v>1584</v>
      </c>
      <c r="H212" s="25">
        <f t="shared" si="120"/>
        <v>0</v>
      </c>
      <c r="I212" s="25">
        <f t="shared" si="120"/>
        <v>1584</v>
      </c>
      <c r="J212" s="25">
        <f t="shared" si="120"/>
        <v>1584</v>
      </c>
      <c r="K212" s="25">
        <f t="shared" si="120"/>
        <v>0</v>
      </c>
      <c r="L212" s="25">
        <f t="shared" si="120"/>
        <v>1584</v>
      </c>
    </row>
    <row r="213" spans="1:12" ht="56.25">
      <c r="A213" s="14"/>
      <c r="B213" s="37" t="s">
        <v>216</v>
      </c>
      <c r="C213" s="30" t="s">
        <v>18</v>
      </c>
      <c r="D213" s="30" t="s">
        <v>43</v>
      </c>
      <c r="E213" s="30" t="s">
        <v>147</v>
      </c>
      <c r="F213" s="30"/>
      <c r="G213" s="35">
        <f>G214</f>
        <v>330</v>
      </c>
      <c r="H213" s="35">
        <f t="shared" ref="H213:L213" si="121">H214</f>
        <v>0</v>
      </c>
      <c r="I213" s="35">
        <f t="shared" si="121"/>
        <v>330</v>
      </c>
      <c r="J213" s="35">
        <f t="shared" si="121"/>
        <v>330</v>
      </c>
      <c r="K213" s="35">
        <f t="shared" si="121"/>
        <v>0</v>
      </c>
      <c r="L213" s="35">
        <f t="shared" si="121"/>
        <v>330</v>
      </c>
    </row>
    <row r="214" spans="1:12" ht="22.5">
      <c r="A214" s="14"/>
      <c r="B214" s="29" t="s">
        <v>331</v>
      </c>
      <c r="C214" s="30" t="s">
        <v>18</v>
      </c>
      <c r="D214" s="30" t="s">
        <v>43</v>
      </c>
      <c r="E214" s="30" t="s">
        <v>333</v>
      </c>
      <c r="F214" s="30" t="s">
        <v>196</v>
      </c>
      <c r="G214" s="35">
        <f>G215</f>
        <v>330</v>
      </c>
      <c r="H214" s="35">
        <f t="shared" ref="H214:L214" si="122">H215</f>
        <v>0</v>
      </c>
      <c r="I214" s="35">
        <f t="shared" si="122"/>
        <v>330</v>
      </c>
      <c r="J214" s="35">
        <f t="shared" si="122"/>
        <v>330</v>
      </c>
      <c r="K214" s="35">
        <f t="shared" si="122"/>
        <v>0</v>
      </c>
      <c r="L214" s="35">
        <f t="shared" si="122"/>
        <v>330</v>
      </c>
    </row>
    <row r="215" spans="1:12" ht="56.25" customHeight="1">
      <c r="A215" s="14"/>
      <c r="B215" s="29" t="s">
        <v>332</v>
      </c>
      <c r="C215" s="30" t="s">
        <v>18</v>
      </c>
      <c r="D215" s="30" t="s">
        <v>43</v>
      </c>
      <c r="E215" s="30" t="s">
        <v>334</v>
      </c>
      <c r="F215" s="30" t="s">
        <v>196</v>
      </c>
      <c r="G215" s="35">
        <f>G216</f>
        <v>330</v>
      </c>
      <c r="H215" s="35">
        <f t="shared" ref="H215:L215" si="123">H216</f>
        <v>0</v>
      </c>
      <c r="I215" s="35">
        <f t="shared" si="123"/>
        <v>330</v>
      </c>
      <c r="J215" s="35">
        <f t="shared" si="123"/>
        <v>330</v>
      </c>
      <c r="K215" s="35">
        <f t="shared" si="123"/>
        <v>0</v>
      </c>
      <c r="L215" s="35">
        <f t="shared" si="123"/>
        <v>330</v>
      </c>
    </row>
    <row r="216" spans="1:12" ht="45">
      <c r="A216" s="14"/>
      <c r="B216" s="31" t="s">
        <v>123</v>
      </c>
      <c r="C216" s="30" t="s">
        <v>18</v>
      </c>
      <c r="D216" s="30" t="s">
        <v>43</v>
      </c>
      <c r="E216" s="30" t="s">
        <v>334</v>
      </c>
      <c r="F216" s="30" t="s">
        <v>125</v>
      </c>
      <c r="G216" s="35">
        <v>330</v>
      </c>
      <c r="H216" s="35"/>
      <c r="I216" s="35">
        <v>330</v>
      </c>
      <c r="J216" s="35">
        <v>330</v>
      </c>
      <c r="K216" s="35"/>
      <c r="L216" s="35">
        <v>330</v>
      </c>
    </row>
    <row r="217" spans="1:12" ht="56.25">
      <c r="A217" s="14"/>
      <c r="B217" s="48" t="s">
        <v>215</v>
      </c>
      <c r="C217" s="30" t="s">
        <v>18</v>
      </c>
      <c r="D217" s="30" t="s">
        <v>43</v>
      </c>
      <c r="E217" s="30" t="s">
        <v>117</v>
      </c>
      <c r="F217" s="30"/>
      <c r="G217" s="35">
        <f>G218</f>
        <v>1254</v>
      </c>
      <c r="H217" s="35">
        <f t="shared" ref="H217:L217" si="124">H218</f>
        <v>0</v>
      </c>
      <c r="I217" s="35">
        <f t="shared" si="124"/>
        <v>1254</v>
      </c>
      <c r="J217" s="35">
        <f t="shared" si="124"/>
        <v>1254</v>
      </c>
      <c r="K217" s="35">
        <f t="shared" si="124"/>
        <v>0</v>
      </c>
      <c r="L217" s="35">
        <f t="shared" si="124"/>
        <v>1254</v>
      </c>
    </row>
    <row r="218" spans="1:12" ht="33.75">
      <c r="A218" s="14"/>
      <c r="B218" s="29" t="s">
        <v>335</v>
      </c>
      <c r="C218" s="30" t="s">
        <v>18</v>
      </c>
      <c r="D218" s="30" t="s">
        <v>43</v>
      </c>
      <c r="E218" s="38" t="s">
        <v>338</v>
      </c>
      <c r="F218" s="30" t="s">
        <v>196</v>
      </c>
      <c r="G218" s="35">
        <f t="shared" ref="G218:L218" si="125">G219</f>
        <v>1254</v>
      </c>
      <c r="H218" s="35">
        <f t="shared" si="125"/>
        <v>0</v>
      </c>
      <c r="I218" s="35">
        <f t="shared" si="125"/>
        <v>1254</v>
      </c>
      <c r="J218" s="35">
        <f t="shared" si="125"/>
        <v>1254</v>
      </c>
      <c r="K218" s="35">
        <f t="shared" si="125"/>
        <v>0</v>
      </c>
      <c r="L218" s="35">
        <f t="shared" si="125"/>
        <v>1254</v>
      </c>
    </row>
    <row r="219" spans="1:12" ht="26.25" customHeight="1">
      <c r="A219" s="14"/>
      <c r="B219" s="29" t="s">
        <v>336</v>
      </c>
      <c r="C219" s="30" t="s">
        <v>18</v>
      </c>
      <c r="D219" s="30" t="s">
        <v>43</v>
      </c>
      <c r="E219" s="38" t="s">
        <v>339</v>
      </c>
      <c r="F219" s="30" t="s">
        <v>196</v>
      </c>
      <c r="G219" s="35">
        <f t="shared" ref="G219:L219" si="126">SUM(G220:G221)</f>
        <v>1254</v>
      </c>
      <c r="H219" s="35">
        <f t="shared" si="126"/>
        <v>0</v>
      </c>
      <c r="I219" s="35">
        <f t="shared" si="126"/>
        <v>1254</v>
      </c>
      <c r="J219" s="35">
        <f t="shared" si="126"/>
        <v>1254</v>
      </c>
      <c r="K219" s="35">
        <f t="shared" si="126"/>
        <v>0</v>
      </c>
      <c r="L219" s="35">
        <f t="shared" si="126"/>
        <v>1254</v>
      </c>
    </row>
    <row r="220" spans="1:12" ht="22.5">
      <c r="A220" s="14"/>
      <c r="B220" s="31" t="s">
        <v>20</v>
      </c>
      <c r="C220" s="30" t="s">
        <v>18</v>
      </c>
      <c r="D220" s="30" t="s">
        <v>43</v>
      </c>
      <c r="E220" s="38" t="s">
        <v>339</v>
      </c>
      <c r="F220" s="30" t="s">
        <v>26</v>
      </c>
      <c r="G220" s="35">
        <v>248</v>
      </c>
      <c r="H220" s="35"/>
      <c r="I220" s="35">
        <f>SUM(G220:H220)</f>
        <v>248</v>
      </c>
      <c r="J220" s="35">
        <v>248</v>
      </c>
      <c r="K220" s="35"/>
      <c r="L220" s="35">
        <f>SUM(J220:K220)</f>
        <v>248</v>
      </c>
    </row>
    <row r="221" spans="1:12" ht="25.5" customHeight="1">
      <c r="A221" s="14"/>
      <c r="B221" s="31" t="s">
        <v>89</v>
      </c>
      <c r="C221" s="30" t="s">
        <v>18</v>
      </c>
      <c r="D221" s="30" t="s">
        <v>43</v>
      </c>
      <c r="E221" s="38" t="s">
        <v>339</v>
      </c>
      <c r="F221" s="30" t="s">
        <v>21</v>
      </c>
      <c r="G221" s="35">
        <v>1006</v>
      </c>
      <c r="H221" s="35"/>
      <c r="I221" s="35">
        <f>SUM(G221:H221)</f>
        <v>1006</v>
      </c>
      <c r="J221" s="35">
        <v>1006</v>
      </c>
      <c r="K221" s="35"/>
      <c r="L221" s="35">
        <f>SUM(J221:K221)</f>
        <v>1006</v>
      </c>
    </row>
    <row r="222" spans="1:12">
      <c r="A222" s="10">
        <v>5</v>
      </c>
      <c r="B222" s="20" t="s">
        <v>44</v>
      </c>
      <c r="C222" s="11" t="s">
        <v>45</v>
      </c>
      <c r="D222" s="11"/>
      <c r="E222" s="11"/>
      <c r="F222" s="41"/>
      <c r="G222" s="49">
        <f t="shared" ref="G222:L222" si="127">G223+G232+G244+G249</f>
        <v>23666.899999999998</v>
      </c>
      <c r="H222" s="49">
        <f t="shared" si="127"/>
        <v>0</v>
      </c>
      <c r="I222" s="49">
        <f t="shared" si="127"/>
        <v>23666.899999999998</v>
      </c>
      <c r="J222" s="49">
        <f t="shared" si="127"/>
        <v>23516.899999999998</v>
      </c>
      <c r="K222" s="49">
        <f t="shared" si="127"/>
        <v>0</v>
      </c>
      <c r="L222" s="49">
        <f t="shared" si="127"/>
        <v>23516.899999999998</v>
      </c>
    </row>
    <row r="223" spans="1:12">
      <c r="A223" s="14" t="s">
        <v>46</v>
      </c>
      <c r="B223" s="20" t="s">
        <v>154</v>
      </c>
      <c r="C223" s="32" t="s">
        <v>45</v>
      </c>
      <c r="D223" s="32" t="s">
        <v>8</v>
      </c>
      <c r="E223" s="32"/>
      <c r="F223" s="32"/>
      <c r="G223" s="25">
        <f t="shared" ref="G223" si="128">G228+G224</f>
        <v>57.1</v>
      </c>
      <c r="H223" s="25">
        <f t="shared" ref="H223" si="129">H228+H224</f>
        <v>0</v>
      </c>
      <c r="I223" s="25">
        <f t="shared" ref="I223" si="130">I228+I224</f>
        <v>57.1</v>
      </c>
      <c r="J223" s="25">
        <f t="shared" ref="J223" si="131">J228+J224</f>
        <v>57.1</v>
      </c>
      <c r="K223" s="25">
        <f t="shared" ref="K223" si="132">K228+K224</f>
        <v>0</v>
      </c>
      <c r="L223" s="25">
        <f t="shared" ref="L223" si="133">L228+L224</f>
        <v>57.1</v>
      </c>
    </row>
    <row r="224" spans="1:12" ht="45">
      <c r="A224" s="14"/>
      <c r="B224" s="31" t="s">
        <v>342</v>
      </c>
      <c r="C224" s="30" t="s">
        <v>45</v>
      </c>
      <c r="D224" s="30" t="s">
        <v>8</v>
      </c>
      <c r="E224" s="30" t="s">
        <v>118</v>
      </c>
      <c r="F224" s="30" t="s">
        <v>196</v>
      </c>
      <c r="G224" s="35">
        <f>G225</f>
        <v>10.1</v>
      </c>
      <c r="H224" s="35">
        <f t="shared" ref="H224:L224" si="134">H225</f>
        <v>0</v>
      </c>
      <c r="I224" s="35">
        <f t="shared" si="134"/>
        <v>10.1</v>
      </c>
      <c r="J224" s="35">
        <f t="shared" si="134"/>
        <v>10.1</v>
      </c>
      <c r="K224" s="35">
        <f t="shared" si="134"/>
        <v>0</v>
      </c>
      <c r="L224" s="35">
        <f t="shared" si="134"/>
        <v>10.1</v>
      </c>
    </row>
    <row r="225" spans="1:12" ht="33.75">
      <c r="A225" s="14"/>
      <c r="B225" s="29" t="s">
        <v>343</v>
      </c>
      <c r="C225" s="30" t="s">
        <v>45</v>
      </c>
      <c r="D225" s="30" t="s">
        <v>8</v>
      </c>
      <c r="E225" s="40" t="s">
        <v>345</v>
      </c>
      <c r="F225" s="30" t="s">
        <v>196</v>
      </c>
      <c r="G225" s="35">
        <f t="shared" ref="G225:L226" si="135">G226</f>
        <v>10.1</v>
      </c>
      <c r="H225" s="35">
        <f t="shared" si="135"/>
        <v>0</v>
      </c>
      <c r="I225" s="35">
        <f t="shared" si="135"/>
        <v>10.1</v>
      </c>
      <c r="J225" s="35">
        <f t="shared" si="135"/>
        <v>10.1</v>
      </c>
      <c r="K225" s="35">
        <f t="shared" si="135"/>
        <v>0</v>
      </c>
      <c r="L225" s="35">
        <f t="shared" si="135"/>
        <v>10.1</v>
      </c>
    </row>
    <row r="226" spans="1:12" ht="22.5">
      <c r="A226" s="14"/>
      <c r="B226" s="29" t="s">
        <v>344</v>
      </c>
      <c r="C226" s="30" t="s">
        <v>45</v>
      </c>
      <c r="D226" s="30" t="s">
        <v>8</v>
      </c>
      <c r="E226" s="40" t="s">
        <v>346</v>
      </c>
      <c r="F226" s="30" t="s">
        <v>196</v>
      </c>
      <c r="G226" s="35">
        <f t="shared" si="135"/>
        <v>10.1</v>
      </c>
      <c r="H226" s="35">
        <f t="shared" si="135"/>
        <v>0</v>
      </c>
      <c r="I226" s="35">
        <f t="shared" si="135"/>
        <v>10.1</v>
      </c>
      <c r="J226" s="35">
        <f t="shared" si="135"/>
        <v>10.1</v>
      </c>
      <c r="K226" s="35">
        <f t="shared" si="135"/>
        <v>0</v>
      </c>
      <c r="L226" s="35">
        <f t="shared" si="135"/>
        <v>10.1</v>
      </c>
    </row>
    <row r="227" spans="1:12" ht="21.75" customHeight="1">
      <c r="A227" s="14"/>
      <c r="B227" s="31" t="s">
        <v>89</v>
      </c>
      <c r="C227" s="30" t="s">
        <v>45</v>
      </c>
      <c r="D227" s="30" t="s">
        <v>8</v>
      </c>
      <c r="E227" s="40" t="s">
        <v>346</v>
      </c>
      <c r="F227" s="30" t="s">
        <v>21</v>
      </c>
      <c r="G227" s="35">
        <v>10.1</v>
      </c>
      <c r="H227" s="35"/>
      <c r="I227" s="35">
        <f>SUM(G227:H227)</f>
        <v>10.1</v>
      </c>
      <c r="J227" s="35">
        <v>10.1</v>
      </c>
      <c r="K227" s="35"/>
      <c r="L227" s="35">
        <f>SUM(J227:K227)</f>
        <v>10.1</v>
      </c>
    </row>
    <row r="228" spans="1:12" ht="56.25">
      <c r="A228" s="10"/>
      <c r="B228" s="48" t="s">
        <v>215</v>
      </c>
      <c r="C228" s="30" t="s">
        <v>45</v>
      </c>
      <c r="D228" s="30" t="s">
        <v>8</v>
      </c>
      <c r="E228" s="30" t="s">
        <v>117</v>
      </c>
      <c r="F228" s="30"/>
      <c r="G228" s="35">
        <f>G229</f>
        <v>47</v>
      </c>
      <c r="H228" s="35">
        <f t="shared" ref="H228:L228" si="136">H229</f>
        <v>0</v>
      </c>
      <c r="I228" s="35">
        <f t="shared" si="136"/>
        <v>47</v>
      </c>
      <c r="J228" s="35">
        <f t="shared" si="136"/>
        <v>47</v>
      </c>
      <c r="K228" s="35">
        <f t="shared" si="136"/>
        <v>0</v>
      </c>
      <c r="L228" s="35">
        <f t="shared" si="136"/>
        <v>47</v>
      </c>
    </row>
    <row r="229" spans="1:12" ht="33.75">
      <c r="A229" s="10"/>
      <c r="B229" s="29" t="s">
        <v>335</v>
      </c>
      <c r="C229" s="30" t="s">
        <v>45</v>
      </c>
      <c r="D229" s="30" t="s">
        <v>8</v>
      </c>
      <c r="E229" s="1" t="s">
        <v>338</v>
      </c>
      <c r="F229" s="30" t="s">
        <v>196</v>
      </c>
      <c r="G229" s="81">
        <f t="shared" ref="G229:L229" si="137">G230</f>
        <v>47</v>
      </c>
      <c r="H229" s="81">
        <f t="shared" si="137"/>
        <v>0</v>
      </c>
      <c r="I229" s="81">
        <f t="shared" si="137"/>
        <v>47</v>
      </c>
      <c r="J229" s="81">
        <f t="shared" si="137"/>
        <v>47</v>
      </c>
      <c r="K229" s="81">
        <f t="shared" si="137"/>
        <v>0</v>
      </c>
      <c r="L229" s="81">
        <f t="shared" si="137"/>
        <v>47</v>
      </c>
    </row>
    <row r="230" spans="1:12" ht="22.5">
      <c r="A230" s="10"/>
      <c r="B230" s="29" t="s">
        <v>347</v>
      </c>
      <c r="C230" s="30" t="s">
        <v>45</v>
      </c>
      <c r="D230" s="30" t="s">
        <v>8</v>
      </c>
      <c r="E230" s="1" t="s">
        <v>339</v>
      </c>
      <c r="F230" s="30" t="s">
        <v>196</v>
      </c>
      <c r="G230" s="81">
        <f t="shared" ref="G230:L230" si="138">SUM(G231:G231)</f>
        <v>47</v>
      </c>
      <c r="H230" s="81">
        <f t="shared" si="138"/>
        <v>0</v>
      </c>
      <c r="I230" s="81">
        <f t="shared" si="138"/>
        <v>47</v>
      </c>
      <c r="J230" s="81">
        <f t="shared" si="138"/>
        <v>47</v>
      </c>
      <c r="K230" s="81">
        <f t="shared" si="138"/>
        <v>0</v>
      </c>
      <c r="L230" s="81">
        <f t="shared" si="138"/>
        <v>47</v>
      </c>
    </row>
    <row r="231" spans="1:12">
      <c r="A231" s="10"/>
      <c r="B231" s="31" t="s">
        <v>141</v>
      </c>
      <c r="C231" s="30" t="s">
        <v>45</v>
      </c>
      <c r="D231" s="30" t="s">
        <v>8</v>
      </c>
      <c r="E231" s="1" t="s">
        <v>339</v>
      </c>
      <c r="F231" s="30" t="s">
        <v>142</v>
      </c>
      <c r="G231" s="81">
        <v>47</v>
      </c>
      <c r="H231" s="81"/>
      <c r="I231" s="35">
        <f>SUM(G231:H231)</f>
        <v>47</v>
      </c>
      <c r="J231" s="81">
        <v>47</v>
      </c>
      <c r="K231" s="81"/>
      <c r="L231" s="35">
        <f>SUM(J231:K231)</f>
        <v>47</v>
      </c>
    </row>
    <row r="232" spans="1:12">
      <c r="A232" s="14" t="s">
        <v>49</v>
      </c>
      <c r="B232" s="20" t="s">
        <v>47</v>
      </c>
      <c r="C232" s="32" t="s">
        <v>45</v>
      </c>
      <c r="D232" s="32" t="s">
        <v>11</v>
      </c>
      <c r="E232" s="32"/>
      <c r="F232" s="32"/>
      <c r="G232" s="25">
        <f>G233+G240</f>
        <v>8207.4</v>
      </c>
      <c r="H232" s="25">
        <f t="shared" ref="H232:L232" si="139">H233+H240</f>
        <v>0</v>
      </c>
      <c r="I232" s="25">
        <f t="shared" si="139"/>
        <v>8207.4</v>
      </c>
      <c r="J232" s="25">
        <f t="shared" si="139"/>
        <v>8057.4</v>
      </c>
      <c r="K232" s="25">
        <f t="shared" si="139"/>
        <v>0</v>
      </c>
      <c r="L232" s="25">
        <f t="shared" si="139"/>
        <v>8057.4</v>
      </c>
    </row>
    <row r="233" spans="1:12" ht="45">
      <c r="A233" s="14"/>
      <c r="B233" s="42" t="s">
        <v>217</v>
      </c>
      <c r="C233" s="30" t="s">
        <v>45</v>
      </c>
      <c r="D233" s="30" t="s">
        <v>11</v>
      </c>
      <c r="E233" s="30" t="s">
        <v>118</v>
      </c>
      <c r="F233" s="30"/>
      <c r="G233" s="35">
        <f>G234</f>
        <v>8057.4</v>
      </c>
      <c r="H233" s="35">
        <f t="shared" ref="H233:L233" si="140">H234</f>
        <v>0</v>
      </c>
      <c r="I233" s="35">
        <f t="shared" si="140"/>
        <v>8057.4</v>
      </c>
      <c r="J233" s="35">
        <f t="shared" si="140"/>
        <v>8057.4</v>
      </c>
      <c r="K233" s="35">
        <f t="shared" si="140"/>
        <v>0</v>
      </c>
      <c r="L233" s="35">
        <f t="shared" si="140"/>
        <v>8057.4</v>
      </c>
    </row>
    <row r="234" spans="1:12" ht="22.5">
      <c r="A234" s="14"/>
      <c r="B234" s="29" t="s">
        <v>265</v>
      </c>
      <c r="C234" s="30" t="s">
        <v>45</v>
      </c>
      <c r="D234" s="30" t="s">
        <v>11</v>
      </c>
      <c r="E234" s="40" t="s">
        <v>267</v>
      </c>
      <c r="F234" s="40" t="s">
        <v>196</v>
      </c>
      <c r="G234" s="35">
        <f>G235+G238</f>
        <v>8057.4</v>
      </c>
      <c r="H234" s="35">
        <f t="shared" ref="H234:L234" si="141">H235+H238</f>
        <v>0</v>
      </c>
      <c r="I234" s="35">
        <f t="shared" si="141"/>
        <v>8057.4</v>
      </c>
      <c r="J234" s="35">
        <f t="shared" si="141"/>
        <v>8057.4</v>
      </c>
      <c r="K234" s="35">
        <f t="shared" si="141"/>
        <v>0</v>
      </c>
      <c r="L234" s="35">
        <f t="shared" si="141"/>
        <v>8057.4</v>
      </c>
    </row>
    <row r="235" spans="1:12">
      <c r="A235" s="14"/>
      <c r="B235" s="29" t="s">
        <v>266</v>
      </c>
      <c r="C235" s="30" t="s">
        <v>45</v>
      </c>
      <c r="D235" s="30" t="s">
        <v>11</v>
      </c>
      <c r="E235" s="40" t="s">
        <v>268</v>
      </c>
      <c r="F235" s="40" t="s">
        <v>196</v>
      </c>
      <c r="G235" s="35">
        <f>SUM(G236:G237)</f>
        <v>1350.6</v>
      </c>
      <c r="H235" s="35">
        <f t="shared" ref="H235:L235" si="142">SUM(H236:H237)</f>
        <v>0</v>
      </c>
      <c r="I235" s="35">
        <f t="shared" si="142"/>
        <v>1350.6</v>
      </c>
      <c r="J235" s="35">
        <f t="shared" si="142"/>
        <v>1350.6</v>
      </c>
      <c r="K235" s="35">
        <f t="shared" si="142"/>
        <v>0</v>
      </c>
      <c r="L235" s="35">
        <f t="shared" si="142"/>
        <v>1350.6</v>
      </c>
    </row>
    <row r="236" spans="1:12">
      <c r="A236" s="14"/>
      <c r="B236" s="31" t="s">
        <v>141</v>
      </c>
      <c r="C236" s="30" t="s">
        <v>45</v>
      </c>
      <c r="D236" s="30" t="s">
        <v>11</v>
      </c>
      <c r="E236" s="40" t="s">
        <v>268</v>
      </c>
      <c r="F236" s="40" t="s">
        <v>142</v>
      </c>
      <c r="G236" s="35">
        <v>650</v>
      </c>
      <c r="H236" s="35"/>
      <c r="I236" s="35">
        <f>G236+H236</f>
        <v>650</v>
      </c>
      <c r="J236" s="35">
        <v>650</v>
      </c>
      <c r="K236" s="35"/>
      <c r="L236" s="35">
        <f>J236+K236</f>
        <v>650</v>
      </c>
    </row>
    <row r="237" spans="1:12" ht="22.5" customHeight="1">
      <c r="A237" s="14"/>
      <c r="B237" s="31" t="s">
        <v>89</v>
      </c>
      <c r="C237" s="30" t="s">
        <v>45</v>
      </c>
      <c r="D237" s="30" t="s">
        <v>11</v>
      </c>
      <c r="E237" s="40" t="s">
        <v>268</v>
      </c>
      <c r="F237" s="30" t="s">
        <v>21</v>
      </c>
      <c r="G237" s="35">
        <v>700.6</v>
      </c>
      <c r="H237" s="35"/>
      <c r="I237" s="35">
        <f>G237+H237</f>
        <v>700.6</v>
      </c>
      <c r="J237" s="35">
        <v>700.6</v>
      </c>
      <c r="K237" s="35"/>
      <c r="L237" s="35">
        <f>J237+K237</f>
        <v>700.6</v>
      </c>
    </row>
    <row r="238" spans="1:12" ht="90">
      <c r="A238" s="14"/>
      <c r="B238" s="39" t="s">
        <v>173</v>
      </c>
      <c r="C238" s="30" t="s">
        <v>45</v>
      </c>
      <c r="D238" s="30" t="s">
        <v>11</v>
      </c>
      <c r="E238" s="30" t="s">
        <v>351</v>
      </c>
      <c r="F238" s="40" t="s">
        <v>196</v>
      </c>
      <c r="G238" s="35">
        <f>SUM(G239)</f>
        <v>6706.8</v>
      </c>
      <c r="H238" s="35">
        <f t="shared" ref="H238:L238" si="143">SUM(H239)</f>
        <v>0</v>
      </c>
      <c r="I238" s="35">
        <f t="shared" si="143"/>
        <v>6706.8</v>
      </c>
      <c r="J238" s="35">
        <f t="shared" si="143"/>
        <v>6706.7999999999993</v>
      </c>
      <c r="K238" s="35">
        <f t="shared" si="143"/>
        <v>0</v>
      </c>
      <c r="L238" s="35">
        <f t="shared" si="143"/>
        <v>6706.7999999999993</v>
      </c>
    </row>
    <row r="239" spans="1:12" ht="45">
      <c r="A239" s="14"/>
      <c r="B239" s="39" t="s">
        <v>123</v>
      </c>
      <c r="C239" s="30" t="s">
        <v>45</v>
      </c>
      <c r="D239" s="30" t="s">
        <v>11</v>
      </c>
      <c r="E239" s="30" t="s">
        <v>351</v>
      </c>
      <c r="F239" s="40" t="s">
        <v>125</v>
      </c>
      <c r="G239" s="35">
        <v>6706.8</v>
      </c>
      <c r="H239" s="35"/>
      <c r="I239" s="35">
        <f>G239+H239</f>
        <v>6706.8</v>
      </c>
      <c r="J239" s="35">
        <v>6706.7999999999993</v>
      </c>
      <c r="K239" s="35"/>
      <c r="L239" s="35">
        <f>J239+K239</f>
        <v>6706.7999999999993</v>
      </c>
    </row>
    <row r="240" spans="1:12" ht="56.25">
      <c r="A240" s="14"/>
      <c r="B240" s="48" t="s">
        <v>215</v>
      </c>
      <c r="C240" s="30" t="s">
        <v>45</v>
      </c>
      <c r="D240" s="30" t="s">
        <v>11</v>
      </c>
      <c r="E240" s="30" t="s">
        <v>117</v>
      </c>
      <c r="F240" s="30"/>
      <c r="G240" s="35">
        <f>G241</f>
        <v>150</v>
      </c>
      <c r="H240" s="35">
        <f t="shared" ref="H240:L241" si="144">H241</f>
        <v>0</v>
      </c>
      <c r="I240" s="35">
        <f t="shared" si="144"/>
        <v>150</v>
      </c>
      <c r="J240" s="35">
        <f t="shared" si="144"/>
        <v>0</v>
      </c>
      <c r="K240" s="35">
        <f t="shared" si="144"/>
        <v>0</v>
      </c>
      <c r="L240" s="35">
        <f t="shared" si="144"/>
        <v>0</v>
      </c>
    </row>
    <row r="241" spans="1:12" ht="33.75">
      <c r="A241" s="14"/>
      <c r="B241" s="29" t="s">
        <v>335</v>
      </c>
      <c r="C241" s="30" t="s">
        <v>45</v>
      </c>
      <c r="D241" s="30" t="s">
        <v>11</v>
      </c>
      <c r="E241" s="1" t="s">
        <v>338</v>
      </c>
      <c r="F241" s="30" t="s">
        <v>196</v>
      </c>
      <c r="G241" s="35">
        <f>G242</f>
        <v>150</v>
      </c>
      <c r="H241" s="35">
        <f t="shared" si="144"/>
        <v>0</v>
      </c>
      <c r="I241" s="35">
        <f t="shared" si="144"/>
        <v>150</v>
      </c>
      <c r="J241" s="35">
        <f t="shared" si="144"/>
        <v>0</v>
      </c>
      <c r="K241" s="35">
        <f t="shared" si="144"/>
        <v>0</v>
      </c>
      <c r="L241" s="35">
        <f t="shared" si="144"/>
        <v>0</v>
      </c>
    </row>
    <row r="242" spans="1:12" ht="22.5" customHeight="1">
      <c r="A242" s="14"/>
      <c r="B242" s="29" t="s">
        <v>336</v>
      </c>
      <c r="C242" s="30" t="s">
        <v>45</v>
      </c>
      <c r="D242" s="30" t="s">
        <v>11</v>
      </c>
      <c r="E242" s="1" t="s">
        <v>339</v>
      </c>
      <c r="F242" s="30" t="s">
        <v>196</v>
      </c>
      <c r="G242" s="35">
        <f>SUM(G243:G243)</f>
        <v>150</v>
      </c>
      <c r="H242" s="35">
        <f t="shared" ref="H242:L242" si="145">SUM(H243:H243)</f>
        <v>0</v>
      </c>
      <c r="I242" s="35">
        <f t="shared" si="145"/>
        <v>150</v>
      </c>
      <c r="J242" s="35">
        <f t="shared" si="145"/>
        <v>0</v>
      </c>
      <c r="K242" s="35">
        <f t="shared" si="145"/>
        <v>0</v>
      </c>
      <c r="L242" s="35">
        <f t="shared" si="145"/>
        <v>0</v>
      </c>
    </row>
    <row r="243" spans="1:12" ht="45">
      <c r="A243" s="14"/>
      <c r="B243" s="39" t="s">
        <v>123</v>
      </c>
      <c r="C243" s="30" t="s">
        <v>45</v>
      </c>
      <c r="D243" s="30" t="s">
        <v>11</v>
      </c>
      <c r="E243" s="1" t="s">
        <v>339</v>
      </c>
      <c r="F243" s="30" t="s">
        <v>125</v>
      </c>
      <c r="G243" s="35">
        <v>150</v>
      </c>
      <c r="H243" s="35"/>
      <c r="I243" s="35">
        <f>SUM(G243:H243)</f>
        <v>150</v>
      </c>
      <c r="J243" s="35"/>
      <c r="K243" s="35"/>
      <c r="L243" s="35">
        <f>SUM(J243:K243)</f>
        <v>0</v>
      </c>
    </row>
    <row r="244" spans="1:12">
      <c r="A244" s="14" t="s">
        <v>166</v>
      </c>
      <c r="B244" s="20" t="s">
        <v>155</v>
      </c>
      <c r="C244" s="32" t="s">
        <v>45</v>
      </c>
      <c r="D244" s="32" t="s">
        <v>16</v>
      </c>
      <c r="E244" s="32"/>
      <c r="F244" s="32"/>
      <c r="G244" s="25">
        <f>G245</f>
        <v>100</v>
      </c>
      <c r="H244" s="25">
        <f t="shared" ref="H244:L245" si="146">H245</f>
        <v>0</v>
      </c>
      <c r="I244" s="25">
        <f t="shared" si="146"/>
        <v>100</v>
      </c>
      <c r="J244" s="25">
        <f t="shared" si="146"/>
        <v>100</v>
      </c>
      <c r="K244" s="25">
        <f t="shared" si="146"/>
        <v>0</v>
      </c>
      <c r="L244" s="25">
        <f t="shared" si="146"/>
        <v>100</v>
      </c>
    </row>
    <row r="245" spans="1:12" ht="45">
      <c r="A245" s="14"/>
      <c r="B245" s="37" t="s">
        <v>217</v>
      </c>
      <c r="C245" s="30" t="s">
        <v>45</v>
      </c>
      <c r="D245" s="30" t="s">
        <v>16</v>
      </c>
      <c r="E245" s="30" t="s">
        <v>118</v>
      </c>
      <c r="F245" s="40"/>
      <c r="G245" s="35">
        <f>G246</f>
        <v>100</v>
      </c>
      <c r="H245" s="35">
        <f t="shared" si="146"/>
        <v>0</v>
      </c>
      <c r="I245" s="35">
        <f t="shared" si="146"/>
        <v>100</v>
      </c>
      <c r="J245" s="35">
        <f t="shared" si="146"/>
        <v>100</v>
      </c>
      <c r="K245" s="35">
        <f t="shared" si="146"/>
        <v>0</v>
      </c>
      <c r="L245" s="35">
        <f t="shared" si="146"/>
        <v>100</v>
      </c>
    </row>
    <row r="246" spans="1:12" ht="33.75">
      <c r="A246" s="14"/>
      <c r="B246" s="29" t="s">
        <v>318</v>
      </c>
      <c r="C246" s="30" t="s">
        <v>45</v>
      </c>
      <c r="D246" s="30" t="s">
        <v>16</v>
      </c>
      <c r="E246" s="40" t="s">
        <v>320</v>
      </c>
      <c r="F246" s="40" t="s">
        <v>196</v>
      </c>
      <c r="G246" s="35">
        <f t="shared" ref="G246:L247" si="147">G247</f>
        <v>100</v>
      </c>
      <c r="H246" s="35">
        <f t="shared" si="147"/>
        <v>0</v>
      </c>
      <c r="I246" s="35">
        <f t="shared" si="147"/>
        <v>100</v>
      </c>
      <c r="J246" s="35">
        <f t="shared" si="147"/>
        <v>100</v>
      </c>
      <c r="K246" s="35">
        <f t="shared" si="147"/>
        <v>0</v>
      </c>
      <c r="L246" s="35">
        <f t="shared" si="147"/>
        <v>100</v>
      </c>
    </row>
    <row r="247" spans="1:12" ht="22.5">
      <c r="A247" s="14"/>
      <c r="B247" s="29" t="s">
        <v>319</v>
      </c>
      <c r="C247" s="30" t="s">
        <v>45</v>
      </c>
      <c r="D247" s="30" t="s">
        <v>16</v>
      </c>
      <c r="E247" s="30" t="s">
        <v>475</v>
      </c>
      <c r="F247" s="40" t="s">
        <v>196</v>
      </c>
      <c r="G247" s="35">
        <f t="shared" si="147"/>
        <v>100</v>
      </c>
      <c r="H247" s="35">
        <f t="shared" si="147"/>
        <v>0</v>
      </c>
      <c r="I247" s="35">
        <f t="shared" si="147"/>
        <v>100</v>
      </c>
      <c r="J247" s="35">
        <f t="shared" si="147"/>
        <v>100</v>
      </c>
      <c r="K247" s="35">
        <f t="shared" si="147"/>
        <v>0</v>
      </c>
      <c r="L247" s="35">
        <f t="shared" si="147"/>
        <v>100</v>
      </c>
    </row>
    <row r="248" spans="1:12" ht="23.25" customHeight="1">
      <c r="A248" s="14"/>
      <c r="B248" s="31" t="s">
        <v>89</v>
      </c>
      <c r="C248" s="30" t="s">
        <v>45</v>
      </c>
      <c r="D248" s="30" t="s">
        <v>16</v>
      </c>
      <c r="E248" s="30" t="s">
        <v>475</v>
      </c>
      <c r="F248" s="40" t="s">
        <v>21</v>
      </c>
      <c r="G248" s="35">
        <v>100</v>
      </c>
      <c r="H248" s="35"/>
      <c r="I248" s="35">
        <f>G248+H248</f>
        <v>100</v>
      </c>
      <c r="J248" s="35">
        <v>100</v>
      </c>
      <c r="K248" s="35"/>
      <c r="L248" s="35">
        <f>J248+K248</f>
        <v>100</v>
      </c>
    </row>
    <row r="249" spans="1:12" ht="21.75">
      <c r="A249" s="14" t="s">
        <v>167</v>
      </c>
      <c r="B249" s="54" t="s">
        <v>124</v>
      </c>
      <c r="C249" s="32" t="s">
        <v>45</v>
      </c>
      <c r="D249" s="32" t="s">
        <v>45</v>
      </c>
      <c r="E249" s="32"/>
      <c r="F249" s="32"/>
      <c r="G249" s="25">
        <f>G250</f>
        <v>15302.399999999998</v>
      </c>
      <c r="H249" s="25">
        <f t="shared" ref="H249:L251" si="148">H250</f>
        <v>0</v>
      </c>
      <c r="I249" s="25">
        <f t="shared" si="148"/>
        <v>15302.399999999998</v>
      </c>
      <c r="J249" s="25">
        <f t="shared" si="148"/>
        <v>15302.399999999998</v>
      </c>
      <c r="K249" s="25">
        <f t="shared" si="148"/>
        <v>0</v>
      </c>
      <c r="L249" s="25">
        <f t="shared" si="148"/>
        <v>15302.399999999998</v>
      </c>
    </row>
    <row r="250" spans="1:12" ht="48.75" customHeight="1">
      <c r="A250" s="14"/>
      <c r="B250" s="37" t="s">
        <v>217</v>
      </c>
      <c r="C250" s="30" t="s">
        <v>45</v>
      </c>
      <c r="D250" s="30" t="s">
        <v>45</v>
      </c>
      <c r="E250" s="30" t="s">
        <v>118</v>
      </c>
      <c r="F250" s="40"/>
      <c r="G250" s="35">
        <f>G251</f>
        <v>15302.399999999998</v>
      </c>
      <c r="H250" s="35">
        <f t="shared" si="148"/>
        <v>0</v>
      </c>
      <c r="I250" s="35">
        <f t="shared" si="148"/>
        <v>15302.399999999998</v>
      </c>
      <c r="J250" s="35">
        <f t="shared" si="148"/>
        <v>15302.399999999998</v>
      </c>
      <c r="K250" s="35">
        <f t="shared" si="148"/>
        <v>0</v>
      </c>
      <c r="L250" s="35">
        <f t="shared" si="148"/>
        <v>15302.399999999998</v>
      </c>
    </row>
    <row r="251" spans="1:12" ht="33.75">
      <c r="A251" s="14"/>
      <c r="B251" s="29" t="s">
        <v>356</v>
      </c>
      <c r="C251" s="30" t="s">
        <v>45</v>
      </c>
      <c r="D251" s="30" t="s">
        <v>45</v>
      </c>
      <c r="E251" s="40" t="s">
        <v>357</v>
      </c>
      <c r="F251" s="30" t="s">
        <v>196</v>
      </c>
      <c r="G251" s="35">
        <f>G252</f>
        <v>15302.399999999998</v>
      </c>
      <c r="H251" s="35">
        <f t="shared" si="148"/>
        <v>0</v>
      </c>
      <c r="I251" s="35">
        <f t="shared" si="148"/>
        <v>15302.399999999998</v>
      </c>
      <c r="J251" s="35">
        <f t="shared" si="148"/>
        <v>15302.399999999998</v>
      </c>
      <c r="K251" s="35">
        <f t="shared" si="148"/>
        <v>0</v>
      </c>
      <c r="L251" s="35">
        <f t="shared" si="148"/>
        <v>15302.399999999998</v>
      </c>
    </row>
    <row r="252" spans="1:12" ht="33.75">
      <c r="A252" s="14"/>
      <c r="B252" s="39" t="s">
        <v>491</v>
      </c>
      <c r="C252" s="30" t="s">
        <v>45</v>
      </c>
      <c r="D252" s="30" t="s">
        <v>45</v>
      </c>
      <c r="E252" s="40" t="s">
        <v>358</v>
      </c>
      <c r="F252" s="30" t="s">
        <v>196</v>
      </c>
      <c r="G252" s="35">
        <f>SUM(G253:G258)</f>
        <v>15302.399999999998</v>
      </c>
      <c r="H252" s="35">
        <f t="shared" ref="H252:L252" si="149">SUM(H253:H258)</f>
        <v>0</v>
      </c>
      <c r="I252" s="35">
        <f t="shared" si="149"/>
        <v>15302.399999999998</v>
      </c>
      <c r="J252" s="35">
        <f t="shared" si="149"/>
        <v>15302.399999999998</v>
      </c>
      <c r="K252" s="35">
        <f t="shared" si="149"/>
        <v>0</v>
      </c>
      <c r="L252" s="35">
        <f t="shared" si="149"/>
        <v>15302.399999999998</v>
      </c>
    </row>
    <row r="253" spans="1:12">
      <c r="A253" s="14"/>
      <c r="B253" s="34" t="s">
        <v>108</v>
      </c>
      <c r="C253" s="30" t="s">
        <v>45</v>
      </c>
      <c r="D253" s="30" t="s">
        <v>45</v>
      </c>
      <c r="E253" s="40" t="s">
        <v>358</v>
      </c>
      <c r="F253" s="30" t="s">
        <v>34</v>
      </c>
      <c r="G253" s="35">
        <v>8456.9</v>
      </c>
      <c r="H253" s="35"/>
      <c r="I253" s="35">
        <f t="shared" ref="I253:I258" si="150">SUM(G253:H253)</f>
        <v>8456.9</v>
      </c>
      <c r="J253" s="35">
        <v>8456.9</v>
      </c>
      <c r="K253" s="35"/>
      <c r="L253" s="35">
        <f t="shared" ref="L253:L258" si="151">SUM(J253:K253)</f>
        <v>8456.9</v>
      </c>
    </row>
    <row r="254" spans="1:12" ht="33.75">
      <c r="A254" s="14"/>
      <c r="B254" s="34" t="s">
        <v>109</v>
      </c>
      <c r="C254" s="30" t="s">
        <v>45</v>
      </c>
      <c r="D254" s="30" t="s">
        <v>45</v>
      </c>
      <c r="E254" s="40" t="s">
        <v>358</v>
      </c>
      <c r="F254" s="30" t="s">
        <v>96</v>
      </c>
      <c r="G254" s="35">
        <v>2554</v>
      </c>
      <c r="H254" s="35"/>
      <c r="I254" s="35">
        <f t="shared" si="150"/>
        <v>2554</v>
      </c>
      <c r="J254" s="35">
        <v>2554</v>
      </c>
      <c r="K254" s="35"/>
      <c r="L254" s="35">
        <f t="shared" si="151"/>
        <v>2554</v>
      </c>
    </row>
    <row r="255" spans="1:12" ht="22.5">
      <c r="A255" s="14"/>
      <c r="B255" s="31" t="s">
        <v>20</v>
      </c>
      <c r="C255" s="30" t="s">
        <v>45</v>
      </c>
      <c r="D255" s="30" t="s">
        <v>45</v>
      </c>
      <c r="E255" s="40" t="s">
        <v>358</v>
      </c>
      <c r="F255" s="40" t="s">
        <v>26</v>
      </c>
      <c r="G255" s="35">
        <v>512.4</v>
      </c>
      <c r="H255" s="35"/>
      <c r="I255" s="35">
        <f t="shared" si="150"/>
        <v>512.4</v>
      </c>
      <c r="J255" s="35">
        <v>512.4</v>
      </c>
      <c r="K255" s="35"/>
      <c r="L255" s="35">
        <f t="shared" si="151"/>
        <v>512.4</v>
      </c>
    </row>
    <row r="256" spans="1:12" ht="22.5" customHeight="1">
      <c r="A256" s="14"/>
      <c r="B256" s="31" t="s">
        <v>89</v>
      </c>
      <c r="C256" s="30" t="s">
        <v>45</v>
      </c>
      <c r="D256" s="30" t="s">
        <v>45</v>
      </c>
      <c r="E256" s="40" t="s">
        <v>358</v>
      </c>
      <c r="F256" s="40" t="s">
        <v>21</v>
      </c>
      <c r="G256" s="35">
        <v>3069.4</v>
      </c>
      <c r="H256" s="35"/>
      <c r="I256" s="35">
        <f t="shared" si="150"/>
        <v>3069.4</v>
      </c>
      <c r="J256" s="35">
        <v>3069.4</v>
      </c>
      <c r="K256" s="35"/>
      <c r="L256" s="35">
        <f>SUM(J256:K256)</f>
        <v>3069.4</v>
      </c>
    </row>
    <row r="257" spans="1:12" ht="22.5">
      <c r="A257" s="14"/>
      <c r="B257" s="34" t="s">
        <v>22</v>
      </c>
      <c r="C257" s="30" t="s">
        <v>45</v>
      </c>
      <c r="D257" s="30" t="s">
        <v>45</v>
      </c>
      <c r="E257" s="40" t="s">
        <v>358</v>
      </c>
      <c r="F257" s="30" t="s">
        <v>91</v>
      </c>
      <c r="G257" s="35">
        <v>698.9</v>
      </c>
      <c r="H257" s="35"/>
      <c r="I257" s="35">
        <f t="shared" si="150"/>
        <v>698.9</v>
      </c>
      <c r="J257" s="35">
        <v>698.9</v>
      </c>
      <c r="K257" s="35"/>
      <c r="L257" s="35">
        <f t="shared" si="151"/>
        <v>698.9</v>
      </c>
    </row>
    <row r="258" spans="1:12">
      <c r="A258" s="14"/>
      <c r="B258" s="31" t="s">
        <v>92</v>
      </c>
      <c r="C258" s="30" t="s">
        <v>45</v>
      </c>
      <c r="D258" s="30" t="s">
        <v>45</v>
      </c>
      <c r="E258" s="40" t="s">
        <v>358</v>
      </c>
      <c r="F258" s="30" t="s">
        <v>35</v>
      </c>
      <c r="G258" s="35">
        <v>10.8</v>
      </c>
      <c r="H258" s="35"/>
      <c r="I258" s="35">
        <f t="shared" si="150"/>
        <v>10.8</v>
      </c>
      <c r="J258" s="35">
        <v>10.8</v>
      </c>
      <c r="K258" s="35"/>
      <c r="L258" s="35">
        <f t="shared" si="151"/>
        <v>10.8</v>
      </c>
    </row>
    <row r="259" spans="1:12">
      <c r="A259" s="10">
        <v>6</v>
      </c>
      <c r="B259" s="20" t="s">
        <v>50</v>
      </c>
      <c r="C259" s="11" t="s">
        <v>51</v>
      </c>
      <c r="D259" s="11" t="s">
        <v>52</v>
      </c>
      <c r="E259" s="11"/>
      <c r="F259" s="11"/>
      <c r="G259" s="33">
        <f>G260+G284+G324+G353+G360</f>
        <v>518772.60000000003</v>
      </c>
      <c r="H259" s="33">
        <f t="shared" ref="H259:L259" si="152">H260+H284+H324+H353+H360</f>
        <v>0</v>
      </c>
      <c r="I259" s="33">
        <f t="shared" si="152"/>
        <v>518772.60000000003</v>
      </c>
      <c r="J259" s="33">
        <f t="shared" si="152"/>
        <v>552578</v>
      </c>
      <c r="K259" s="33">
        <f t="shared" si="152"/>
        <v>0</v>
      </c>
      <c r="L259" s="33">
        <f t="shared" si="152"/>
        <v>552578</v>
      </c>
    </row>
    <row r="260" spans="1:12">
      <c r="A260" s="14" t="s">
        <v>53</v>
      </c>
      <c r="B260" s="20" t="s">
        <v>54</v>
      </c>
      <c r="C260" s="32" t="s">
        <v>51</v>
      </c>
      <c r="D260" s="32" t="s">
        <v>8</v>
      </c>
      <c r="E260" s="32"/>
      <c r="F260" s="32"/>
      <c r="G260" s="25">
        <f>G261</f>
        <v>120528.39999999998</v>
      </c>
      <c r="H260" s="25">
        <f t="shared" ref="H260:L261" si="153">H261</f>
        <v>0</v>
      </c>
      <c r="I260" s="25">
        <f t="shared" si="153"/>
        <v>120528.39999999998</v>
      </c>
      <c r="J260" s="25">
        <f t="shared" si="153"/>
        <v>129149.99999999997</v>
      </c>
      <c r="K260" s="25">
        <f t="shared" si="153"/>
        <v>0</v>
      </c>
      <c r="L260" s="25">
        <f t="shared" si="153"/>
        <v>129149.99999999997</v>
      </c>
    </row>
    <row r="261" spans="1:12" ht="56.25">
      <c r="A261" s="14"/>
      <c r="B261" s="37" t="s">
        <v>218</v>
      </c>
      <c r="C261" s="30" t="s">
        <v>51</v>
      </c>
      <c r="D261" s="30" t="s">
        <v>8</v>
      </c>
      <c r="E261" s="30" t="s">
        <v>121</v>
      </c>
      <c r="F261" s="30"/>
      <c r="G261" s="35">
        <f>G262</f>
        <v>120528.39999999998</v>
      </c>
      <c r="H261" s="35">
        <f t="shared" si="153"/>
        <v>0</v>
      </c>
      <c r="I261" s="35">
        <f t="shared" si="153"/>
        <v>120528.39999999998</v>
      </c>
      <c r="J261" s="35">
        <f t="shared" si="153"/>
        <v>129149.99999999997</v>
      </c>
      <c r="K261" s="35">
        <f t="shared" si="153"/>
        <v>0</v>
      </c>
      <c r="L261" s="35">
        <f t="shared" si="153"/>
        <v>129149.99999999997</v>
      </c>
    </row>
    <row r="262" spans="1:12" ht="22.5">
      <c r="A262" s="14"/>
      <c r="B262" s="34" t="s">
        <v>359</v>
      </c>
      <c r="C262" s="30" t="s">
        <v>51</v>
      </c>
      <c r="D262" s="30" t="s">
        <v>8</v>
      </c>
      <c r="E262" s="30" t="s">
        <v>366</v>
      </c>
      <c r="F262" s="30" t="s">
        <v>196</v>
      </c>
      <c r="G262" s="35">
        <f t="shared" ref="G262:L262" si="154">G263+G265+G271+G267+G269+G273+G275+G277+G279+G281</f>
        <v>120528.39999999998</v>
      </c>
      <c r="H262" s="35">
        <f t="shared" si="154"/>
        <v>0</v>
      </c>
      <c r="I262" s="35">
        <f t="shared" si="154"/>
        <v>120528.39999999998</v>
      </c>
      <c r="J262" s="35">
        <f t="shared" si="154"/>
        <v>129149.99999999997</v>
      </c>
      <c r="K262" s="35">
        <f t="shared" si="154"/>
        <v>0</v>
      </c>
      <c r="L262" s="35">
        <f t="shared" si="154"/>
        <v>129149.99999999997</v>
      </c>
    </row>
    <row r="263" spans="1:12" ht="22.5">
      <c r="A263" s="14"/>
      <c r="B263" s="34" t="s">
        <v>360</v>
      </c>
      <c r="C263" s="30" t="s">
        <v>51</v>
      </c>
      <c r="D263" s="30" t="s">
        <v>8</v>
      </c>
      <c r="E263" s="30" t="s">
        <v>367</v>
      </c>
      <c r="F263" s="30" t="s">
        <v>196</v>
      </c>
      <c r="G263" s="35">
        <f t="shared" ref="G263:L263" si="155">G264</f>
        <v>9923.5</v>
      </c>
      <c r="H263" s="35">
        <f t="shared" si="155"/>
        <v>0</v>
      </c>
      <c r="I263" s="35">
        <f t="shared" si="155"/>
        <v>9923.5</v>
      </c>
      <c r="J263" s="35">
        <f t="shared" si="155"/>
        <v>9923.5</v>
      </c>
      <c r="K263" s="35">
        <f t="shared" si="155"/>
        <v>0</v>
      </c>
      <c r="L263" s="35">
        <f t="shared" si="155"/>
        <v>9923.5</v>
      </c>
    </row>
    <row r="264" spans="1:12" ht="45">
      <c r="A264" s="14"/>
      <c r="B264" s="34" t="s">
        <v>56</v>
      </c>
      <c r="C264" s="30" t="s">
        <v>51</v>
      </c>
      <c r="D264" s="30" t="s">
        <v>8</v>
      </c>
      <c r="E264" s="30" t="s">
        <v>367</v>
      </c>
      <c r="F264" s="30" t="s">
        <v>66</v>
      </c>
      <c r="G264" s="35">
        <v>9923.5</v>
      </c>
      <c r="H264" s="35"/>
      <c r="I264" s="35">
        <f>G264+H264</f>
        <v>9923.5</v>
      </c>
      <c r="J264" s="35">
        <v>9923.5</v>
      </c>
      <c r="K264" s="35"/>
      <c r="L264" s="35">
        <f>J264+K264</f>
        <v>9923.5</v>
      </c>
    </row>
    <row r="265" spans="1:12" ht="33.75">
      <c r="A265" s="14"/>
      <c r="B265" s="34" t="s">
        <v>361</v>
      </c>
      <c r="C265" s="30" t="s">
        <v>51</v>
      </c>
      <c r="D265" s="30" t="s">
        <v>8</v>
      </c>
      <c r="E265" s="30" t="s">
        <v>368</v>
      </c>
      <c r="F265" s="30" t="s">
        <v>196</v>
      </c>
      <c r="G265" s="35">
        <f t="shared" ref="G265:L265" si="156">G266</f>
        <v>7023.7</v>
      </c>
      <c r="H265" s="35">
        <f t="shared" si="156"/>
        <v>0</v>
      </c>
      <c r="I265" s="35">
        <f t="shared" si="156"/>
        <v>7023.7</v>
      </c>
      <c r="J265" s="35">
        <f t="shared" si="156"/>
        <v>7023.7</v>
      </c>
      <c r="K265" s="35">
        <f t="shared" si="156"/>
        <v>0</v>
      </c>
      <c r="L265" s="35">
        <f t="shared" si="156"/>
        <v>7023.7</v>
      </c>
    </row>
    <row r="266" spans="1:12" ht="45">
      <c r="A266" s="14"/>
      <c r="B266" s="34" t="s">
        <v>56</v>
      </c>
      <c r="C266" s="30" t="s">
        <v>51</v>
      </c>
      <c r="D266" s="30" t="s">
        <v>8</v>
      </c>
      <c r="E266" s="30" t="s">
        <v>368</v>
      </c>
      <c r="F266" s="30" t="s">
        <v>66</v>
      </c>
      <c r="G266" s="35">
        <v>7023.7</v>
      </c>
      <c r="H266" s="35"/>
      <c r="I266" s="35">
        <f>G266+H266</f>
        <v>7023.7</v>
      </c>
      <c r="J266" s="35">
        <v>7023.7</v>
      </c>
      <c r="K266" s="35"/>
      <c r="L266" s="35">
        <f>J266+K266</f>
        <v>7023.7</v>
      </c>
    </row>
    <row r="267" spans="1:12" ht="33.75">
      <c r="A267" s="14"/>
      <c r="B267" s="34" t="s">
        <v>362</v>
      </c>
      <c r="C267" s="30" t="s">
        <v>51</v>
      </c>
      <c r="D267" s="30" t="s">
        <v>8</v>
      </c>
      <c r="E267" s="30" t="s">
        <v>369</v>
      </c>
      <c r="F267" s="30" t="s">
        <v>196</v>
      </c>
      <c r="G267" s="35">
        <f t="shared" ref="G267:L267" si="157">G268</f>
        <v>5320.8</v>
      </c>
      <c r="H267" s="35">
        <f t="shared" si="157"/>
        <v>0</v>
      </c>
      <c r="I267" s="35">
        <f t="shared" si="157"/>
        <v>5320.8</v>
      </c>
      <c r="J267" s="35">
        <f t="shared" si="157"/>
        <v>5320.8</v>
      </c>
      <c r="K267" s="35">
        <f t="shared" si="157"/>
        <v>0</v>
      </c>
      <c r="L267" s="35">
        <f t="shared" si="157"/>
        <v>5320.8</v>
      </c>
    </row>
    <row r="268" spans="1:12" ht="45">
      <c r="A268" s="14"/>
      <c r="B268" s="34" t="s">
        <v>56</v>
      </c>
      <c r="C268" s="30" t="s">
        <v>51</v>
      </c>
      <c r="D268" s="30" t="s">
        <v>8</v>
      </c>
      <c r="E268" s="30" t="s">
        <v>369</v>
      </c>
      <c r="F268" s="30" t="s">
        <v>66</v>
      </c>
      <c r="G268" s="35">
        <v>5320.8</v>
      </c>
      <c r="H268" s="35"/>
      <c r="I268" s="35">
        <f>G268+H268</f>
        <v>5320.8</v>
      </c>
      <c r="J268" s="35">
        <v>5320.8</v>
      </c>
      <c r="K268" s="35"/>
      <c r="L268" s="35">
        <f>J268+K268</f>
        <v>5320.8</v>
      </c>
    </row>
    <row r="269" spans="1:12" ht="45">
      <c r="A269" s="14"/>
      <c r="B269" s="31" t="s">
        <v>363</v>
      </c>
      <c r="C269" s="30" t="s">
        <v>51</v>
      </c>
      <c r="D269" s="30" t="s">
        <v>8</v>
      </c>
      <c r="E269" s="30" t="s">
        <v>370</v>
      </c>
      <c r="F269" s="30" t="s">
        <v>196</v>
      </c>
      <c r="G269" s="35">
        <f t="shared" ref="G269:L269" si="158">G270</f>
        <v>1237.5999999999999</v>
      </c>
      <c r="H269" s="35">
        <f t="shared" si="158"/>
        <v>0</v>
      </c>
      <c r="I269" s="35">
        <f t="shared" si="158"/>
        <v>1237.5999999999999</v>
      </c>
      <c r="J269" s="35">
        <f t="shared" si="158"/>
        <v>1237.5999999999999</v>
      </c>
      <c r="K269" s="35">
        <f t="shared" si="158"/>
        <v>0</v>
      </c>
      <c r="L269" s="35">
        <f t="shared" si="158"/>
        <v>1237.5999999999999</v>
      </c>
    </row>
    <row r="270" spans="1:12" ht="45">
      <c r="A270" s="14"/>
      <c r="B270" s="31" t="s">
        <v>56</v>
      </c>
      <c r="C270" s="30" t="s">
        <v>51</v>
      </c>
      <c r="D270" s="30" t="s">
        <v>8</v>
      </c>
      <c r="E270" s="30" t="s">
        <v>370</v>
      </c>
      <c r="F270" s="30" t="s">
        <v>66</v>
      </c>
      <c r="G270" s="35">
        <v>1237.5999999999999</v>
      </c>
      <c r="H270" s="35"/>
      <c r="I270" s="35">
        <f>G270+H270</f>
        <v>1237.5999999999999</v>
      </c>
      <c r="J270" s="35">
        <v>1237.5999999999999</v>
      </c>
      <c r="K270" s="35"/>
      <c r="L270" s="35">
        <f>J270+K270</f>
        <v>1237.5999999999999</v>
      </c>
    </row>
    <row r="271" spans="1:12" ht="33.75">
      <c r="A271" s="14"/>
      <c r="B271" s="34" t="s">
        <v>364</v>
      </c>
      <c r="C271" s="30" t="s">
        <v>51</v>
      </c>
      <c r="D271" s="30" t="s">
        <v>8</v>
      </c>
      <c r="E271" s="30" t="s">
        <v>371</v>
      </c>
      <c r="F271" s="30" t="s">
        <v>196</v>
      </c>
      <c r="G271" s="35">
        <f t="shared" ref="G271:L271" si="159">G272</f>
        <v>4891.5</v>
      </c>
      <c r="H271" s="35">
        <f t="shared" si="159"/>
        <v>0</v>
      </c>
      <c r="I271" s="35">
        <f t="shared" si="159"/>
        <v>4891.5</v>
      </c>
      <c r="J271" s="35">
        <f t="shared" si="159"/>
        <v>4891.5</v>
      </c>
      <c r="K271" s="35">
        <f t="shared" si="159"/>
        <v>0</v>
      </c>
      <c r="L271" s="35">
        <f t="shared" si="159"/>
        <v>4891.5</v>
      </c>
    </row>
    <row r="272" spans="1:12" ht="45">
      <c r="A272" s="14"/>
      <c r="B272" s="34" t="s">
        <v>56</v>
      </c>
      <c r="C272" s="30" t="s">
        <v>51</v>
      </c>
      <c r="D272" s="30" t="s">
        <v>8</v>
      </c>
      <c r="E272" s="30" t="s">
        <v>371</v>
      </c>
      <c r="F272" s="30" t="s">
        <v>66</v>
      </c>
      <c r="G272" s="35">
        <v>4891.5</v>
      </c>
      <c r="H272" s="35"/>
      <c r="I272" s="35">
        <f>G272+H272</f>
        <v>4891.5</v>
      </c>
      <c r="J272" s="35">
        <v>4891.5</v>
      </c>
      <c r="K272" s="35"/>
      <c r="L272" s="35">
        <f>J272+K272</f>
        <v>4891.5</v>
      </c>
    </row>
    <row r="273" spans="1:12" ht="45">
      <c r="A273" s="14"/>
      <c r="B273" s="34" t="s">
        <v>365</v>
      </c>
      <c r="C273" s="30" t="s">
        <v>51</v>
      </c>
      <c r="D273" s="30" t="s">
        <v>8</v>
      </c>
      <c r="E273" s="30" t="s">
        <v>372</v>
      </c>
      <c r="F273" s="30" t="s">
        <v>196</v>
      </c>
      <c r="G273" s="35">
        <f t="shared" ref="G273:L273" si="160">G274</f>
        <v>40490.199999999997</v>
      </c>
      <c r="H273" s="35">
        <f t="shared" si="160"/>
        <v>0</v>
      </c>
      <c r="I273" s="35">
        <f t="shared" si="160"/>
        <v>40490.199999999997</v>
      </c>
      <c r="J273" s="35">
        <f t="shared" si="160"/>
        <v>40490.199999999997</v>
      </c>
      <c r="K273" s="35">
        <f t="shared" si="160"/>
        <v>0</v>
      </c>
      <c r="L273" s="35">
        <f t="shared" si="160"/>
        <v>40490.199999999997</v>
      </c>
    </row>
    <row r="274" spans="1:12" ht="45">
      <c r="A274" s="14"/>
      <c r="B274" s="34" t="s">
        <v>56</v>
      </c>
      <c r="C274" s="30" t="s">
        <v>51</v>
      </c>
      <c r="D274" s="30" t="s">
        <v>8</v>
      </c>
      <c r="E274" s="30" t="s">
        <v>372</v>
      </c>
      <c r="F274" s="30" t="s">
        <v>66</v>
      </c>
      <c r="G274" s="35">
        <v>40490.199999999997</v>
      </c>
      <c r="H274" s="35"/>
      <c r="I274" s="35">
        <f>G274+H274</f>
        <v>40490.199999999997</v>
      </c>
      <c r="J274" s="35">
        <v>40490.199999999997</v>
      </c>
      <c r="K274" s="35"/>
      <c r="L274" s="35">
        <f>J274+K274</f>
        <v>40490.199999999997</v>
      </c>
    </row>
    <row r="275" spans="1:12" ht="124.5" customHeight="1">
      <c r="A275" s="14"/>
      <c r="B275" s="39" t="s">
        <v>185</v>
      </c>
      <c r="C275" s="30" t="s">
        <v>51</v>
      </c>
      <c r="D275" s="30" t="s">
        <v>8</v>
      </c>
      <c r="E275" s="30" t="s">
        <v>373</v>
      </c>
      <c r="F275" s="30" t="s">
        <v>196</v>
      </c>
      <c r="G275" s="35">
        <f t="shared" ref="G275:L275" si="161">G276</f>
        <v>25049.8</v>
      </c>
      <c r="H275" s="35">
        <f t="shared" si="161"/>
        <v>0</v>
      </c>
      <c r="I275" s="35">
        <f t="shared" si="161"/>
        <v>25049.8</v>
      </c>
      <c r="J275" s="35">
        <f t="shared" si="161"/>
        <v>33671.4</v>
      </c>
      <c r="K275" s="35">
        <f t="shared" si="161"/>
        <v>0</v>
      </c>
      <c r="L275" s="35">
        <f t="shared" si="161"/>
        <v>33671.4</v>
      </c>
    </row>
    <row r="276" spans="1:12" ht="45">
      <c r="A276" s="14"/>
      <c r="B276" s="34" t="s">
        <v>134</v>
      </c>
      <c r="C276" s="30" t="s">
        <v>51</v>
      </c>
      <c r="D276" s="30" t="s">
        <v>8</v>
      </c>
      <c r="E276" s="30" t="s">
        <v>373</v>
      </c>
      <c r="F276" s="30" t="s">
        <v>66</v>
      </c>
      <c r="G276" s="35">
        <v>25049.8</v>
      </c>
      <c r="H276" s="35"/>
      <c r="I276" s="35">
        <f>G276+H276</f>
        <v>25049.8</v>
      </c>
      <c r="J276" s="35">
        <v>33671.4</v>
      </c>
      <c r="K276" s="35"/>
      <c r="L276" s="35">
        <f>J276+K276</f>
        <v>33671.4</v>
      </c>
    </row>
    <row r="277" spans="1:12" ht="123.75">
      <c r="A277" s="14"/>
      <c r="B277" s="39" t="s">
        <v>202</v>
      </c>
      <c r="C277" s="30" t="s">
        <v>51</v>
      </c>
      <c r="D277" s="30" t="s">
        <v>8</v>
      </c>
      <c r="E277" s="30" t="s">
        <v>374</v>
      </c>
      <c r="F277" s="30" t="s">
        <v>196</v>
      </c>
      <c r="G277" s="35">
        <f t="shared" ref="G277:L277" si="162">G278</f>
        <v>977.4</v>
      </c>
      <c r="H277" s="35">
        <f t="shared" si="162"/>
        <v>0</v>
      </c>
      <c r="I277" s="35">
        <f t="shared" si="162"/>
        <v>977.4</v>
      </c>
      <c r="J277" s="35">
        <f t="shared" si="162"/>
        <v>977.4</v>
      </c>
      <c r="K277" s="35">
        <f t="shared" si="162"/>
        <v>0</v>
      </c>
      <c r="L277" s="35">
        <f t="shared" si="162"/>
        <v>977.4</v>
      </c>
    </row>
    <row r="278" spans="1:12" ht="45">
      <c r="A278" s="14"/>
      <c r="B278" s="34" t="s">
        <v>134</v>
      </c>
      <c r="C278" s="30" t="s">
        <v>51</v>
      </c>
      <c r="D278" s="30" t="s">
        <v>8</v>
      </c>
      <c r="E278" s="30" t="s">
        <v>374</v>
      </c>
      <c r="F278" s="30" t="s">
        <v>66</v>
      </c>
      <c r="G278" s="35">
        <v>977.4</v>
      </c>
      <c r="H278" s="35"/>
      <c r="I278" s="35">
        <f>G278+H278</f>
        <v>977.4</v>
      </c>
      <c r="J278" s="35">
        <v>977.4</v>
      </c>
      <c r="K278" s="35"/>
      <c r="L278" s="35">
        <f>J278+K278</f>
        <v>977.4</v>
      </c>
    </row>
    <row r="279" spans="1:12" ht="123.75">
      <c r="A279" s="14"/>
      <c r="B279" s="39" t="s">
        <v>203</v>
      </c>
      <c r="C279" s="30" t="s">
        <v>51</v>
      </c>
      <c r="D279" s="30" t="s">
        <v>8</v>
      </c>
      <c r="E279" s="30" t="s">
        <v>375</v>
      </c>
      <c r="F279" s="30" t="s">
        <v>196</v>
      </c>
      <c r="G279" s="35">
        <f t="shared" ref="G279:L279" si="163">G280</f>
        <v>25437.5</v>
      </c>
      <c r="H279" s="35">
        <f t="shared" si="163"/>
        <v>0</v>
      </c>
      <c r="I279" s="35">
        <f t="shared" si="163"/>
        <v>25437.5</v>
      </c>
      <c r="J279" s="35">
        <f t="shared" si="163"/>
        <v>25437.5</v>
      </c>
      <c r="K279" s="35">
        <f t="shared" si="163"/>
        <v>0</v>
      </c>
      <c r="L279" s="35">
        <f t="shared" si="163"/>
        <v>25437.5</v>
      </c>
    </row>
    <row r="280" spans="1:12" ht="45">
      <c r="A280" s="14"/>
      <c r="B280" s="34" t="s">
        <v>134</v>
      </c>
      <c r="C280" s="30" t="s">
        <v>51</v>
      </c>
      <c r="D280" s="30" t="s">
        <v>8</v>
      </c>
      <c r="E280" s="30" t="s">
        <v>375</v>
      </c>
      <c r="F280" s="30" t="s">
        <v>66</v>
      </c>
      <c r="G280" s="35">
        <v>25437.5</v>
      </c>
      <c r="H280" s="35"/>
      <c r="I280" s="35">
        <f>G280+H280</f>
        <v>25437.5</v>
      </c>
      <c r="J280" s="35">
        <v>25437.5</v>
      </c>
      <c r="K280" s="35"/>
      <c r="L280" s="35">
        <f>J280+K280</f>
        <v>25437.5</v>
      </c>
    </row>
    <row r="281" spans="1:12" ht="34.5" customHeight="1">
      <c r="A281" s="14"/>
      <c r="B281" s="34" t="s">
        <v>174</v>
      </c>
      <c r="C281" s="30" t="s">
        <v>51</v>
      </c>
      <c r="D281" s="30" t="s">
        <v>8</v>
      </c>
      <c r="E281" s="30" t="s">
        <v>376</v>
      </c>
      <c r="F281" s="40" t="s">
        <v>196</v>
      </c>
      <c r="G281" s="35">
        <f t="shared" ref="G281:L281" si="164">G282+G283</f>
        <v>176.4</v>
      </c>
      <c r="H281" s="35">
        <f t="shared" si="164"/>
        <v>0</v>
      </c>
      <c r="I281" s="35">
        <f t="shared" si="164"/>
        <v>176.4</v>
      </c>
      <c r="J281" s="35">
        <f t="shared" si="164"/>
        <v>176.4</v>
      </c>
      <c r="K281" s="35">
        <f t="shared" si="164"/>
        <v>0</v>
      </c>
      <c r="L281" s="35">
        <f t="shared" si="164"/>
        <v>176.4</v>
      </c>
    </row>
    <row r="282" spans="1:12" ht="45">
      <c r="A282" s="14"/>
      <c r="B282" s="34" t="s">
        <v>135</v>
      </c>
      <c r="C282" s="30" t="s">
        <v>51</v>
      </c>
      <c r="D282" s="30" t="s">
        <v>8</v>
      </c>
      <c r="E282" s="30" t="s">
        <v>376</v>
      </c>
      <c r="F282" s="40" t="s">
        <v>66</v>
      </c>
      <c r="G282" s="35">
        <v>8.8000000000000007</v>
      </c>
      <c r="H282" s="35"/>
      <c r="I282" s="35">
        <f>G282+H282</f>
        <v>8.8000000000000007</v>
      </c>
      <c r="J282" s="35">
        <v>8.8000000000000007</v>
      </c>
      <c r="K282" s="35"/>
      <c r="L282" s="35">
        <f>J282+K282</f>
        <v>8.8000000000000007</v>
      </c>
    </row>
    <row r="283" spans="1:12" ht="45">
      <c r="A283" s="14"/>
      <c r="B283" s="34" t="s">
        <v>136</v>
      </c>
      <c r="C283" s="30" t="s">
        <v>51</v>
      </c>
      <c r="D283" s="30" t="s">
        <v>8</v>
      </c>
      <c r="E283" s="30" t="s">
        <v>376</v>
      </c>
      <c r="F283" s="40" t="s">
        <v>66</v>
      </c>
      <c r="G283" s="35">
        <v>167.6</v>
      </c>
      <c r="H283" s="35"/>
      <c r="I283" s="35">
        <f>G283+H283</f>
        <v>167.6</v>
      </c>
      <c r="J283" s="35">
        <v>167.6</v>
      </c>
      <c r="K283" s="35"/>
      <c r="L283" s="35">
        <f>J283+K283</f>
        <v>167.6</v>
      </c>
    </row>
    <row r="284" spans="1:12">
      <c r="A284" s="14" t="s">
        <v>57</v>
      </c>
      <c r="B284" s="20" t="s">
        <v>58</v>
      </c>
      <c r="C284" s="11" t="s">
        <v>51</v>
      </c>
      <c r="D284" s="11" t="s">
        <v>11</v>
      </c>
      <c r="E284" s="11"/>
      <c r="F284" s="32"/>
      <c r="G284" s="25">
        <f t="shared" ref="G284:L284" si="165">G285</f>
        <v>331388.00000000006</v>
      </c>
      <c r="H284" s="25">
        <f t="shared" si="165"/>
        <v>0</v>
      </c>
      <c r="I284" s="25">
        <f t="shared" si="165"/>
        <v>331388.00000000006</v>
      </c>
      <c r="J284" s="25">
        <f t="shared" si="165"/>
        <v>357222.5</v>
      </c>
      <c r="K284" s="25">
        <f t="shared" si="165"/>
        <v>0</v>
      </c>
      <c r="L284" s="25">
        <f t="shared" si="165"/>
        <v>357222.5</v>
      </c>
    </row>
    <row r="285" spans="1:12" ht="56.25">
      <c r="A285" s="14"/>
      <c r="B285" s="37" t="s">
        <v>218</v>
      </c>
      <c r="C285" s="30" t="s">
        <v>51</v>
      </c>
      <c r="D285" s="30" t="s">
        <v>11</v>
      </c>
      <c r="E285" s="30" t="s">
        <v>121</v>
      </c>
      <c r="F285" s="30"/>
      <c r="G285" s="35">
        <f>G293+G286</f>
        <v>331388.00000000006</v>
      </c>
      <c r="H285" s="35">
        <f t="shared" ref="H285:L285" si="166">H293+H286</f>
        <v>0</v>
      </c>
      <c r="I285" s="35">
        <f t="shared" si="166"/>
        <v>331388.00000000006</v>
      </c>
      <c r="J285" s="35">
        <f t="shared" si="166"/>
        <v>357222.5</v>
      </c>
      <c r="K285" s="35">
        <f t="shared" si="166"/>
        <v>0</v>
      </c>
      <c r="L285" s="35">
        <f t="shared" si="166"/>
        <v>357222.5</v>
      </c>
    </row>
    <row r="286" spans="1:12">
      <c r="A286" s="14"/>
      <c r="B286" s="31" t="s">
        <v>478</v>
      </c>
      <c r="C286" s="30" t="s">
        <v>51</v>
      </c>
      <c r="D286" s="30" t="s">
        <v>11</v>
      </c>
      <c r="E286" s="30" t="s">
        <v>479</v>
      </c>
      <c r="F286" s="30" t="s">
        <v>196</v>
      </c>
      <c r="G286" s="35">
        <f>G287+G291+G289</f>
        <v>30201.899999999998</v>
      </c>
      <c r="H286" s="35">
        <f t="shared" ref="H286:L286" si="167">H287+H291+H289</f>
        <v>0</v>
      </c>
      <c r="I286" s="35">
        <f t="shared" si="167"/>
        <v>30201.899999999998</v>
      </c>
      <c r="J286" s="35">
        <f t="shared" si="167"/>
        <v>30226.899999999998</v>
      </c>
      <c r="K286" s="35">
        <f t="shared" si="167"/>
        <v>0</v>
      </c>
      <c r="L286" s="35">
        <f t="shared" si="167"/>
        <v>30226.899999999998</v>
      </c>
    </row>
    <row r="287" spans="1:12" ht="69.75" customHeight="1">
      <c r="A287" s="14"/>
      <c r="B287" s="55" t="s">
        <v>192</v>
      </c>
      <c r="C287" s="30" t="s">
        <v>51</v>
      </c>
      <c r="D287" s="30" t="s">
        <v>11</v>
      </c>
      <c r="E287" s="30" t="s">
        <v>193</v>
      </c>
      <c r="F287" s="40"/>
      <c r="G287" s="35">
        <f t="shared" ref="G287:L287" si="168">G288</f>
        <v>1825.8</v>
      </c>
      <c r="H287" s="35">
        <f t="shared" si="168"/>
        <v>-783.7</v>
      </c>
      <c r="I287" s="35">
        <f t="shared" si="168"/>
        <v>1042.0999999999999</v>
      </c>
      <c r="J287" s="35">
        <f t="shared" si="168"/>
        <v>1849.3</v>
      </c>
      <c r="K287" s="35">
        <f t="shared" si="168"/>
        <v>-807.8</v>
      </c>
      <c r="L287" s="35">
        <f t="shared" si="168"/>
        <v>1041.5</v>
      </c>
    </row>
    <row r="288" spans="1:12" ht="12" customHeight="1">
      <c r="A288" s="14"/>
      <c r="B288" s="34" t="s">
        <v>138</v>
      </c>
      <c r="C288" s="30" t="s">
        <v>51</v>
      </c>
      <c r="D288" s="30" t="s">
        <v>11</v>
      </c>
      <c r="E288" s="30" t="s">
        <v>193</v>
      </c>
      <c r="F288" s="40" t="s">
        <v>67</v>
      </c>
      <c r="G288" s="35">
        <v>1825.8</v>
      </c>
      <c r="H288" s="35">
        <v>-783.7</v>
      </c>
      <c r="I288" s="35">
        <f>SUM(G288:H288)</f>
        <v>1042.0999999999999</v>
      </c>
      <c r="J288" s="35">
        <v>1849.3</v>
      </c>
      <c r="K288" s="35">
        <v>-807.8</v>
      </c>
      <c r="L288" s="35">
        <f>SUM(J288:K288)</f>
        <v>1041.5</v>
      </c>
    </row>
    <row r="289" spans="1:12" ht="70.5" customHeight="1">
      <c r="A289" s="14"/>
      <c r="B289" s="55" t="s">
        <v>177</v>
      </c>
      <c r="C289" s="30" t="s">
        <v>51</v>
      </c>
      <c r="D289" s="30" t="s">
        <v>11</v>
      </c>
      <c r="E289" s="30" t="s">
        <v>189</v>
      </c>
      <c r="F289" s="40"/>
      <c r="G289" s="35">
        <f t="shared" ref="G289:L289" si="169">G290</f>
        <v>1042.0999999999999</v>
      </c>
      <c r="H289" s="35">
        <f t="shared" si="169"/>
        <v>783.7</v>
      </c>
      <c r="I289" s="35">
        <f t="shared" si="169"/>
        <v>1825.8</v>
      </c>
      <c r="J289" s="35">
        <f t="shared" si="169"/>
        <v>1041.5</v>
      </c>
      <c r="K289" s="35">
        <f t="shared" si="169"/>
        <v>807.8</v>
      </c>
      <c r="L289" s="35">
        <f t="shared" si="169"/>
        <v>1849.3</v>
      </c>
    </row>
    <row r="290" spans="1:12" ht="12" customHeight="1">
      <c r="A290" s="14"/>
      <c r="B290" s="34" t="s">
        <v>138</v>
      </c>
      <c r="C290" s="30" t="s">
        <v>51</v>
      </c>
      <c r="D290" s="30" t="s">
        <v>11</v>
      </c>
      <c r="E290" s="30" t="s">
        <v>189</v>
      </c>
      <c r="F290" s="40" t="s">
        <v>67</v>
      </c>
      <c r="G290" s="35">
        <v>1042.0999999999999</v>
      </c>
      <c r="H290" s="35">
        <v>783.7</v>
      </c>
      <c r="I290" s="35">
        <f>SUM(G290:H290)</f>
        <v>1825.8</v>
      </c>
      <c r="J290" s="35">
        <v>1041.5</v>
      </c>
      <c r="K290" s="35">
        <v>807.8</v>
      </c>
      <c r="L290" s="35">
        <f>SUM(J290:K290)</f>
        <v>1849.3</v>
      </c>
    </row>
    <row r="291" spans="1:12" ht="90">
      <c r="A291" s="14"/>
      <c r="B291" s="39" t="s">
        <v>194</v>
      </c>
      <c r="C291" s="30" t="s">
        <v>51</v>
      </c>
      <c r="D291" s="30" t="s">
        <v>11</v>
      </c>
      <c r="E291" s="30" t="s">
        <v>195</v>
      </c>
      <c r="F291" s="40"/>
      <c r="G291" s="35">
        <f t="shared" ref="G291:L291" si="170">G292</f>
        <v>27334</v>
      </c>
      <c r="H291" s="35">
        <f t="shared" si="170"/>
        <v>0</v>
      </c>
      <c r="I291" s="35">
        <f t="shared" si="170"/>
        <v>27334</v>
      </c>
      <c r="J291" s="35">
        <f t="shared" si="170"/>
        <v>27336.1</v>
      </c>
      <c r="K291" s="35">
        <f t="shared" si="170"/>
        <v>0</v>
      </c>
      <c r="L291" s="35">
        <f t="shared" si="170"/>
        <v>27336.1</v>
      </c>
    </row>
    <row r="292" spans="1:12" ht="12.75" customHeight="1">
      <c r="A292" s="14"/>
      <c r="B292" s="34" t="s">
        <v>138</v>
      </c>
      <c r="C292" s="30" t="s">
        <v>51</v>
      </c>
      <c r="D292" s="30" t="s">
        <v>11</v>
      </c>
      <c r="E292" s="30" t="s">
        <v>195</v>
      </c>
      <c r="F292" s="40" t="s">
        <v>67</v>
      </c>
      <c r="G292" s="35">
        <v>27334</v>
      </c>
      <c r="H292" s="35">
        <v>0</v>
      </c>
      <c r="I292" s="35">
        <f>SUM(G292:H292)</f>
        <v>27334</v>
      </c>
      <c r="J292" s="35">
        <v>27336.1</v>
      </c>
      <c r="K292" s="35">
        <v>0</v>
      </c>
      <c r="L292" s="35">
        <f>SUM(J292:K292)</f>
        <v>27336.1</v>
      </c>
    </row>
    <row r="293" spans="1:12" ht="22.5">
      <c r="A293" s="14"/>
      <c r="B293" s="34" t="s">
        <v>359</v>
      </c>
      <c r="C293" s="30" t="s">
        <v>51</v>
      </c>
      <c r="D293" s="30" t="s">
        <v>11</v>
      </c>
      <c r="E293" s="30" t="s">
        <v>366</v>
      </c>
      <c r="F293" s="30" t="s">
        <v>196</v>
      </c>
      <c r="G293" s="35">
        <f t="shared" ref="G293:L293" si="171">G294+G296+G302+G298+G300+G304+G306+G308+G310+G312+G315+G318+G321</f>
        <v>301186.10000000003</v>
      </c>
      <c r="H293" s="35">
        <f>H294+H296+H302+H298+H300+H304+H306+H308+H310+H312+H315+H318+H321</f>
        <v>0</v>
      </c>
      <c r="I293" s="35">
        <f t="shared" si="171"/>
        <v>301186.10000000003</v>
      </c>
      <c r="J293" s="35">
        <f t="shared" si="171"/>
        <v>326995.59999999998</v>
      </c>
      <c r="K293" s="35">
        <f t="shared" si="171"/>
        <v>0</v>
      </c>
      <c r="L293" s="35">
        <f t="shared" si="171"/>
        <v>326995.59999999998</v>
      </c>
    </row>
    <row r="294" spans="1:12" ht="22.5">
      <c r="A294" s="14"/>
      <c r="B294" s="34" t="s">
        <v>360</v>
      </c>
      <c r="C294" s="30" t="s">
        <v>51</v>
      </c>
      <c r="D294" s="30" t="s">
        <v>11</v>
      </c>
      <c r="E294" s="30" t="s">
        <v>367</v>
      </c>
      <c r="F294" s="30" t="s">
        <v>196</v>
      </c>
      <c r="G294" s="35">
        <f t="shared" ref="G294:L294" si="172">G295</f>
        <v>30713.5</v>
      </c>
      <c r="H294" s="35">
        <f t="shared" si="172"/>
        <v>0</v>
      </c>
      <c r="I294" s="35">
        <f t="shared" si="172"/>
        <v>30713.5</v>
      </c>
      <c r="J294" s="35">
        <f t="shared" si="172"/>
        <v>30719</v>
      </c>
      <c r="K294" s="35">
        <f t="shared" si="172"/>
        <v>0</v>
      </c>
      <c r="L294" s="35">
        <f t="shared" si="172"/>
        <v>30719</v>
      </c>
    </row>
    <row r="295" spans="1:12" ht="45">
      <c r="A295" s="14"/>
      <c r="B295" s="34" t="s">
        <v>56</v>
      </c>
      <c r="C295" s="30" t="s">
        <v>51</v>
      </c>
      <c r="D295" s="30" t="s">
        <v>11</v>
      </c>
      <c r="E295" s="30" t="s">
        <v>367</v>
      </c>
      <c r="F295" s="30" t="s">
        <v>66</v>
      </c>
      <c r="G295" s="35">
        <v>30713.5</v>
      </c>
      <c r="H295" s="35"/>
      <c r="I295" s="35">
        <f>G295+H295</f>
        <v>30713.5</v>
      </c>
      <c r="J295" s="35">
        <v>30719</v>
      </c>
      <c r="K295" s="35"/>
      <c r="L295" s="35">
        <f>J295+K295</f>
        <v>30719</v>
      </c>
    </row>
    <row r="296" spans="1:12" ht="33.75">
      <c r="A296" s="14"/>
      <c r="B296" s="34" t="s">
        <v>361</v>
      </c>
      <c r="C296" s="30" t="s">
        <v>51</v>
      </c>
      <c r="D296" s="30" t="s">
        <v>11</v>
      </c>
      <c r="E296" s="30" t="s">
        <v>368</v>
      </c>
      <c r="F296" s="30" t="s">
        <v>196</v>
      </c>
      <c r="G296" s="35">
        <f t="shared" ref="G296:L296" si="173">G297</f>
        <v>10208.5</v>
      </c>
      <c r="H296" s="35">
        <f t="shared" si="173"/>
        <v>0</v>
      </c>
      <c r="I296" s="35">
        <f t="shared" si="173"/>
        <v>10208.5</v>
      </c>
      <c r="J296" s="35">
        <f t="shared" si="173"/>
        <v>10208.5</v>
      </c>
      <c r="K296" s="35">
        <f t="shared" si="173"/>
        <v>0</v>
      </c>
      <c r="L296" s="35">
        <f t="shared" si="173"/>
        <v>10208.5</v>
      </c>
    </row>
    <row r="297" spans="1:12" ht="45">
      <c r="A297" s="14"/>
      <c r="B297" s="34" t="s">
        <v>56</v>
      </c>
      <c r="C297" s="30" t="s">
        <v>51</v>
      </c>
      <c r="D297" s="30" t="s">
        <v>11</v>
      </c>
      <c r="E297" s="30" t="s">
        <v>368</v>
      </c>
      <c r="F297" s="30" t="s">
        <v>66</v>
      </c>
      <c r="G297" s="35">
        <v>10208.5</v>
      </c>
      <c r="H297" s="35"/>
      <c r="I297" s="35">
        <f>G297+H297</f>
        <v>10208.5</v>
      </c>
      <c r="J297" s="35">
        <v>10208.5</v>
      </c>
      <c r="K297" s="35"/>
      <c r="L297" s="35">
        <f>J297+K297</f>
        <v>10208.5</v>
      </c>
    </row>
    <row r="298" spans="1:12" ht="33.75">
      <c r="A298" s="14"/>
      <c r="B298" s="34" t="s">
        <v>362</v>
      </c>
      <c r="C298" s="30" t="s">
        <v>51</v>
      </c>
      <c r="D298" s="30" t="s">
        <v>11</v>
      </c>
      <c r="E298" s="30" t="s">
        <v>369</v>
      </c>
      <c r="F298" s="30" t="s">
        <v>196</v>
      </c>
      <c r="G298" s="35">
        <f t="shared" ref="G298:L298" si="174">G299</f>
        <v>1805.2</v>
      </c>
      <c r="H298" s="35">
        <f t="shared" si="174"/>
        <v>0</v>
      </c>
      <c r="I298" s="35">
        <f t="shared" si="174"/>
        <v>1805.2</v>
      </c>
      <c r="J298" s="35">
        <f t="shared" si="174"/>
        <v>1805.2</v>
      </c>
      <c r="K298" s="35">
        <f t="shared" si="174"/>
        <v>0</v>
      </c>
      <c r="L298" s="35">
        <f t="shared" si="174"/>
        <v>1805.2</v>
      </c>
    </row>
    <row r="299" spans="1:12" ht="45">
      <c r="A299" s="14"/>
      <c r="B299" s="34" t="s">
        <v>56</v>
      </c>
      <c r="C299" s="30" t="s">
        <v>51</v>
      </c>
      <c r="D299" s="30" t="s">
        <v>11</v>
      </c>
      <c r="E299" s="30" t="s">
        <v>369</v>
      </c>
      <c r="F299" s="30" t="s">
        <v>66</v>
      </c>
      <c r="G299" s="35">
        <v>1805.2</v>
      </c>
      <c r="H299" s="35"/>
      <c r="I299" s="35">
        <f>G299+H299</f>
        <v>1805.2</v>
      </c>
      <c r="J299" s="35">
        <v>1805.2</v>
      </c>
      <c r="K299" s="35"/>
      <c r="L299" s="35">
        <f>J299+K299</f>
        <v>1805.2</v>
      </c>
    </row>
    <row r="300" spans="1:12" ht="45">
      <c r="A300" s="14"/>
      <c r="B300" s="31" t="s">
        <v>363</v>
      </c>
      <c r="C300" s="30" t="s">
        <v>51</v>
      </c>
      <c r="D300" s="30" t="s">
        <v>11</v>
      </c>
      <c r="E300" s="30" t="s">
        <v>370</v>
      </c>
      <c r="F300" s="30" t="s">
        <v>196</v>
      </c>
      <c r="G300" s="35">
        <f t="shared" ref="G300:L300" si="175">G301</f>
        <v>5807.1</v>
      </c>
      <c r="H300" s="35">
        <f t="shared" si="175"/>
        <v>0</v>
      </c>
      <c r="I300" s="35">
        <f t="shared" si="175"/>
        <v>5807.1</v>
      </c>
      <c r="J300" s="35">
        <f t="shared" si="175"/>
        <v>5807.1</v>
      </c>
      <c r="K300" s="35">
        <f t="shared" si="175"/>
        <v>0</v>
      </c>
      <c r="L300" s="35">
        <f t="shared" si="175"/>
        <v>5807.1</v>
      </c>
    </row>
    <row r="301" spans="1:12" ht="45">
      <c r="A301" s="14"/>
      <c r="B301" s="31" t="s">
        <v>56</v>
      </c>
      <c r="C301" s="30" t="s">
        <v>51</v>
      </c>
      <c r="D301" s="30" t="s">
        <v>11</v>
      </c>
      <c r="E301" s="30" t="s">
        <v>370</v>
      </c>
      <c r="F301" s="30" t="s">
        <v>66</v>
      </c>
      <c r="G301" s="35">
        <v>5807.1</v>
      </c>
      <c r="H301" s="35"/>
      <c r="I301" s="35">
        <f>G301+H301</f>
        <v>5807.1</v>
      </c>
      <c r="J301" s="35">
        <v>5807.1</v>
      </c>
      <c r="K301" s="35"/>
      <c r="L301" s="35">
        <f>J301+K301</f>
        <v>5807.1</v>
      </c>
    </row>
    <row r="302" spans="1:12" ht="33.75">
      <c r="A302" s="14"/>
      <c r="B302" s="34" t="s">
        <v>364</v>
      </c>
      <c r="C302" s="30" t="s">
        <v>51</v>
      </c>
      <c r="D302" s="30" t="s">
        <v>11</v>
      </c>
      <c r="E302" s="30" t="s">
        <v>371</v>
      </c>
      <c r="F302" s="30" t="s">
        <v>196</v>
      </c>
      <c r="G302" s="35">
        <f t="shared" ref="G302:L302" si="176">G303</f>
        <v>5638.5</v>
      </c>
      <c r="H302" s="35">
        <f t="shared" si="176"/>
        <v>0</v>
      </c>
      <c r="I302" s="35">
        <f t="shared" si="176"/>
        <v>5638.5</v>
      </c>
      <c r="J302" s="35">
        <f t="shared" si="176"/>
        <v>5638.5</v>
      </c>
      <c r="K302" s="35">
        <f t="shared" si="176"/>
        <v>0</v>
      </c>
      <c r="L302" s="35">
        <f t="shared" si="176"/>
        <v>5638.5</v>
      </c>
    </row>
    <row r="303" spans="1:12" ht="45">
      <c r="A303" s="14"/>
      <c r="B303" s="34" t="s">
        <v>56</v>
      </c>
      <c r="C303" s="30" t="s">
        <v>51</v>
      </c>
      <c r="D303" s="30" t="s">
        <v>11</v>
      </c>
      <c r="E303" s="30" t="s">
        <v>371</v>
      </c>
      <c r="F303" s="30" t="s">
        <v>66</v>
      </c>
      <c r="G303" s="35">
        <v>5638.5</v>
      </c>
      <c r="H303" s="35"/>
      <c r="I303" s="35">
        <f>G303+H303</f>
        <v>5638.5</v>
      </c>
      <c r="J303" s="35">
        <v>5638.5</v>
      </c>
      <c r="K303" s="35"/>
      <c r="L303" s="35">
        <f>J303+K303</f>
        <v>5638.5</v>
      </c>
    </row>
    <row r="304" spans="1:12" ht="45">
      <c r="A304" s="14"/>
      <c r="B304" s="34" t="s">
        <v>365</v>
      </c>
      <c r="C304" s="30" t="s">
        <v>51</v>
      </c>
      <c r="D304" s="30" t="s">
        <v>11</v>
      </c>
      <c r="E304" s="30" t="s">
        <v>372</v>
      </c>
      <c r="F304" s="30" t="s">
        <v>196</v>
      </c>
      <c r="G304" s="35">
        <f t="shared" ref="G304:L304" si="177">G305</f>
        <v>73553.5</v>
      </c>
      <c r="H304" s="35">
        <f t="shared" si="177"/>
        <v>0</v>
      </c>
      <c r="I304" s="35">
        <f t="shared" si="177"/>
        <v>73553.5</v>
      </c>
      <c r="J304" s="35">
        <f t="shared" si="177"/>
        <v>73553.5</v>
      </c>
      <c r="K304" s="35">
        <f t="shared" si="177"/>
        <v>0</v>
      </c>
      <c r="L304" s="35">
        <f t="shared" si="177"/>
        <v>73553.5</v>
      </c>
    </row>
    <row r="305" spans="1:12" ht="45">
      <c r="A305" s="14"/>
      <c r="B305" s="34" t="s">
        <v>56</v>
      </c>
      <c r="C305" s="30" t="s">
        <v>51</v>
      </c>
      <c r="D305" s="30" t="s">
        <v>11</v>
      </c>
      <c r="E305" s="30" t="s">
        <v>372</v>
      </c>
      <c r="F305" s="30" t="s">
        <v>66</v>
      </c>
      <c r="G305" s="35">
        <v>73553.5</v>
      </c>
      <c r="H305" s="35"/>
      <c r="I305" s="35">
        <f>G305+H305</f>
        <v>73553.5</v>
      </c>
      <c r="J305" s="35">
        <v>73553.5</v>
      </c>
      <c r="K305" s="35"/>
      <c r="L305" s="35">
        <f>J305+K305</f>
        <v>73553.5</v>
      </c>
    </row>
    <row r="306" spans="1:12" ht="123.75">
      <c r="A306" s="14"/>
      <c r="B306" s="39" t="s">
        <v>187</v>
      </c>
      <c r="C306" s="30" t="s">
        <v>51</v>
      </c>
      <c r="D306" s="30" t="s">
        <v>11</v>
      </c>
      <c r="E306" s="30" t="s">
        <v>381</v>
      </c>
      <c r="F306" s="30" t="s">
        <v>196</v>
      </c>
      <c r="G306" s="35">
        <f t="shared" ref="G306:L306" si="178">G307</f>
        <v>104156.5</v>
      </c>
      <c r="H306" s="35">
        <f t="shared" si="178"/>
        <v>0</v>
      </c>
      <c r="I306" s="35">
        <f t="shared" si="178"/>
        <v>104156.5</v>
      </c>
      <c r="J306" s="35">
        <f t="shared" si="178"/>
        <v>130133.4</v>
      </c>
      <c r="K306" s="35">
        <f t="shared" si="178"/>
        <v>0</v>
      </c>
      <c r="L306" s="35">
        <f t="shared" si="178"/>
        <v>130133.4</v>
      </c>
    </row>
    <row r="307" spans="1:12" ht="45">
      <c r="A307" s="14"/>
      <c r="B307" s="34" t="s">
        <v>134</v>
      </c>
      <c r="C307" s="30" t="s">
        <v>51</v>
      </c>
      <c r="D307" s="30" t="s">
        <v>11</v>
      </c>
      <c r="E307" s="30" t="s">
        <v>381</v>
      </c>
      <c r="F307" s="30" t="s">
        <v>66</v>
      </c>
      <c r="G307" s="35">
        <v>104156.5</v>
      </c>
      <c r="H307" s="35"/>
      <c r="I307" s="35">
        <f>G307+H307</f>
        <v>104156.5</v>
      </c>
      <c r="J307" s="35">
        <v>130133.4</v>
      </c>
      <c r="K307" s="35"/>
      <c r="L307" s="35">
        <f>J307+K307</f>
        <v>130133.4</v>
      </c>
    </row>
    <row r="308" spans="1:12" ht="123.75">
      <c r="A308" s="14"/>
      <c r="B308" s="39" t="s">
        <v>188</v>
      </c>
      <c r="C308" s="30" t="s">
        <v>51</v>
      </c>
      <c r="D308" s="30" t="s">
        <v>11</v>
      </c>
      <c r="E308" s="30" t="s">
        <v>382</v>
      </c>
      <c r="F308" s="30" t="s">
        <v>196</v>
      </c>
      <c r="G308" s="35">
        <f t="shared" ref="G308:L308" si="179">G309</f>
        <v>8890</v>
      </c>
      <c r="H308" s="35">
        <f t="shared" si="179"/>
        <v>0</v>
      </c>
      <c r="I308" s="35">
        <f t="shared" si="179"/>
        <v>8890</v>
      </c>
      <c r="J308" s="35">
        <f t="shared" si="179"/>
        <v>8890</v>
      </c>
      <c r="K308" s="35">
        <f t="shared" si="179"/>
        <v>0</v>
      </c>
      <c r="L308" s="35">
        <f t="shared" si="179"/>
        <v>8890</v>
      </c>
    </row>
    <row r="309" spans="1:12" ht="45">
      <c r="A309" s="14"/>
      <c r="B309" s="34" t="s">
        <v>134</v>
      </c>
      <c r="C309" s="30" t="s">
        <v>51</v>
      </c>
      <c r="D309" s="30" t="s">
        <v>11</v>
      </c>
      <c r="E309" s="30" t="s">
        <v>382</v>
      </c>
      <c r="F309" s="30" t="s">
        <v>66</v>
      </c>
      <c r="G309" s="35">
        <v>8890</v>
      </c>
      <c r="H309" s="35"/>
      <c r="I309" s="35">
        <f>G309+H309</f>
        <v>8890</v>
      </c>
      <c r="J309" s="35">
        <v>8890</v>
      </c>
      <c r="K309" s="35"/>
      <c r="L309" s="35">
        <f>J309+K309</f>
        <v>8890</v>
      </c>
    </row>
    <row r="310" spans="1:12" ht="123.75">
      <c r="A310" s="14"/>
      <c r="B310" s="39" t="s">
        <v>186</v>
      </c>
      <c r="C310" s="30" t="s">
        <v>51</v>
      </c>
      <c r="D310" s="30" t="s">
        <v>11</v>
      </c>
      <c r="E310" s="30" t="s">
        <v>383</v>
      </c>
      <c r="F310" s="30" t="s">
        <v>196</v>
      </c>
      <c r="G310" s="35">
        <f t="shared" ref="G310:L310" si="180">G311</f>
        <v>42292.5</v>
      </c>
      <c r="H310" s="35">
        <f t="shared" si="180"/>
        <v>0</v>
      </c>
      <c r="I310" s="35">
        <f t="shared" si="180"/>
        <v>42292.5</v>
      </c>
      <c r="J310" s="35">
        <f t="shared" si="180"/>
        <v>42292.5</v>
      </c>
      <c r="K310" s="35">
        <f t="shared" si="180"/>
        <v>0</v>
      </c>
      <c r="L310" s="35">
        <f t="shared" si="180"/>
        <v>42292.5</v>
      </c>
    </row>
    <row r="311" spans="1:12" ht="45">
      <c r="A311" s="14"/>
      <c r="B311" s="34" t="s">
        <v>134</v>
      </c>
      <c r="C311" s="30" t="s">
        <v>51</v>
      </c>
      <c r="D311" s="30" t="s">
        <v>11</v>
      </c>
      <c r="E311" s="30" t="s">
        <v>383</v>
      </c>
      <c r="F311" s="30" t="s">
        <v>66</v>
      </c>
      <c r="G311" s="35">
        <v>42292.5</v>
      </c>
      <c r="H311" s="35"/>
      <c r="I311" s="35">
        <f>G311+H311</f>
        <v>42292.5</v>
      </c>
      <c r="J311" s="35">
        <v>42292.5</v>
      </c>
      <c r="K311" s="35"/>
      <c r="L311" s="35">
        <f>J311+K311</f>
        <v>42292.5</v>
      </c>
    </row>
    <row r="312" spans="1:12" ht="56.25">
      <c r="A312" s="14"/>
      <c r="B312" s="34" t="s">
        <v>143</v>
      </c>
      <c r="C312" s="30" t="s">
        <v>51</v>
      </c>
      <c r="D312" s="30" t="s">
        <v>11</v>
      </c>
      <c r="E312" s="30" t="s">
        <v>384</v>
      </c>
      <c r="F312" s="30" t="s">
        <v>196</v>
      </c>
      <c r="G312" s="35">
        <f t="shared" ref="G312:L312" si="181">SUM(G313:G314)</f>
        <v>10479.700000000001</v>
      </c>
      <c r="H312" s="35">
        <f t="shared" si="181"/>
        <v>0</v>
      </c>
      <c r="I312" s="35">
        <f t="shared" si="181"/>
        <v>10479.700000000001</v>
      </c>
      <c r="J312" s="35">
        <f t="shared" si="181"/>
        <v>10306.799999999999</v>
      </c>
      <c r="K312" s="35">
        <f t="shared" si="181"/>
        <v>0</v>
      </c>
      <c r="L312" s="35">
        <f t="shared" si="181"/>
        <v>10306.799999999999</v>
      </c>
    </row>
    <row r="313" spans="1:12" ht="22.5">
      <c r="A313" s="14"/>
      <c r="B313" s="34" t="s">
        <v>137</v>
      </c>
      <c r="C313" s="30" t="s">
        <v>51</v>
      </c>
      <c r="D313" s="30" t="s">
        <v>11</v>
      </c>
      <c r="E313" s="30" t="s">
        <v>384</v>
      </c>
      <c r="F313" s="30" t="s">
        <v>67</v>
      </c>
      <c r="G313" s="35">
        <v>524</v>
      </c>
      <c r="H313" s="35"/>
      <c r="I313" s="35">
        <f>G313+H313</f>
        <v>524</v>
      </c>
      <c r="J313" s="35">
        <v>515.29999999999995</v>
      </c>
      <c r="K313" s="35"/>
      <c r="L313" s="35">
        <f>J313+K313</f>
        <v>515.29999999999995</v>
      </c>
    </row>
    <row r="314" spans="1:12" ht="22.5">
      <c r="A314" s="14"/>
      <c r="B314" s="34" t="s">
        <v>138</v>
      </c>
      <c r="C314" s="30" t="s">
        <v>51</v>
      </c>
      <c r="D314" s="30" t="s">
        <v>11</v>
      </c>
      <c r="E314" s="30" t="s">
        <v>384</v>
      </c>
      <c r="F314" s="30" t="s">
        <v>67</v>
      </c>
      <c r="G314" s="35">
        <v>9955.7000000000007</v>
      </c>
      <c r="H314" s="35"/>
      <c r="I314" s="35">
        <f>G314+H314</f>
        <v>9955.7000000000007</v>
      </c>
      <c r="J314" s="35">
        <v>9791.5</v>
      </c>
      <c r="K314" s="35"/>
      <c r="L314" s="35">
        <f>J314+K314</f>
        <v>9791.5</v>
      </c>
    </row>
    <row r="315" spans="1:12" ht="45">
      <c r="A315" s="14"/>
      <c r="B315" s="34" t="s">
        <v>174</v>
      </c>
      <c r="C315" s="30" t="s">
        <v>51</v>
      </c>
      <c r="D315" s="30" t="s">
        <v>11</v>
      </c>
      <c r="E315" s="30" t="s">
        <v>376</v>
      </c>
      <c r="F315" s="40" t="s">
        <v>196</v>
      </c>
      <c r="G315" s="35">
        <f t="shared" ref="G315:L315" si="182">SUM(G316:G317)</f>
        <v>1262.5</v>
      </c>
      <c r="H315" s="35">
        <f t="shared" si="182"/>
        <v>0</v>
      </c>
      <c r="I315" s="35">
        <f t="shared" si="182"/>
        <v>1262.5</v>
      </c>
      <c r="J315" s="35">
        <f t="shared" si="182"/>
        <v>1262.5</v>
      </c>
      <c r="K315" s="35">
        <f t="shared" si="182"/>
        <v>0</v>
      </c>
      <c r="L315" s="35">
        <f t="shared" si="182"/>
        <v>1262.5</v>
      </c>
    </row>
    <row r="316" spans="1:12" ht="45">
      <c r="A316" s="14"/>
      <c r="B316" s="34" t="s">
        <v>135</v>
      </c>
      <c r="C316" s="30" t="s">
        <v>51</v>
      </c>
      <c r="D316" s="30" t="s">
        <v>11</v>
      </c>
      <c r="E316" s="30" t="s">
        <v>376</v>
      </c>
      <c r="F316" s="40" t="s">
        <v>66</v>
      </c>
      <c r="G316" s="35">
        <v>63.1</v>
      </c>
      <c r="H316" s="35"/>
      <c r="I316" s="35">
        <f>G316+H316</f>
        <v>63.1</v>
      </c>
      <c r="J316" s="35">
        <v>63.1</v>
      </c>
      <c r="K316" s="35"/>
      <c r="L316" s="35">
        <f>J316+K316</f>
        <v>63.1</v>
      </c>
    </row>
    <row r="317" spans="1:12" ht="45">
      <c r="A317" s="14"/>
      <c r="B317" s="34" t="s">
        <v>136</v>
      </c>
      <c r="C317" s="30" t="s">
        <v>51</v>
      </c>
      <c r="D317" s="30" t="s">
        <v>11</v>
      </c>
      <c r="E317" s="30" t="s">
        <v>376</v>
      </c>
      <c r="F317" s="40" t="s">
        <v>66</v>
      </c>
      <c r="G317" s="35">
        <v>1199.4000000000001</v>
      </c>
      <c r="H317" s="35"/>
      <c r="I317" s="35">
        <f>G317+H317</f>
        <v>1199.4000000000001</v>
      </c>
      <c r="J317" s="35">
        <v>1199.4000000000001</v>
      </c>
      <c r="K317" s="35"/>
      <c r="L317" s="35">
        <f>J317+K317</f>
        <v>1199.4000000000001</v>
      </c>
    </row>
    <row r="318" spans="1:12" ht="56.25">
      <c r="A318" s="14"/>
      <c r="B318" s="34" t="s">
        <v>175</v>
      </c>
      <c r="C318" s="30" t="s">
        <v>51</v>
      </c>
      <c r="D318" s="30" t="s">
        <v>11</v>
      </c>
      <c r="E318" s="30" t="s">
        <v>385</v>
      </c>
      <c r="F318" s="40" t="s">
        <v>196</v>
      </c>
      <c r="G318" s="35">
        <f t="shared" ref="G318:L318" si="183">SUM(G319:G320)</f>
        <v>5585.9000000000005</v>
      </c>
      <c r="H318" s="35">
        <f t="shared" si="183"/>
        <v>0</v>
      </c>
      <c r="I318" s="35">
        <f t="shared" si="183"/>
        <v>5585.9000000000005</v>
      </c>
      <c r="J318" s="35">
        <f t="shared" si="183"/>
        <v>5585.9000000000005</v>
      </c>
      <c r="K318" s="35">
        <f t="shared" si="183"/>
        <v>0</v>
      </c>
      <c r="L318" s="35">
        <f t="shared" si="183"/>
        <v>5585.9000000000005</v>
      </c>
    </row>
    <row r="319" spans="1:12" ht="45">
      <c r="A319" s="14"/>
      <c r="B319" s="34" t="s">
        <v>135</v>
      </c>
      <c r="C319" s="30" t="s">
        <v>51</v>
      </c>
      <c r="D319" s="30" t="s">
        <v>11</v>
      </c>
      <c r="E319" s="30" t="s">
        <v>385</v>
      </c>
      <c r="F319" s="40" t="s">
        <v>66</v>
      </c>
      <c r="G319" s="35">
        <v>279.3</v>
      </c>
      <c r="H319" s="35"/>
      <c r="I319" s="35">
        <f>G319+H319</f>
        <v>279.3</v>
      </c>
      <c r="J319" s="35">
        <v>279.3</v>
      </c>
      <c r="K319" s="35"/>
      <c r="L319" s="35">
        <f>J319+K319</f>
        <v>279.3</v>
      </c>
    </row>
    <row r="320" spans="1:12" ht="45">
      <c r="A320" s="14"/>
      <c r="B320" s="34" t="s">
        <v>136</v>
      </c>
      <c r="C320" s="30" t="s">
        <v>51</v>
      </c>
      <c r="D320" s="30" t="s">
        <v>11</v>
      </c>
      <c r="E320" s="30" t="s">
        <v>385</v>
      </c>
      <c r="F320" s="40" t="s">
        <v>66</v>
      </c>
      <c r="G320" s="35">
        <v>5306.6</v>
      </c>
      <c r="H320" s="35"/>
      <c r="I320" s="35">
        <f>G320+H320</f>
        <v>5306.6</v>
      </c>
      <c r="J320" s="35">
        <v>5306.6</v>
      </c>
      <c r="K320" s="35"/>
      <c r="L320" s="35">
        <f>J320+K320</f>
        <v>5306.6</v>
      </c>
    </row>
    <row r="321" spans="1:12" ht="67.5">
      <c r="A321" s="14"/>
      <c r="B321" s="31" t="s">
        <v>176</v>
      </c>
      <c r="C321" s="30" t="s">
        <v>51</v>
      </c>
      <c r="D321" s="30" t="s">
        <v>11</v>
      </c>
      <c r="E321" s="30" t="s">
        <v>386</v>
      </c>
      <c r="F321" s="30" t="s">
        <v>196</v>
      </c>
      <c r="G321" s="35">
        <f t="shared" ref="G321:L321" si="184">SUM(G322:G323)</f>
        <v>792.7</v>
      </c>
      <c r="H321" s="35">
        <f t="shared" si="184"/>
        <v>0</v>
      </c>
      <c r="I321" s="35">
        <f t="shared" si="184"/>
        <v>792.7</v>
      </c>
      <c r="J321" s="35">
        <f t="shared" si="184"/>
        <v>792.7</v>
      </c>
      <c r="K321" s="35">
        <f t="shared" si="184"/>
        <v>0</v>
      </c>
      <c r="L321" s="35">
        <f t="shared" si="184"/>
        <v>792.7</v>
      </c>
    </row>
    <row r="322" spans="1:12" ht="45">
      <c r="A322" s="14"/>
      <c r="B322" s="31" t="s">
        <v>135</v>
      </c>
      <c r="C322" s="30" t="s">
        <v>51</v>
      </c>
      <c r="D322" s="30" t="s">
        <v>11</v>
      </c>
      <c r="E322" s="30" t="s">
        <v>386</v>
      </c>
      <c r="F322" s="30" t="s">
        <v>66</v>
      </c>
      <c r="G322" s="35">
        <v>39.6</v>
      </c>
      <c r="H322" s="35"/>
      <c r="I322" s="35">
        <f>G322+H322</f>
        <v>39.6</v>
      </c>
      <c r="J322" s="35">
        <v>39.6</v>
      </c>
      <c r="K322" s="35"/>
      <c r="L322" s="35">
        <f>J322+K322</f>
        <v>39.6</v>
      </c>
    </row>
    <row r="323" spans="1:12" ht="45">
      <c r="A323" s="14"/>
      <c r="B323" s="31" t="s">
        <v>136</v>
      </c>
      <c r="C323" s="30" t="s">
        <v>51</v>
      </c>
      <c r="D323" s="30" t="s">
        <v>11</v>
      </c>
      <c r="E323" s="30" t="s">
        <v>386</v>
      </c>
      <c r="F323" s="30" t="s">
        <v>66</v>
      </c>
      <c r="G323" s="35">
        <v>753.1</v>
      </c>
      <c r="H323" s="35"/>
      <c r="I323" s="35">
        <f>G323+H323</f>
        <v>753.1</v>
      </c>
      <c r="J323" s="35">
        <v>753.1</v>
      </c>
      <c r="K323" s="35"/>
      <c r="L323" s="35">
        <f>J323+K323</f>
        <v>753.1</v>
      </c>
    </row>
    <row r="324" spans="1:12">
      <c r="A324" s="59" t="s">
        <v>59</v>
      </c>
      <c r="B324" s="20" t="s">
        <v>111</v>
      </c>
      <c r="C324" s="11" t="s">
        <v>51</v>
      </c>
      <c r="D324" s="11" t="s">
        <v>16</v>
      </c>
      <c r="E324" s="11"/>
      <c r="F324" s="15"/>
      <c r="G324" s="25">
        <f>G325</f>
        <v>42117.5</v>
      </c>
      <c r="H324" s="25">
        <f t="shared" ref="H324:L325" si="185">H325</f>
        <v>0</v>
      </c>
      <c r="I324" s="25">
        <f t="shared" si="185"/>
        <v>42117.5</v>
      </c>
      <c r="J324" s="25">
        <f t="shared" si="185"/>
        <v>42117.5</v>
      </c>
      <c r="K324" s="25">
        <f t="shared" si="185"/>
        <v>0</v>
      </c>
      <c r="L324" s="25">
        <f t="shared" si="185"/>
        <v>42117.5</v>
      </c>
    </row>
    <row r="325" spans="1:12" ht="56.25">
      <c r="A325" s="59"/>
      <c r="B325" s="37" t="s">
        <v>218</v>
      </c>
      <c r="C325" s="30" t="s">
        <v>51</v>
      </c>
      <c r="D325" s="30" t="s">
        <v>16</v>
      </c>
      <c r="E325" s="30" t="s">
        <v>121</v>
      </c>
      <c r="F325" s="30"/>
      <c r="G325" s="35">
        <f>G326</f>
        <v>42117.5</v>
      </c>
      <c r="H325" s="35">
        <f t="shared" si="185"/>
        <v>0</v>
      </c>
      <c r="I325" s="35">
        <f t="shared" si="185"/>
        <v>42117.5</v>
      </c>
      <c r="J325" s="35">
        <f t="shared" si="185"/>
        <v>42117.5</v>
      </c>
      <c r="K325" s="35">
        <f t="shared" si="185"/>
        <v>0</v>
      </c>
      <c r="L325" s="35">
        <f t="shared" si="185"/>
        <v>42117.5</v>
      </c>
    </row>
    <row r="326" spans="1:12" ht="22.5">
      <c r="A326" s="14"/>
      <c r="B326" s="29" t="s">
        <v>387</v>
      </c>
      <c r="C326" s="30" t="s">
        <v>51</v>
      </c>
      <c r="D326" s="30" t="s">
        <v>16</v>
      </c>
      <c r="E326" s="1" t="s">
        <v>394</v>
      </c>
      <c r="F326" s="40" t="s">
        <v>196</v>
      </c>
      <c r="G326" s="82">
        <f t="shared" ref="G326:L326" si="186">G327+G333+G343+G335+G346+G337+G348+G329+G339+G350</f>
        <v>42117.5</v>
      </c>
      <c r="H326" s="82">
        <f t="shared" si="186"/>
        <v>0</v>
      </c>
      <c r="I326" s="82">
        <f t="shared" si="186"/>
        <v>42117.5</v>
      </c>
      <c r="J326" s="82">
        <f t="shared" si="186"/>
        <v>42117.5</v>
      </c>
      <c r="K326" s="82">
        <f t="shared" si="186"/>
        <v>0</v>
      </c>
      <c r="L326" s="82">
        <f t="shared" si="186"/>
        <v>42117.5</v>
      </c>
    </row>
    <row r="327" spans="1:12" ht="22.5">
      <c r="A327" s="14"/>
      <c r="B327" s="34" t="s">
        <v>388</v>
      </c>
      <c r="C327" s="30" t="s">
        <v>51</v>
      </c>
      <c r="D327" s="30" t="s">
        <v>16</v>
      </c>
      <c r="E327" s="30" t="s">
        <v>395</v>
      </c>
      <c r="F327" s="30" t="s">
        <v>196</v>
      </c>
      <c r="G327" s="35">
        <f t="shared" ref="G327:L327" si="187">G328</f>
        <v>527.5</v>
      </c>
      <c r="H327" s="35">
        <f t="shared" si="187"/>
        <v>0</v>
      </c>
      <c r="I327" s="35">
        <f t="shared" si="187"/>
        <v>527.5</v>
      </c>
      <c r="J327" s="35">
        <f t="shared" si="187"/>
        <v>527.5</v>
      </c>
      <c r="K327" s="35">
        <f t="shared" si="187"/>
        <v>0</v>
      </c>
      <c r="L327" s="35">
        <f t="shared" si="187"/>
        <v>527.5</v>
      </c>
    </row>
    <row r="328" spans="1:12" ht="45">
      <c r="A328" s="14"/>
      <c r="B328" s="34" t="s">
        <v>56</v>
      </c>
      <c r="C328" s="30" t="s">
        <v>51</v>
      </c>
      <c r="D328" s="30" t="s">
        <v>16</v>
      </c>
      <c r="E328" s="30" t="s">
        <v>395</v>
      </c>
      <c r="F328" s="30" t="s">
        <v>66</v>
      </c>
      <c r="G328" s="35">
        <v>527.5</v>
      </c>
      <c r="H328" s="35"/>
      <c r="I328" s="35">
        <f>G328+H328</f>
        <v>527.5</v>
      </c>
      <c r="J328" s="35">
        <v>527.5</v>
      </c>
      <c r="K328" s="35"/>
      <c r="L328" s="35">
        <f>J328+K328</f>
        <v>527.5</v>
      </c>
    </row>
    <row r="329" spans="1:12" ht="33.75">
      <c r="A329" s="14"/>
      <c r="B329" s="34" t="s">
        <v>389</v>
      </c>
      <c r="C329" s="30" t="s">
        <v>51</v>
      </c>
      <c r="D329" s="30" t="s">
        <v>16</v>
      </c>
      <c r="E329" s="30" t="s">
        <v>396</v>
      </c>
      <c r="F329" s="30" t="s">
        <v>196</v>
      </c>
      <c r="G329" s="35">
        <f t="shared" ref="G329:L329" si="188">SUM(G330:G332)</f>
        <v>8915.8000000000011</v>
      </c>
      <c r="H329" s="35">
        <f t="shared" si="188"/>
        <v>0</v>
      </c>
      <c r="I329" s="35">
        <f t="shared" si="188"/>
        <v>8915.8000000000011</v>
      </c>
      <c r="J329" s="35">
        <f t="shared" si="188"/>
        <v>8915.8000000000011</v>
      </c>
      <c r="K329" s="35">
        <f t="shared" si="188"/>
        <v>0</v>
      </c>
      <c r="L329" s="35">
        <f t="shared" si="188"/>
        <v>8915.8000000000011</v>
      </c>
    </row>
    <row r="330" spans="1:12" ht="45">
      <c r="A330" s="14"/>
      <c r="B330" s="34" t="s">
        <v>56</v>
      </c>
      <c r="C330" s="30" t="s">
        <v>51</v>
      </c>
      <c r="D330" s="30" t="s">
        <v>16</v>
      </c>
      <c r="E330" s="30" t="s">
        <v>396</v>
      </c>
      <c r="F330" s="30" t="s">
        <v>66</v>
      </c>
      <c r="G330" s="35">
        <v>7731.3</v>
      </c>
      <c r="H330" s="35"/>
      <c r="I330" s="35">
        <f>G330+H330</f>
        <v>7731.3</v>
      </c>
      <c r="J330" s="35">
        <v>7731.3</v>
      </c>
      <c r="K330" s="35"/>
      <c r="L330" s="35">
        <f>J330+K330</f>
        <v>7731.3</v>
      </c>
    </row>
    <row r="331" spans="1:12">
      <c r="A331" s="14"/>
      <c r="B331" s="31" t="s">
        <v>156</v>
      </c>
      <c r="C331" s="30" t="s">
        <v>51</v>
      </c>
      <c r="D331" s="30" t="s">
        <v>16</v>
      </c>
      <c r="E331" s="30" t="s">
        <v>396</v>
      </c>
      <c r="F331" s="30" t="s">
        <v>67</v>
      </c>
      <c r="G331" s="35">
        <v>88.3</v>
      </c>
      <c r="H331" s="35"/>
      <c r="I331" s="35">
        <f>G331+H331</f>
        <v>88.3</v>
      </c>
      <c r="J331" s="35">
        <v>88.3</v>
      </c>
      <c r="K331" s="35"/>
      <c r="L331" s="35">
        <f>J331+K331</f>
        <v>88.3</v>
      </c>
    </row>
    <row r="332" spans="1:12" ht="67.5">
      <c r="A332" s="14"/>
      <c r="B332" s="34" t="s">
        <v>190</v>
      </c>
      <c r="C332" s="30" t="s">
        <v>51</v>
      </c>
      <c r="D332" s="30" t="s">
        <v>16</v>
      </c>
      <c r="E332" s="30" t="s">
        <v>396</v>
      </c>
      <c r="F332" s="30" t="s">
        <v>191</v>
      </c>
      <c r="G332" s="35">
        <v>1096.2</v>
      </c>
      <c r="H332" s="35"/>
      <c r="I332" s="35">
        <f>G332+H332</f>
        <v>1096.2</v>
      </c>
      <c r="J332" s="35">
        <v>1096.2</v>
      </c>
      <c r="K332" s="35"/>
      <c r="L332" s="35">
        <f>J332+K332</f>
        <v>1096.2</v>
      </c>
    </row>
    <row r="333" spans="1:12" ht="22.5">
      <c r="A333" s="14"/>
      <c r="B333" s="34" t="s">
        <v>390</v>
      </c>
      <c r="C333" s="30" t="s">
        <v>51</v>
      </c>
      <c r="D333" s="30" t="s">
        <v>16</v>
      </c>
      <c r="E333" s="30" t="s">
        <v>397</v>
      </c>
      <c r="F333" s="30" t="s">
        <v>196</v>
      </c>
      <c r="G333" s="35">
        <f t="shared" ref="G333:L333" si="189">G334</f>
        <v>2928.8</v>
      </c>
      <c r="H333" s="35">
        <f t="shared" si="189"/>
        <v>0</v>
      </c>
      <c r="I333" s="35">
        <f t="shared" si="189"/>
        <v>2928.8</v>
      </c>
      <c r="J333" s="35">
        <f t="shared" si="189"/>
        <v>2928.8</v>
      </c>
      <c r="K333" s="35">
        <f t="shared" si="189"/>
        <v>0</v>
      </c>
      <c r="L333" s="35">
        <f t="shared" si="189"/>
        <v>2928.8</v>
      </c>
    </row>
    <row r="334" spans="1:12" ht="45">
      <c r="A334" s="14"/>
      <c r="B334" s="34" t="s">
        <v>56</v>
      </c>
      <c r="C334" s="30" t="s">
        <v>51</v>
      </c>
      <c r="D334" s="30" t="s">
        <v>16</v>
      </c>
      <c r="E334" s="30" t="s">
        <v>397</v>
      </c>
      <c r="F334" s="30" t="s">
        <v>66</v>
      </c>
      <c r="G334" s="35">
        <v>2928.8</v>
      </c>
      <c r="H334" s="35"/>
      <c r="I334" s="35">
        <f>G334+H334</f>
        <v>2928.8</v>
      </c>
      <c r="J334" s="35">
        <v>2928.8</v>
      </c>
      <c r="K334" s="35"/>
      <c r="L334" s="35">
        <f>J334+K334</f>
        <v>2928.8</v>
      </c>
    </row>
    <row r="335" spans="1:12" ht="33.75">
      <c r="A335" s="14"/>
      <c r="B335" s="31" t="s">
        <v>391</v>
      </c>
      <c r="C335" s="30" t="s">
        <v>51</v>
      </c>
      <c r="D335" s="30" t="s">
        <v>16</v>
      </c>
      <c r="E335" s="30" t="s">
        <v>398</v>
      </c>
      <c r="F335" s="40" t="s">
        <v>196</v>
      </c>
      <c r="G335" s="35">
        <f t="shared" ref="G335:L335" si="190">G336</f>
        <v>381.1</v>
      </c>
      <c r="H335" s="35">
        <f t="shared" si="190"/>
        <v>0</v>
      </c>
      <c r="I335" s="35">
        <f t="shared" si="190"/>
        <v>381.1</v>
      </c>
      <c r="J335" s="35">
        <f t="shared" si="190"/>
        <v>381.1</v>
      </c>
      <c r="K335" s="35">
        <f t="shared" si="190"/>
        <v>0</v>
      </c>
      <c r="L335" s="35">
        <f t="shared" si="190"/>
        <v>381.1</v>
      </c>
    </row>
    <row r="336" spans="1:12" ht="45">
      <c r="A336" s="14"/>
      <c r="B336" s="31" t="s">
        <v>56</v>
      </c>
      <c r="C336" s="30" t="s">
        <v>51</v>
      </c>
      <c r="D336" s="30" t="s">
        <v>16</v>
      </c>
      <c r="E336" s="30" t="s">
        <v>398</v>
      </c>
      <c r="F336" s="30" t="s">
        <v>66</v>
      </c>
      <c r="G336" s="35">
        <v>381.1</v>
      </c>
      <c r="H336" s="35"/>
      <c r="I336" s="35">
        <f>G336+H336</f>
        <v>381.1</v>
      </c>
      <c r="J336" s="35">
        <v>381.1</v>
      </c>
      <c r="K336" s="35"/>
      <c r="L336" s="35">
        <f>J336+K336</f>
        <v>381.1</v>
      </c>
    </row>
    <row r="337" spans="1:12" ht="33.75">
      <c r="A337" s="14"/>
      <c r="B337" s="34" t="s">
        <v>392</v>
      </c>
      <c r="C337" s="30" t="s">
        <v>51</v>
      </c>
      <c r="D337" s="30" t="s">
        <v>16</v>
      </c>
      <c r="E337" s="30" t="s">
        <v>399</v>
      </c>
      <c r="F337" s="40" t="s">
        <v>196</v>
      </c>
      <c r="G337" s="35">
        <f t="shared" ref="G337:L337" si="191">G338</f>
        <v>3.2</v>
      </c>
      <c r="H337" s="35">
        <f t="shared" si="191"/>
        <v>0</v>
      </c>
      <c r="I337" s="35">
        <f t="shared" si="191"/>
        <v>3.2</v>
      </c>
      <c r="J337" s="35">
        <f t="shared" si="191"/>
        <v>3.2</v>
      </c>
      <c r="K337" s="35">
        <f t="shared" si="191"/>
        <v>0</v>
      </c>
      <c r="L337" s="35">
        <f t="shared" si="191"/>
        <v>3.2</v>
      </c>
    </row>
    <row r="338" spans="1:12" ht="45">
      <c r="A338" s="14"/>
      <c r="B338" s="34" t="s">
        <v>56</v>
      </c>
      <c r="C338" s="30" t="s">
        <v>51</v>
      </c>
      <c r="D338" s="30" t="s">
        <v>16</v>
      </c>
      <c r="E338" s="30" t="s">
        <v>399</v>
      </c>
      <c r="F338" s="30" t="s">
        <v>66</v>
      </c>
      <c r="G338" s="35">
        <v>3.2</v>
      </c>
      <c r="H338" s="35"/>
      <c r="I338" s="35">
        <f>G338+H338</f>
        <v>3.2</v>
      </c>
      <c r="J338" s="35">
        <v>3.2</v>
      </c>
      <c r="K338" s="35"/>
      <c r="L338" s="35">
        <f>J338+K338</f>
        <v>3.2</v>
      </c>
    </row>
    <row r="339" spans="1:12" ht="45">
      <c r="A339" s="14"/>
      <c r="B339" s="34" t="s">
        <v>393</v>
      </c>
      <c r="C339" s="30" t="s">
        <v>51</v>
      </c>
      <c r="D339" s="30" t="s">
        <v>16</v>
      </c>
      <c r="E339" s="30" t="s">
        <v>400</v>
      </c>
      <c r="F339" s="30" t="s">
        <v>196</v>
      </c>
      <c r="G339" s="35">
        <f t="shared" ref="G339:L339" si="192">SUM(G340:G342)</f>
        <v>13282.9</v>
      </c>
      <c r="H339" s="35">
        <f>SUM(H340:H342)</f>
        <v>0</v>
      </c>
      <c r="I339" s="35">
        <f t="shared" si="192"/>
        <v>13282.9</v>
      </c>
      <c r="J339" s="35">
        <f t="shared" si="192"/>
        <v>13282.9</v>
      </c>
      <c r="K339" s="35">
        <f t="shared" si="192"/>
        <v>0</v>
      </c>
      <c r="L339" s="35">
        <f t="shared" si="192"/>
        <v>13282.9</v>
      </c>
    </row>
    <row r="340" spans="1:12" ht="45">
      <c r="A340" s="14"/>
      <c r="B340" s="34" t="s">
        <v>56</v>
      </c>
      <c r="C340" s="30" t="s">
        <v>51</v>
      </c>
      <c r="D340" s="30" t="s">
        <v>16</v>
      </c>
      <c r="E340" s="30" t="s">
        <v>400</v>
      </c>
      <c r="F340" s="30" t="s">
        <v>66</v>
      </c>
      <c r="G340" s="35">
        <v>12105.6</v>
      </c>
      <c r="H340" s="35"/>
      <c r="I340" s="35">
        <f>G340+H340</f>
        <v>12105.6</v>
      </c>
      <c r="J340" s="35">
        <v>12105.6</v>
      </c>
      <c r="K340" s="35"/>
      <c r="L340" s="35">
        <f>J340+K340</f>
        <v>12105.6</v>
      </c>
    </row>
    <row r="341" spans="1:12">
      <c r="A341" s="14"/>
      <c r="B341" s="31" t="s">
        <v>156</v>
      </c>
      <c r="C341" s="30" t="s">
        <v>51</v>
      </c>
      <c r="D341" s="30" t="s">
        <v>16</v>
      </c>
      <c r="E341" s="30" t="s">
        <v>400</v>
      </c>
      <c r="F341" s="30" t="s">
        <v>67</v>
      </c>
      <c r="G341" s="35">
        <v>131.5</v>
      </c>
      <c r="H341" s="35"/>
      <c r="I341" s="35">
        <f>G341+H341</f>
        <v>131.5</v>
      </c>
      <c r="J341" s="35">
        <v>131.5</v>
      </c>
      <c r="K341" s="35"/>
      <c r="L341" s="35">
        <f>J341+K341</f>
        <v>131.5</v>
      </c>
    </row>
    <row r="342" spans="1:12" ht="67.5">
      <c r="A342" s="14"/>
      <c r="B342" s="34" t="s">
        <v>190</v>
      </c>
      <c r="C342" s="30" t="s">
        <v>51</v>
      </c>
      <c r="D342" s="30" t="s">
        <v>16</v>
      </c>
      <c r="E342" s="30" t="s">
        <v>400</v>
      </c>
      <c r="F342" s="30" t="s">
        <v>191</v>
      </c>
      <c r="G342" s="35">
        <v>1045.8</v>
      </c>
      <c r="H342" s="35"/>
      <c r="I342" s="35">
        <f>G342+H342</f>
        <v>1045.8</v>
      </c>
      <c r="J342" s="35">
        <v>1045.8</v>
      </c>
      <c r="K342" s="35"/>
      <c r="L342" s="35">
        <f>J342+K342</f>
        <v>1045.8</v>
      </c>
    </row>
    <row r="343" spans="1:12" ht="22.5">
      <c r="A343" s="14"/>
      <c r="B343" s="29" t="s">
        <v>401</v>
      </c>
      <c r="C343" s="30" t="s">
        <v>51</v>
      </c>
      <c r="D343" s="30" t="s">
        <v>16</v>
      </c>
      <c r="E343" s="1" t="s">
        <v>402</v>
      </c>
      <c r="F343" s="40" t="s">
        <v>196</v>
      </c>
      <c r="G343" s="60">
        <f t="shared" ref="G343:L343" si="193">G344+G345</f>
        <v>560</v>
      </c>
      <c r="H343" s="60">
        <f t="shared" si="193"/>
        <v>0</v>
      </c>
      <c r="I343" s="60">
        <f t="shared" si="193"/>
        <v>560</v>
      </c>
      <c r="J343" s="60">
        <f t="shared" si="193"/>
        <v>560</v>
      </c>
      <c r="K343" s="60">
        <f t="shared" si="193"/>
        <v>0</v>
      </c>
      <c r="L343" s="60">
        <f t="shared" si="193"/>
        <v>560</v>
      </c>
    </row>
    <row r="344" spans="1:12" ht="45">
      <c r="A344" s="14"/>
      <c r="B344" s="31" t="s">
        <v>55</v>
      </c>
      <c r="C344" s="30" t="s">
        <v>51</v>
      </c>
      <c r="D344" s="30" t="s">
        <v>16</v>
      </c>
      <c r="E344" s="1" t="s">
        <v>402</v>
      </c>
      <c r="F344" s="40">
        <v>611</v>
      </c>
      <c r="G344" s="60">
        <v>560</v>
      </c>
      <c r="H344" s="60"/>
      <c r="I344" s="60">
        <f>SUM(G344:H344)</f>
        <v>560</v>
      </c>
      <c r="J344" s="60">
        <v>560</v>
      </c>
      <c r="K344" s="60"/>
      <c r="L344" s="60">
        <f>SUM(J344:K344)</f>
        <v>560</v>
      </c>
    </row>
    <row r="345" spans="1:12">
      <c r="A345" s="14"/>
      <c r="B345" s="31" t="s">
        <v>156</v>
      </c>
      <c r="C345" s="30" t="s">
        <v>51</v>
      </c>
      <c r="D345" s="30" t="s">
        <v>16</v>
      </c>
      <c r="E345" s="1" t="s">
        <v>402</v>
      </c>
      <c r="F345" s="40" t="s">
        <v>67</v>
      </c>
      <c r="G345" s="60"/>
      <c r="H345" s="60"/>
      <c r="I345" s="60">
        <f>SUM(G345:H345)</f>
        <v>0</v>
      </c>
      <c r="J345" s="60"/>
      <c r="K345" s="60"/>
      <c r="L345" s="60">
        <f>SUM(J345:K345)</f>
        <v>0</v>
      </c>
    </row>
    <row r="346" spans="1:12" ht="33.75">
      <c r="A346" s="14"/>
      <c r="B346" s="39" t="s">
        <v>492</v>
      </c>
      <c r="C346" s="30" t="s">
        <v>51</v>
      </c>
      <c r="D346" s="30" t="s">
        <v>16</v>
      </c>
      <c r="E346" s="1" t="s">
        <v>403</v>
      </c>
      <c r="F346" s="40" t="s">
        <v>196</v>
      </c>
      <c r="G346" s="60">
        <f t="shared" ref="G346:L346" si="194">G347</f>
        <v>1861.6</v>
      </c>
      <c r="H346" s="60">
        <f t="shared" si="194"/>
        <v>0</v>
      </c>
      <c r="I346" s="60">
        <f t="shared" si="194"/>
        <v>1861.6</v>
      </c>
      <c r="J346" s="60">
        <f t="shared" si="194"/>
        <v>1861.6</v>
      </c>
      <c r="K346" s="60">
        <f t="shared" si="194"/>
        <v>0</v>
      </c>
      <c r="L346" s="60">
        <f t="shared" si="194"/>
        <v>1861.6</v>
      </c>
    </row>
    <row r="347" spans="1:12" ht="45">
      <c r="A347" s="14"/>
      <c r="B347" s="34" t="s">
        <v>55</v>
      </c>
      <c r="C347" s="30" t="s">
        <v>51</v>
      </c>
      <c r="D347" s="30" t="s">
        <v>16</v>
      </c>
      <c r="E347" s="1" t="s">
        <v>403</v>
      </c>
      <c r="F347" s="40" t="s">
        <v>66</v>
      </c>
      <c r="G347" s="60">
        <v>1861.6</v>
      </c>
      <c r="H347" s="35"/>
      <c r="I347" s="60">
        <f>SUM(G347:H347)</f>
        <v>1861.6</v>
      </c>
      <c r="J347" s="60">
        <v>1861.6</v>
      </c>
      <c r="K347" s="35"/>
      <c r="L347" s="60">
        <f>SUM(J347:K347)</f>
        <v>1861.6</v>
      </c>
    </row>
    <row r="348" spans="1:12" ht="33.75">
      <c r="A348" s="14"/>
      <c r="B348" s="61" t="s">
        <v>493</v>
      </c>
      <c r="C348" s="30" t="s">
        <v>51</v>
      </c>
      <c r="D348" s="30" t="s">
        <v>16</v>
      </c>
      <c r="E348" s="1" t="s">
        <v>404</v>
      </c>
      <c r="F348" s="40" t="s">
        <v>196</v>
      </c>
      <c r="G348" s="60">
        <f t="shared" ref="G348:L348" si="195">G349</f>
        <v>607.79999999999995</v>
      </c>
      <c r="H348" s="60">
        <f t="shared" si="195"/>
        <v>0</v>
      </c>
      <c r="I348" s="60">
        <f t="shared" si="195"/>
        <v>607.79999999999995</v>
      </c>
      <c r="J348" s="60">
        <f t="shared" si="195"/>
        <v>607.79999999999995</v>
      </c>
      <c r="K348" s="60">
        <f t="shared" si="195"/>
        <v>0</v>
      </c>
      <c r="L348" s="60">
        <f t="shared" si="195"/>
        <v>607.79999999999995</v>
      </c>
    </row>
    <row r="349" spans="1:12" ht="45">
      <c r="A349" s="14"/>
      <c r="B349" s="34" t="s">
        <v>55</v>
      </c>
      <c r="C349" s="30" t="s">
        <v>51</v>
      </c>
      <c r="D349" s="30" t="s">
        <v>16</v>
      </c>
      <c r="E349" s="1" t="s">
        <v>404</v>
      </c>
      <c r="F349" s="40" t="s">
        <v>66</v>
      </c>
      <c r="G349" s="60">
        <v>607.79999999999995</v>
      </c>
      <c r="H349" s="60"/>
      <c r="I349" s="60">
        <f>SUM(G349:H349)</f>
        <v>607.79999999999995</v>
      </c>
      <c r="J349" s="60">
        <v>607.79999999999995</v>
      </c>
      <c r="K349" s="60"/>
      <c r="L349" s="60">
        <f>SUM(J349:K349)</f>
        <v>607.79999999999995</v>
      </c>
    </row>
    <row r="350" spans="1:12" ht="33.75">
      <c r="A350" s="14"/>
      <c r="B350" s="43" t="s">
        <v>494</v>
      </c>
      <c r="C350" s="30" t="s">
        <v>51</v>
      </c>
      <c r="D350" s="30" t="s">
        <v>16</v>
      </c>
      <c r="E350" s="1" t="s">
        <v>405</v>
      </c>
      <c r="F350" s="40" t="s">
        <v>196</v>
      </c>
      <c r="G350" s="60">
        <f t="shared" ref="G350:L350" si="196">G351+G352</f>
        <v>13048.8</v>
      </c>
      <c r="H350" s="60">
        <f t="shared" si="196"/>
        <v>0</v>
      </c>
      <c r="I350" s="60">
        <f t="shared" si="196"/>
        <v>13048.8</v>
      </c>
      <c r="J350" s="60">
        <f t="shared" si="196"/>
        <v>13048.8</v>
      </c>
      <c r="K350" s="60">
        <f t="shared" si="196"/>
        <v>0</v>
      </c>
      <c r="L350" s="60">
        <f t="shared" si="196"/>
        <v>13048.8</v>
      </c>
    </row>
    <row r="351" spans="1:12" ht="45">
      <c r="A351" s="14"/>
      <c r="B351" s="34" t="s">
        <v>55</v>
      </c>
      <c r="C351" s="30" t="s">
        <v>51</v>
      </c>
      <c r="D351" s="30" t="s">
        <v>16</v>
      </c>
      <c r="E351" s="1" t="s">
        <v>405</v>
      </c>
      <c r="F351" s="40" t="s">
        <v>66</v>
      </c>
      <c r="G351" s="35">
        <v>12876.3</v>
      </c>
      <c r="H351" s="35"/>
      <c r="I351" s="60">
        <f>SUM(G351:H351)</f>
        <v>12876.3</v>
      </c>
      <c r="J351" s="35">
        <v>12876.3</v>
      </c>
      <c r="K351" s="35"/>
      <c r="L351" s="60">
        <f>SUM(J351:K351)</f>
        <v>12876.3</v>
      </c>
    </row>
    <row r="352" spans="1:12">
      <c r="A352" s="14"/>
      <c r="B352" s="31" t="s">
        <v>156</v>
      </c>
      <c r="C352" s="30" t="s">
        <v>51</v>
      </c>
      <c r="D352" s="30" t="s">
        <v>16</v>
      </c>
      <c r="E352" s="1" t="s">
        <v>405</v>
      </c>
      <c r="F352" s="40" t="s">
        <v>67</v>
      </c>
      <c r="G352" s="35">
        <v>172.5</v>
      </c>
      <c r="H352" s="35"/>
      <c r="I352" s="60">
        <f>SUM(G352:H352)</f>
        <v>172.5</v>
      </c>
      <c r="J352" s="35">
        <v>172.5</v>
      </c>
      <c r="K352" s="35"/>
      <c r="L352" s="60">
        <f>SUM(J352:K352)</f>
        <v>172.5</v>
      </c>
    </row>
    <row r="353" spans="1:12">
      <c r="A353" s="14" t="s">
        <v>60</v>
      </c>
      <c r="B353" s="20" t="s">
        <v>104</v>
      </c>
      <c r="C353" s="11" t="s">
        <v>51</v>
      </c>
      <c r="D353" s="11" t="s">
        <v>51</v>
      </c>
      <c r="E353" s="11"/>
      <c r="F353" s="11"/>
      <c r="G353" s="33">
        <f t="shared" ref="G353:L354" si="197">G354</f>
        <v>339.4</v>
      </c>
      <c r="H353" s="33">
        <f>H354</f>
        <v>0</v>
      </c>
      <c r="I353" s="33">
        <f t="shared" si="197"/>
        <v>339.4</v>
      </c>
      <c r="J353" s="33">
        <f t="shared" si="197"/>
        <v>339.4</v>
      </c>
      <c r="K353" s="33">
        <f>K354</f>
        <v>0</v>
      </c>
      <c r="L353" s="33">
        <f t="shared" si="197"/>
        <v>339.4</v>
      </c>
    </row>
    <row r="354" spans="1:12" ht="56.25">
      <c r="A354" s="14"/>
      <c r="B354" s="37" t="s">
        <v>218</v>
      </c>
      <c r="C354" s="30" t="s">
        <v>51</v>
      </c>
      <c r="D354" s="30" t="s">
        <v>51</v>
      </c>
      <c r="E354" s="30" t="s">
        <v>121</v>
      </c>
      <c r="F354" s="30"/>
      <c r="G354" s="35">
        <f>G355</f>
        <v>339.4</v>
      </c>
      <c r="H354" s="35">
        <f t="shared" ref="H354" si="198">H355</f>
        <v>0</v>
      </c>
      <c r="I354" s="35">
        <f t="shared" si="197"/>
        <v>339.4</v>
      </c>
      <c r="J354" s="35">
        <f t="shared" si="197"/>
        <v>339.4</v>
      </c>
      <c r="K354" s="35">
        <f t="shared" si="197"/>
        <v>0</v>
      </c>
      <c r="L354" s="35">
        <f t="shared" si="197"/>
        <v>339.4</v>
      </c>
    </row>
    <row r="355" spans="1:12" ht="22.5">
      <c r="A355" s="14"/>
      <c r="B355" s="29" t="s">
        <v>406</v>
      </c>
      <c r="C355" s="30" t="s">
        <v>51</v>
      </c>
      <c r="D355" s="30" t="s">
        <v>51</v>
      </c>
      <c r="E355" s="1" t="s">
        <v>409</v>
      </c>
      <c r="F355" s="30" t="s">
        <v>196</v>
      </c>
      <c r="G355" s="35">
        <f t="shared" ref="G355:L355" si="199">G356+G358</f>
        <v>339.4</v>
      </c>
      <c r="H355" s="35">
        <f t="shared" si="199"/>
        <v>0</v>
      </c>
      <c r="I355" s="35">
        <f t="shared" si="199"/>
        <v>339.4</v>
      </c>
      <c r="J355" s="35">
        <f t="shared" si="199"/>
        <v>339.4</v>
      </c>
      <c r="K355" s="35">
        <f t="shared" si="199"/>
        <v>0</v>
      </c>
      <c r="L355" s="35">
        <f t="shared" si="199"/>
        <v>339.4</v>
      </c>
    </row>
    <row r="356" spans="1:12" ht="33.75">
      <c r="A356" s="14"/>
      <c r="B356" s="29" t="s">
        <v>407</v>
      </c>
      <c r="C356" s="30" t="s">
        <v>51</v>
      </c>
      <c r="D356" s="30" t="s">
        <v>51</v>
      </c>
      <c r="E356" s="1" t="s">
        <v>410</v>
      </c>
      <c r="F356" s="30" t="s">
        <v>196</v>
      </c>
      <c r="G356" s="35">
        <f t="shared" ref="G356:L356" si="200">G357</f>
        <v>252.1</v>
      </c>
      <c r="H356" s="35">
        <f t="shared" si="200"/>
        <v>0</v>
      </c>
      <c r="I356" s="35">
        <f t="shared" si="200"/>
        <v>252.1</v>
      </c>
      <c r="J356" s="35">
        <f t="shared" si="200"/>
        <v>252.1</v>
      </c>
      <c r="K356" s="35">
        <f t="shared" si="200"/>
        <v>0</v>
      </c>
      <c r="L356" s="35">
        <f t="shared" si="200"/>
        <v>252.1</v>
      </c>
    </row>
    <row r="357" spans="1:12" ht="24.75" customHeight="1">
      <c r="A357" s="14"/>
      <c r="B357" s="31" t="s">
        <v>89</v>
      </c>
      <c r="C357" s="30" t="s">
        <v>51</v>
      </c>
      <c r="D357" s="30" t="s">
        <v>51</v>
      </c>
      <c r="E357" s="1" t="s">
        <v>410</v>
      </c>
      <c r="F357" s="30" t="s">
        <v>21</v>
      </c>
      <c r="G357" s="35">
        <v>252.1</v>
      </c>
      <c r="H357" s="35"/>
      <c r="I357" s="35">
        <f>SUM(G357:H357)</f>
        <v>252.1</v>
      </c>
      <c r="J357" s="35">
        <v>252.1</v>
      </c>
      <c r="K357" s="35"/>
      <c r="L357" s="35">
        <f>SUM(J357:K357)</f>
        <v>252.1</v>
      </c>
    </row>
    <row r="358" spans="1:12">
      <c r="A358" s="14"/>
      <c r="B358" s="29" t="s">
        <v>408</v>
      </c>
      <c r="C358" s="30" t="s">
        <v>51</v>
      </c>
      <c r="D358" s="30" t="s">
        <v>51</v>
      </c>
      <c r="E358" s="1" t="s">
        <v>411</v>
      </c>
      <c r="F358" s="30" t="s">
        <v>196</v>
      </c>
      <c r="G358" s="35">
        <f t="shared" ref="G358:L358" si="201">G359</f>
        <v>87.3</v>
      </c>
      <c r="H358" s="35">
        <f t="shared" si="201"/>
        <v>0</v>
      </c>
      <c r="I358" s="35">
        <f t="shared" si="201"/>
        <v>87.3</v>
      </c>
      <c r="J358" s="35">
        <f t="shared" si="201"/>
        <v>87.3</v>
      </c>
      <c r="K358" s="35">
        <f t="shared" si="201"/>
        <v>0</v>
      </c>
      <c r="L358" s="35">
        <f t="shared" si="201"/>
        <v>87.3</v>
      </c>
    </row>
    <row r="359" spans="1:12">
      <c r="A359" s="14"/>
      <c r="B359" s="64" t="s">
        <v>158</v>
      </c>
      <c r="C359" s="30" t="s">
        <v>51</v>
      </c>
      <c r="D359" s="30" t="s">
        <v>51</v>
      </c>
      <c r="E359" s="1" t="s">
        <v>411</v>
      </c>
      <c r="F359" s="30" t="s">
        <v>157</v>
      </c>
      <c r="G359" s="35">
        <v>87.3</v>
      </c>
      <c r="H359" s="35"/>
      <c r="I359" s="35">
        <f>SUM(G359:H359)</f>
        <v>87.3</v>
      </c>
      <c r="J359" s="35">
        <v>87.3</v>
      </c>
      <c r="K359" s="35"/>
      <c r="L359" s="35">
        <f>SUM(J359:K359)</f>
        <v>87.3</v>
      </c>
    </row>
    <row r="360" spans="1:12">
      <c r="A360" s="14" t="s">
        <v>115</v>
      </c>
      <c r="B360" s="20" t="s">
        <v>61</v>
      </c>
      <c r="C360" s="11" t="s">
        <v>51</v>
      </c>
      <c r="D360" s="11" t="s">
        <v>41</v>
      </c>
      <c r="E360" s="11"/>
      <c r="F360" s="11"/>
      <c r="G360" s="25">
        <f t="shared" ref="G360:L361" si="202">G361</f>
        <v>24399.300000000003</v>
      </c>
      <c r="H360" s="25">
        <f t="shared" si="202"/>
        <v>0</v>
      </c>
      <c r="I360" s="25">
        <f t="shared" si="202"/>
        <v>24399.300000000003</v>
      </c>
      <c r="J360" s="25">
        <f t="shared" si="202"/>
        <v>23748.600000000002</v>
      </c>
      <c r="K360" s="25">
        <f t="shared" si="202"/>
        <v>0</v>
      </c>
      <c r="L360" s="25">
        <f t="shared" si="202"/>
        <v>23748.600000000002</v>
      </c>
    </row>
    <row r="361" spans="1:12" ht="56.25" customHeight="1">
      <c r="A361" s="14"/>
      <c r="B361" s="34" t="s">
        <v>218</v>
      </c>
      <c r="C361" s="30" t="s">
        <v>51</v>
      </c>
      <c r="D361" s="30" t="s">
        <v>41</v>
      </c>
      <c r="E361" s="30" t="s">
        <v>121</v>
      </c>
      <c r="F361" s="30"/>
      <c r="G361" s="35">
        <f>G362</f>
        <v>24399.300000000003</v>
      </c>
      <c r="H361" s="35">
        <f t="shared" si="202"/>
        <v>0</v>
      </c>
      <c r="I361" s="35">
        <f t="shared" si="202"/>
        <v>24399.300000000003</v>
      </c>
      <c r="J361" s="35">
        <f t="shared" si="202"/>
        <v>23748.600000000002</v>
      </c>
      <c r="K361" s="35">
        <f t="shared" si="202"/>
        <v>0</v>
      </c>
      <c r="L361" s="35">
        <f t="shared" si="202"/>
        <v>23748.600000000002</v>
      </c>
    </row>
    <row r="362" spans="1:12" ht="67.5">
      <c r="A362" s="14"/>
      <c r="B362" s="34" t="s">
        <v>412</v>
      </c>
      <c r="C362" s="30" t="s">
        <v>51</v>
      </c>
      <c r="D362" s="30" t="s">
        <v>41</v>
      </c>
      <c r="E362" s="30" t="s">
        <v>419</v>
      </c>
      <c r="F362" s="40" t="s">
        <v>196</v>
      </c>
      <c r="G362" s="35">
        <f t="shared" ref="G362:L362" si="203">G363+G366+G369+G376+G379+G381</f>
        <v>24399.300000000003</v>
      </c>
      <c r="H362" s="35">
        <f t="shared" si="203"/>
        <v>0</v>
      </c>
      <c r="I362" s="35">
        <f t="shared" si="203"/>
        <v>24399.300000000003</v>
      </c>
      <c r="J362" s="35">
        <f t="shared" si="203"/>
        <v>23748.600000000002</v>
      </c>
      <c r="K362" s="35">
        <f t="shared" si="203"/>
        <v>0</v>
      </c>
      <c r="L362" s="35">
        <f t="shared" si="203"/>
        <v>23748.600000000002</v>
      </c>
    </row>
    <row r="363" spans="1:12" ht="33.75">
      <c r="A363" s="14"/>
      <c r="B363" s="34" t="s">
        <v>413</v>
      </c>
      <c r="C363" s="30" t="s">
        <v>51</v>
      </c>
      <c r="D363" s="30" t="s">
        <v>41</v>
      </c>
      <c r="E363" s="30" t="s">
        <v>420</v>
      </c>
      <c r="F363" s="40" t="s">
        <v>196</v>
      </c>
      <c r="G363" s="35">
        <f t="shared" ref="G363:L363" si="204">SUM(G364:G365)</f>
        <v>2766.8999999999996</v>
      </c>
      <c r="H363" s="35">
        <f t="shared" si="204"/>
        <v>0</v>
      </c>
      <c r="I363" s="35">
        <f t="shared" si="204"/>
        <v>2766.8999999999996</v>
      </c>
      <c r="J363" s="35">
        <f t="shared" si="204"/>
        <v>2766.8999999999996</v>
      </c>
      <c r="K363" s="35">
        <f t="shared" si="204"/>
        <v>0</v>
      </c>
      <c r="L363" s="35">
        <f t="shared" si="204"/>
        <v>2766.8999999999996</v>
      </c>
    </row>
    <row r="364" spans="1:12" ht="22.5">
      <c r="A364" s="14"/>
      <c r="B364" s="34" t="s">
        <v>85</v>
      </c>
      <c r="C364" s="30" t="s">
        <v>51</v>
      </c>
      <c r="D364" s="30" t="s">
        <v>41</v>
      </c>
      <c r="E364" s="30" t="s">
        <v>420</v>
      </c>
      <c r="F364" s="40" t="s">
        <v>12</v>
      </c>
      <c r="G364" s="35">
        <v>2125.1</v>
      </c>
      <c r="H364" s="35"/>
      <c r="I364" s="35">
        <f>G364+H364</f>
        <v>2125.1</v>
      </c>
      <c r="J364" s="35">
        <v>2125.1</v>
      </c>
      <c r="K364" s="35"/>
      <c r="L364" s="35">
        <f>J364+K364</f>
        <v>2125.1</v>
      </c>
    </row>
    <row r="365" spans="1:12" ht="45">
      <c r="A365" s="14"/>
      <c r="B365" s="34" t="s">
        <v>86</v>
      </c>
      <c r="C365" s="30" t="s">
        <v>51</v>
      </c>
      <c r="D365" s="30" t="s">
        <v>41</v>
      </c>
      <c r="E365" s="30" t="s">
        <v>420</v>
      </c>
      <c r="F365" s="40" t="s">
        <v>87</v>
      </c>
      <c r="G365" s="35">
        <v>641.79999999999995</v>
      </c>
      <c r="H365" s="35"/>
      <c r="I365" s="35">
        <f>G365+H365</f>
        <v>641.79999999999995</v>
      </c>
      <c r="J365" s="35">
        <v>641.79999999999995</v>
      </c>
      <c r="K365" s="35"/>
      <c r="L365" s="35">
        <f>J365+K365</f>
        <v>641.79999999999995</v>
      </c>
    </row>
    <row r="366" spans="1:12" ht="33.75">
      <c r="A366" s="14"/>
      <c r="B366" s="34" t="s">
        <v>222</v>
      </c>
      <c r="C366" s="30" t="s">
        <v>51</v>
      </c>
      <c r="D366" s="30" t="s">
        <v>41</v>
      </c>
      <c r="E366" s="30" t="s">
        <v>421</v>
      </c>
      <c r="F366" s="40" t="s">
        <v>196</v>
      </c>
      <c r="G366" s="35">
        <f t="shared" ref="G366:L366" si="205">SUM(G367:G368)</f>
        <v>230.6</v>
      </c>
      <c r="H366" s="35">
        <f t="shared" si="205"/>
        <v>0</v>
      </c>
      <c r="I366" s="35">
        <f t="shared" si="205"/>
        <v>230.6</v>
      </c>
      <c r="J366" s="35">
        <f t="shared" si="205"/>
        <v>230.6</v>
      </c>
      <c r="K366" s="35">
        <f t="shared" si="205"/>
        <v>0</v>
      </c>
      <c r="L366" s="35">
        <f t="shared" si="205"/>
        <v>230.6</v>
      </c>
    </row>
    <row r="367" spans="1:12" ht="33.75">
      <c r="A367" s="14"/>
      <c r="B367" s="31" t="s">
        <v>13</v>
      </c>
      <c r="C367" s="30" t="s">
        <v>51</v>
      </c>
      <c r="D367" s="30" t="s">
        <v>41</v>
      </c>
      <c r="E367" s="30" t="s">
        <v>421</v>
      </c>
      <c r="F367" s="40" t="s">
        <v>19</v>
      </c>
      <c r="G367" s="35">
        <v>177.1</v>
      </c>
      <c r="H367" s="35"/>
      <c r="I367" s="35">
        <f>G367+H367</f>
        <v>177.1</v>
      </c>
      <c r="J367" s="35">
        <v>177.1</v>
      </c>
      <c r="K367" s="35"/>
      <c r="L367" s="35">
        <f>J367+K367</f>
        <v>177.1</v>
      </c>
    </row>
    <row r="368" spans="1:12" ht="45">
      <c r="A368" s="14"/>
      <c r="B368" s="31" t="s">
        <v>86</v>
      </c>
      <c r="C368" s="30" t="s">
        <v>51</v>
      </c>
      <c r="D368" s="30" t="s">
        <v>41</v>
      </c>
      <c r="E368" s="30" t="s">
        <v>421</v>
      </c>
      <c r="F368" s="40" t="s">
        <v>87</v>
      </c>
      <c r="G368" s="35">
        <v>53.5</v>
      </c>
      <c r="H368" s="35"/>
      <c r="I368" s="35">
        <f>G368+H368</f>
        <v>53.5</v>
      </c>
      <c r="J368" s="35">
        <v>53.5</v>
      </c>
      <c r="K368" s="35"/>
      <c r="L368" s="35">
        <f>J368+K368</f>
        <v>53.5</v>
      </c>
    </row>
    <row r="369" spans="1:12" ht="33.75">
      <c r="A369" s="14"/>
      <c r="B369" s="34" t="s">
        <v>414</v>
      </c>
      <c r="C369" s="30" t="s">
        <v>51</v>
      </c>
      <c r="D369" s="30" t="s">
        <v>41</v>
      </c>
      <c r="E369" s="30" t="s">
        <v>422</v>
      </c>
      <c r="F369" s="40" t="s">
        <v>196</v>
      </c>
      <c r="G369" s="35">
        <f t="shared" ref="G369:L369" si="206">SUM(G370:G375)</f>
        <v>19630.600000000002</v>
      </c>
      <c r="H369" s="35">
        <f t="shared" si="206"/>
        <v>0</v>
      </c>
      <c r="I369" s="35">
        <f t="shared" si="206"/>
        <v>19630.600000000002</v>
      </c>
      <c r="J369" s="35">
        <f t="shared" si="206"/>
        <v>18979.900000000001</v>
      </c>
      <c r="K369" s="35">
        <f t="shared" si="206"/>
        <v>0</v>
      </c>
      <c r="L369" s="35">
        <f t="shared" si="206"/>
        <v>18979.900000000001</v>
      </c>
    </row>
    <row r="370" spans="1:12">
      <c r="A370" s="14"/>
      <c r="B370" s="34" t="s">
        <v>108</v>
      </c>
      <c r="C370" s="30" t="s">
        <v>51</v>
      </c>
      <c r="D370" s="30" t="s">
        <v>41</v>
      </c>
      <c r="E370" s="30" t="s">
        <v>422</v>
      </c>
      <c r="F370" s="30" t="s">
        <v>34</v>
      </c>
      <c r="G370" s="35">
        <v>13382.7</v>
      </c>
      <c r="H370" s="35"/>
      <c r="I370" s="35">
        <f t="shared" ref="I370:I375" si="207">G370+H370</f>
        <v>13382.7</v>
      </c>
      <c r="J370" s="35">
        <v>12882.9</v>
      </c>
      <c r="K370" s="35"/>
      <c r="L370" s="35">
        <f t="shared" ref="L370:L375" si="208">J370+K370</f>
        <v>12882.9</v>
      </c>
    </row>
    <row r="371" spans="1:12" ht="33.75">
      <c r="A371" s="14"/>
      <c r="B371" s="34" t="s">
        <v>109</v>
      </c>
      <c r="C371" s="30" t="s">
        <v>51</v>
      </c>
      <c r="D371" s="30" t="s">
        <v>41</v>
      </c>
      <c r="E371" s="30" t="s">
        <v>422</v>
      </c>
      <c r="F371" s="30" t="s">
        <v>96</v>
      </c>
      <c r="G371" s="35">
        <v>4041.5</v>
      </c>
      <c r="H371" s="35"/>
      <c r="I371" s="35">
        <f t="shared" si="207"/>
        <v>4041.5</v>
      </c>
      <c r="J371" s="35">
        <v>3890.6</v>
      </c>
      <c r="K371" s="35"/>
      <c r="L371" s="35">
        <f t="shared" si="208"/>
        <v>3890.6</v>
      </c>
    </row>
    <row r="372" spans="1:12" ht="22.5">
      <c r="A372" s="14"/>
      <c r="B372" s="31" t="s">
        <v>20</v>
      </c>
      <c r="C372" s="30" t="s">
        <v>51</v>
      </c>
      <c r="D372" s="30" t="s">
        <v>41</v>
      </c>
      <c r="E372" s="30" t="s">
        <v>422</v>
      </c>
      <c r="F372" s="40">
        <v>242</v>
      </c>
      <c r="G372" s="35">
        <v>140</v>
      </c>
      <c r="H372" s="35"/>
      <c r="I372" s="35">
        <f t="shared" si="207"/>
        <v>140</v>
      </c>
      <c r="J372" s="35">
        <v>140</v>
      </c>
      <c r="K372" s="35"/>
      <c r="L372" s="35">
        <f t="shared" si="208"/>
        <v>140</v>
      </c>
    </row>
    <row r="373" spans="1:12" ht="33.75">
      <c r="A373" s="14"/>
      <c r="B373" s="31" t="s">
        <v>89</v>
      </c>
      <c r="C373" s="30" t="s">
        <v>51</v>
      </c>
      <c r="D373" s="30" t="s">
        <v>41</v>
      </c>
      <c r="E373" s="30" t="s">
        <v>422</v>
      </c>
      <c r="F373" s="40">
        <v>244</v>
      </c>
      <c r="G373" s="35">
        <v>2011.9</v>
      </c>
      <c r="H373" s="35"/>
      <c r="I373" s="35">
        <f t="shared" si="207"/>
        <v>2011.9</v>
      </c>
      <c r="J373" s="35">
        <v>2011.9</v>
      </c>
      <c r="K373" s="35"/>
      <c r="L373" s="35">
        <f t="shared" si="208"/>
        <v>2011.9</v>
      </c>
    </row>
    <row r="374" spans="1:12" ht="22.5">
      <c r="A374" s="14"/>
      <c r="B374" s="34" t="s">
        <v>22</v>
      </c>
      <c r="C374" s="30" t="s">
        <v>51</v>
      </c>
      <c r="D374" s="30" t="s">
        <v>41</v>
      </c>
      <c r="E374" s="30" t="s">
        <v>422</v>
      </c>
      <c r="F374" s="40" t="s">
        <v>91</v>
      </c>
      <c r="G374" s="35">
        <v>38.5</v>
      </c>
      <c r="H374" s="35"/>
      <c r="I374" s="35">
        <f t="shared" si="207"/>
        <v>38.5</v>
      </c>
      <c r="J374" s="35">
        <v>38.5</v>
      </c>
      <c r="K374" s="35"/>
      <c r="L374" s="35">
        <f t="shared" si="208"/>
        <v>38.5</v>
      </c>
    </row>
    <row r="375" spans="1:12">
      <c r="A375" s="14"/>
      <c r="B375" s="34" t="s">
        <v>92</v>
      </c>
      <c r="C375" s="30" t="s">
        <v>51</v>
      </c>
      <c r="D375" s="30" t="s">
        <v>41</v>
      </c>
      <c r="E375" s="30" t="s">
        <v>422</v>
      </c>
      <c r="F375" s="40" t="s">
        <v>35</v>
      </c>
      <c r="G375" s="35">
        <v>16</v>
      </c>
      <c r="H375" s="35"/>
      <c r="I375" s="35">
        <f t="shared" si="207"/>
        <v>16</v>
      </c>
      <c r="J375" s="35">
        <v>16</v>
      </c>
      <c r="K375" s="35"/>
      <c r="L375" s="35">
        <f t="shared" si="208"/>
        <v>16</v>
      </c>
    </row>
    <row r="376" spans="1:12" ht="33.75">
      <c r="A376" s="14"/>
      <c r="B376" s="34" t="s">
        <v>415</v>
      </c>
      <c r="C376" s="30" t="s">
        <v>51</v>
      </c>
      <c r="D376" s="30" t="s">
        <v>41</v>
      </c>
      <c r="E376" s="30" t="s">
        <v>423</v>
      </c>
      <c r="F376" s="40" t="s">
        <v>196</v>
      </c>
      <c r="G376" s="35">
        <f t="shared" ref="G376:L376" si="209">SUM(G377:G378)</f>
        <v>168.2</v>
      </c>
      <c r="H376" s="35">
        <f t="shared" si="209"/>
        <v>0</v>
      </c>
      <c r="I376" s="35">
        <f t="shared" si="209"/>
        <v>168.2</v>
      </c>
      <c r="J376" s="35">
        <f t="shared" si="209"/>
        <v>168.2</v>
      </c>
      <c r="K376" s="35">
        <f t="shared" si="209"/>
        <v>0</v>
      </c>
      <c r="L376" s="35">
        <f t="shared" si="209"/>
        <v>168.2</v>
      </c>
    </row>
    <row r="377" spans="1:12" ht="33.75">
      <c r="A377" s="14"/>
      <c r="B377" s="34" t="s">
        <v>89</v>
      </c>
      <c r="C377" s="30" t="s">
        <v>51</v>
      </c>
      <c r="D377" s="30" t="s">
        <v>41</v>
      </c>
      <c r="E377" s="30" t="s">
        <v>423</v>
      </c>
      <c r="F377" s="40" t="s">
        <v>21</v>
      </c>
      <c r="G377" s="35">
        <v>20</v>
      </c>
      <c r="H377" s="35"/>
      <c r="I377" s="35">
        <f>G377+H377</f>
        <v>20</v>
      </c>
      <c r="J377" s="35">
        <v>20</v>
      </c>
      <c r="K377" s="35"/>
      <c r="L377" s="35">
        <f>J377+K377</f>
        <v>20</v>
      </c>
    </row>
    <row r="378" spans="1:12">
      <c r="A378" s="14"/>
      <c r="B378" s="34" t="s">
        <v>141</v>
      </c>
      <c r="C378" s="30" t="s">
        <v>51</v>
      </c>
      <c r="D378" s="30" t="s">
        <v>41</v>
      </c>
      <c r="E378" s="30" t="s">
        <v>423</v>
      </c>
      <c r="F378" s="40" t="s">
        <v>142</v>
      </c>
      <c r="G378" s="35">
        <v>148.19999999999999</v>
      </c>
      <c r="H378" s="35"/>
      <c r="I378" s="35">
        <f>G378+H378</f>
        <v>148.19999999999999</v>
      </c>
      <c r="J378" s="35">
        <v>148.19999999999999</v>
      </c>
      <c r="K378" s="35"/>
      <c r="L378" s="35">
        <f>J378+K378</f>
        <v>148.19999999999999</v>
      </c>
    </row>
    <row r="379" spans="1:12">
      <c r="A379" s="14"/>
      <c r="B379" s="29" t="s">
        <v>417</v>
      </c>
      <c r="C379" s="30" t="s">
        <v>51</v>
      </c>
      <c r="D379" s="30" t="s">
        <v>41</v>
      </c>
      <c r="E379" s="1" t="s">
        <v>425</v>
      </c>
      <c r="F379" s="40" t="s">
        <v>196</v>
      </c>
      <c r="G379" s="35">
        <f t="shared" ref="G379:L379" si="210">G380</f>
        <v>300</v>
      </c>
      <c r="H379" s="35">
        <f t="shared" si="210"/>
        <v>0</v>
      </c>
      <c r="I379" s="35">
        <f t="shared" si="210"/>
        <v>300</v>
      </c>
      <c r="J379" s="35">
        <f t="shared" si="210"/>
        <v>300</v>
      </c>
      <c r="K379" s="35">
        <f t="shared" si="210"/>
        <v>0</v>
      </c>
      <c r="L379" s="35">
        <f t="shared" si="210"/>
        <v>300</v>
      </c>
    </row>
    <row r="380" spans="1:12" ht="45">
      <c r="A380" s="14"/>
      <c r="B380" s="31" t="s">
        <v>56</v>
      </c>
      <c r="C380" s="30" t="s">
        <v>51</v>
      </c>
      <c r="D380" s="30" t="s">
        <v>41</v>
      </c>
      <c r="E380" s="1" t="s">
        <v>425</v>
      </c>
      <c r="F380" s="40" t="s">
        <v>66</v>
      </c>
      <c r="G380" s="35">
        <v>300</v>
      </c>
      <c r="H380" s="35"/>
      <c r="I380" s="35">
        <f>SUM(G380:H380)</f>
        <v>300</v>
      </c>
      <c r="J380" s="35">
        <v>300</v>
      </c>
      <c r="K380" s="35"/>
      <c r="L380" s="35">
        <f>SUM(J380:K380)</f>
        <v>300</v>
      </c>
    </row>
    <row r="381" spans="1:12" ht="45">
      <c r="A381" s="14"/>
      <c r="B381" s="29" t="s">
        <v>418</v>
      </c>
      <c r="C381" s="30" t="s">
        <v>51</v>
      </c>
      <c r="D381" s="30" t="s">
        <v>41</v>
      </c>
      <c r="E381" s="1" t="s">
        <v>426</v>
      </c>
      <c r="F381" s="40" t="s">
        <v>196</v>
      </c>
      <c r="G381" s="35">
        <f t="shared" ref="G381:L381" si="211">G382</f>
        <v>1303</v>
      </c>
      <c r="H381" s="35">
        <f t="shared" si="211"/>
        <v>0</v>
      </c>
      <c r="I381" s="35">
        <f t="shared" si="211"/>
        <v>1303</v>
      </c>
      <c r="J381" s="35">
        <f t="shared" si="211"/>
        <v>1303</v>
      </c>
      <c r="K381" s="35">
        <f t="shared" si="211"/>
        <v>0</v>
      </c>
      <c r="L381" s="35">
        <f t="shared" si="211"/>
        <v>1303</v>
      </c>
    </row>
    <row r="382" spans="1:12">
      <c r="A382" s="14"/>
      <c r="B382" s="29" t="s">
        <v>417</v>
      </c>
      <c r="C382" s="30" t="s">
        <v>51</v>
      </c>
      <c r="D382" s="30" t="s">
        <v>41</v>
      </c>
      <c r="E382" s="1" t="s">
        <v>426</v>
      </c>
      <c r="F382" s="40" t="s">
        <v>66</v>
      </c>
      <c r="G382" s="35">
        <v>1303</v>
      </c>
      <c r="H382" s="35"/>
      <c r="I382" s="35">
        <f>SUM(G382:H382)</f>
        <v>1303</v>
      </c>
      <c r="J382" s="35">
        <v>1303</v>
      </c>
      <c r="K382" s="35"/>
      <c r="L382" s="35">
        <f>SUM(J382:K382)</f>
        <v>1303</v>
      </c>
    </row>
    <row r="383" spans="1:12">
      <c r="A383" s="10">
        <v>7</v>
      </c>
      <c r="B383" s="20" t="s">
        <v>62</v>
      </c>
      <c r="C383" s="11" t="s">
        <v>63</v>
      </c>
      <c r="D383" s="11" t="s">
        <v>52</v>
      </c>
      <c r="E383" s="11"/>
      <c r="F383" s="11"/>
      <c r="G383" s="25">
        <f t="shared" ref="G383:L384" si="212">G384</f>
        <v>37856.600000000006</v>
      </c>
      <c r="H383" s="25">
        <f t="shared" si="212"/>
        <v>2746.7</v>
      </c>
      <c r="I383" s="25">
        <f t="shared" si="212"/>
        <v>40603.300000000003</v>
      </c>
      <c r="J383" s="25">
        <f t="shared" si="212"/>
        <v>44595.9</v>
      </c>
      <c r="K383" s="25">
        <f t="shared" si="212"/>
        <v>0</v>
      </c>
      <c r="L383" s="25">
        <f t="shared" si="212"/>
        <v>44595.9</v>
      </c>
    </row>
    <row r="384" spans="1:12">
      <c r="A384" s="14" t="s">
        <v>64</v>
      </c>
      <c r="B384" s="20" t="s">
        <v>65</v>
      </c>
      <c r="C384" s="32" t="s">
        <v>63</v>
      </c>
      <c r="D384" s="32" t="s">
        <v>8</v>
      </c>
      <c r="E384" s="32"/>
      <c r="F384" s="32"/>
      <c r="G384" s="25">
        <f t="shared" si="212"/>
        <v>37856.600000000006</v>
      </c>
      <c r="H384" s="25">
        <f t="shared" si="212"/>
        <v>2746.7</v>
      </c>
      <c r="I384" s="25">
        <f t="shared" si="212"/>
        <v>40603.300000000003</v>
      </c>
      <c r="J384" s="25">
        <f t="shared" si="212"/>
        <v>44595.9</v>
      </c>
      <c r="K384" s="25">
        <f t="shared" si="212"/>
        <v>0</v>
      </c>
      <c r="L384" s="25">
        <f t="shared" si="212"/>
        <v>44595.9</v>
      </c>
    </row>
    <row r="385" spans="1:12" ht="56.25">
      <c r="A385" s="14"/>
      <c r="B385" s="37" t="s">
        <v>218</v>
      </c>
      <c r="C385" s="30" t="s">
        <v>63</v>
      </c>
      <c r="D385" s="30" t="s">
        <v>8</v>
      </c>
      <c r="E385" s="30" t="s">
        <v>121</v>
      </c>
      <c r="F385" s="30"/>
      <c r="G385" s="35">
        <f t="shared" ref="G385:L385" si="213">G393+G408+G386+G389</f>
        <v>37856.600000000006</v>
      </c>
      <c r="H385" s="35">
        <f t="shared" si="213"/>
        <v>2746.7</v>
      </c>
      <c r="I385" s="35">
        <f t="shared" si="213"/>
        <v>40603.300000000003</v>
      </c>
      <c r="J385" s="35">
        <f t="shared" si="213"/>
        <v>44595.9</v>
      </c>
      <c r="K385" s="35">
        <f t="shared" si="213"/>
        <v>0</v>
      </c>
      <c r="L385" s="35">
        <f t="shared" si="213"/>
        <v>44595.9</v>
      </c>
    </row>
    <row r="386" spans="1:12" ht="45">
      <c r="A386" s="14"/>
      <c r="B386" s="29" t="s">
        <v>427</v>
      </c>
      <c r="C386" s="30" t="s">
        <v>63</v>
      </c>
      <c r="D386" s="30" t="s">
        <v>8</v>
      </c>
      <c r="E386" s="1" t="s">
        <v>429</v>
      </c>
      <c r="F386" s="30" t="s">
        <v>196</v>
      </c>
      <c r="G386" s="35">
        <f>SUM(G387:G388)</f>
        <v>672</v>
      </c>
      <c r="H386" s="35">
        <f>SUM(H387:H388)</f>
        <v>0</v>
      </c>
      <c r="I386" s="35">
        <f>SUM(I387:I388)</f>
        <v>672</v>
      </c>
      <c r="J386" s="35">
        <f t="shared" ref="J386:L386" si="214">SUM(J387:J388)</f>
        <v>676.69999999999993</v>
      </c>
      <c r="K386" s="35">
        <f t="shared" si="214"/>
        <v>0</v>
      </c>
      <c r="L386" s="35">
        <f t="shared" si="214"/>
        <v>676.69999999999993</v>
      </c>
    </row>
    <row r="387" spans="1:12" ht="45">
      <c r="A387" s="14"/>
      <c r="B387" s="29" t="s">
        <v>427</v>
      </c>
      <c r="C387" s="30" t="s">
        <v>63</v>
      </c>
      <c r="D387" s="30" t="s">
        <v>8</v>
      </c>
      <c r="E387" s="1" t="s">
        <v>429</v>
      </c>
      <c r="F387" s="65">
        <v>612</v>
      </c>
      <c r="G387" s="35">
        <v>33.6</v>
      </c>
      <c r="H387" s="35"/>
      <c r="I387" s="35">
        <f>SUM(G387:H387)</f>
        <v>33.6</v>
      </c>
      <c r="J387" s="35">
        <v>33.799999999999997</v>
      </c>
      <c r="K387" s="35"/>
      <c r="L387" s="35">
        <f>SUM(J387:K387)</f>
        <v>33.799999999999997</v>
      </c>
    </row>
    <row r="388" spans="1:12" ht="45">
      <c r="A388" s="14"/>
      <c r="B388" s="29" t="s">
        <v>427</v>
      </c>
      <c r="C388" s="30" t="s">
        <v>63</v>
      </c>
      <c r="D388" s="30" t="s">
        <v>8</v>
      </c>
      <c r="E388" s="1" t="s">
        <v>429</v>
      </c>
      <c r="F388" s="65">
        <v>612</v>
      </c>
      <c r="G388" s="35">
        <v>638.4</v>
      </c>
      <c r="H388" s="35"/>
      <c r="I388" s="35">
        <f>SUM(G388:H388)</f>
        <v>638.4</v>
      </c>
      <c r="J388" s="35">
        <v>642.9</v>
      </c>
      <c r="K388" s="35"/>
      <c r="L388" s="35">
        <f>SUM(J388:K388)</f>
        <v>642.9</v>
      </c>
    </row>
    <row r="389" spans="1:12" ht="33.75">
      <c r="A389" s="14"/>
      <c r="B389" s="29" t="s">
        <v>450</v>
      </c>
      <c r="C389" s="30" t="s">
        <v>63</v>
      </c>
      <c r="D389" s="30" t="s">
        <v>8</v>
      </c>
      <c r="E389" s="1" t="s">
        <v>103</v>
      </c>
      <c r="F389" s="30" t="s">
        <v>196</v>
      </c>
      <c r="G389" s="35">
        <f t="shared" ref="G389:L389" si="215">G390</f>
        <v>67.800000000000011</v>
      </c>
      <c r="H389" s="35">
        <f>H390</f>
        <v>0</v>
      </c>
      <c r="I389" s="35">
        <f t="shared" si="215"/>
        <v>67.800000000000011</v>
      </c>
      <c r="J389" s="35">
        <f t="shared" si="215"/>
        <v>69.599999999999994</v>
      </c>
      <c r="K389" s="35">
        <f t="shared" si="215"/>
        <v>0</v>
      </c>
      <c r="L389" s="35">
        <f t="shared" si="215"/>
        <v>69.599999999999994</v>
      </c>
    </row>
    <row r="390" spans="1:12" ht="32.25" customHeight="1">
      <c r="A390" s="14"/>
      <c r="B390" s="29" t="s">
        <v>451</v>
      </c>
      <c r="C390" s="30" t="s">
        <v>63</v>
      </c>
      <c r="D390" s="30" t="s">
        <v>8</v>
      </c>
      <c r="E390" s="1" t="s">
        <v>452</v>
      </c>
      <c r="F390" s="30" t="s">
        <v>196</v>
      </c>
      <c r="G390" s="35">
        <f>SUM(G391:G392)</f>
        <v>67.800000000000011</v>
      </c>
      <c r="H390" s="35">
        <f>SUM(H391:H392)</f>
        <v>0</v>
      </c>
      <c r="I390" s="35">
        <f t="shared" ref="I390:L390" si="216">SUM(I391:I392)</f>
        <v>67.800000000000011</v>
      </c>
      <c r="J390" s="35">
        <f t="shared" si="216"/>
        <v>69.599999999999994</v>
      </c>
      <c r="K390" s="35">
        <f t="shared" si="216"/>
        <v>0</v>
      </c>
      <c r="L390" s="35">
        <f t="shared" si="216"/>
        <v>69.599999999999994</v>
      </c>
    </row>
    <row r="391" spans="1:12" ht="12.75" customHeight="1">
      <c r="A391" s="14"/>
      <c r="B391" s="31" t="s">
        <v>137</v>
      </c>
      <c r="C391" s="30" t="s">
        <v>63</v>
      </c>
      <c r="D391" s="30" t="s">
        <v>8</v>
      </c>
      <c r="E391" s="1" t="s">
        <v>452</v>
      </c>
      <c r="F391" s="65">
        <v>612</v>
      </c>
      <c r="G391" s="35">
        <v>3.4000000000000004</v>
      </c>
      <c r="H391" s="35"/>
      <c r="I391" s="35">
        <f>SUM(G391:H391)</f>
        <v>3.4000000000000004</v>
      </c>
      <c r="J391" s="35">
        <v>3.5</v>
      </c>
      <c r="K391" s="35"/>
      <c r="L391" s="35">
        <f>SUM(J391:K391)</f>
        <v>3.5</v>
      </c>
    </row>
    <row r="392" spans="1:12" ht="12.75" customHeight="1">
      <c r="A392" s="14"/>
      <c r="B392" s="31" t="s">
        <v>138</v>
      </c>
      <c r="C392" s="30" t="s">
        <v>63</v>
      </c>
      <c r="D392" s="30" t="s">
        <v>8</v>
      </c>
      <c r="E392" s="1" t="s">
        <v>452</v>
      </c>
      <c r="F392" s="65">
        <v>612</v>
      </c>
      <c r="G392" s="35">
        <v>64.400000000000006</v>
      </c>
      <c r="H392" s="35"/>
      <c r="I392" s="35">
        <f>SUM(G392:H392)</f>
        <v>64.400000000000006</v>
      </c>
      <c r="J392" s="35">
        <v>66.099999999999994</v>
      </c>
      <c r="K392" s="35"/>
      <c r="L392" s="35">
        <f>SUM(J392:K392)</f>
        <v>66.099999999999994</v>
      </c>
    </row>
    <row r="393" spans="1:12" ht="22.5">
      <c r="A393" s="14"/>
      <c r="B393" s="29" t="s">
        <v>431</v>
      </c>
      <c r="C393" s="30" t="s">
        <v>63</v>
      </c>
      <c r="D393" s="30" t="s">
        <v>8</v>
      </c>
      <c r="E393" s="1" t="s">
        <v>434</v>
      </c>
      <c r="F393" s="30" t="s">
        <v>196</v>
      </c>
      <c r="G393" s="35">
        <f>G394+G397+G399+G401+G403+G406</f>
        <v>19829.600000000002</v>
      </c>
      <c r="H393" s="35">
        <f>H394+H397+H399+H401+H403+H406</f>
        <v>2746.7</v>
      </c>
      <c r="I393" s="35">
        <f t="shared" ref="I393:L393" si="217">I394+I397+I399+I401+I403+I406</f>
        <v>22576.300000000003</v>
      </c>
      <c r="J393" s="35">
        <f t="shared" si="217"/>
        <v>26562.400000000005</v>
      </c>
      <c r="K393" s="35">
        <f t="shared" si="217"/>
        <v>0</v>
      </c>
      <c r="L393" s="35">
        <f t="shared" si="217"/>
        <v>26562.400000000005</v>
      </c>
    </row>
    <row r="394" spans="1:12" ht="22.5">
      <c r="A394" s="14"/>
      <c r="B394" s="34" t="s">
        <v>432</v>
      </c>
      <c r="C394" s="30" t="s">
        <v>63</v>
      </c>
      <c r="D394" s="30" t="s">
        <v>8</v>
      </c>
      <c r="E394" s="1" t="s">
        <v>435</v>
      </c>
      <c r="F394" s="30" t="s">
        <v>196</v>
      </c>
      <c r="G394" s="35">
        <f t="shared" ref="G394:L394" si="218">G395+G396</f>
        <v>2193</v>
      </c>
      <c r="H394" s="35">
        <f t="shared" si="218"/>
        <v>0</v>
      </c>
      <c r="I394" s="35">
        <f t="shared" si="218"/>
        <v>2193</v>
      </c>
      <c r="J394" s="35">
        <f t="shared" si="218"/>
        <v>2193</v>
      </c>
      <c r="K394" s="35">
        <f t="shared" si="218"/>
        <v>0</v>
      </c>
      <c r="L394" s="35">
        <f t="shared" si="218"/>
        <v>2193</v>
      </c>
    </row>
    <row r="395" spans="1:12" ht="45">
      <c r="A395" s="14"/>
      <c r="B395" s="31" t="s">
        <v>55</v>
      </c>
      <c r="C395" s="30" t="s">
        <v>63</v>
      </c>
      <c r="D395" s="30" t="s">
        <v>8</v>
      </c>
      <c r="E395" s="1" t="s">
        <v>435</v>
      </c>
      <c r="F395" s="65" t="s">
        <v>66</v>
      </c>
      <c r="G395" s="35">
        <v>2193</v>
      </c>
      <c r="H395" s="35"/>
      <c r="I395" s="35">
        <f>SUM(G395:H395)</f>
        <v>2193</v>
      </c>
      <c r="J395" s="35">
        <v>2193</v>
      </c>
      <c r="K395" s="35"/>
      <c r="L395" s="35">
        <f>SUM(J395:K395)</f>
        <v>2193</v>
      </c>
    </row>
    <row r="396" spans="1:12">
      <c r="A396" s="14"/>
      <c r="B396" s="31" t="s">
        <v>433</v>
      </c>
      <c r="C396" s="30" t="s">
        <v>63</v>
      </c>
      <c r="D396" s="30" t="s">
        <v>8</v>
      </c>
      <c r="E396" s="1" t="s">
        <v>435</v>
      </c>
      <c r="F396" s="65">
        <v>612</v>
      </c>
      <c r="G396" s="35"/>
      <c r="H396" s="35"/>
      <c r="I396" s="35">
        <f>SUM(G396:H396)</f>
        <v>0</v>
      </c>
      <c r="J396" s="35"/>
      <c r="K396" s="35"/>
      <c r="L396" s="35">
        <f>SUM(J396:K396)</f>
        <v>0</v>
      </c>
    </row>
    <row r="397" spans="1:12" ht="45">
      <c r="A397" s="14"/>
      <c r="B397" s="39" t="s">
        <v>495</v>
      </c>
      <c r="C397" s="30" t="s">
        <v>63</v>
      </c>
      <c r="D397" s="30" t="s">
        <v>8</v>
      </c>
      <c r="E397" s="1" t="s">
        <v>436</v>
      </c>
      <c r="F397" s="30" t="s">
        <v>196</v>
      </c>
      <c r="G397" s="35">
        <f t="shared" ref="G397:L397" si="219">SUM(G398)</f>
        <v>197.8</v>
      </c>
      <c r="H397" s="35">
        <f t="shared" si="219"/>
        <v>0</v>
      </c>
      <c r="I397" s="35">
        <f t="shared" si="219"/>
        <v>197.8</v>
      </c>
      <c r="J397" s="35">
        <f t="shared" si="219"/>
        <v>197.8</v>
      </c>
      <c r="K397" s="35">
        <f t="shared" si="219"/>
        <v>0</v>
      </c>
      <c r="L397" s="35">
        <f t="shared" si="219"/>
        <v>197.8</v>
      </c>
    </row>
    <row r="398" spans="1:12" ht="45">
      <c r="A398" s="14"/>
      <c r="B398" s="34" t="s">
        <v>56</v>
      </c>
      <c r="C398" s="30" t="s">
        <v>63</v>
      </c>
      <c r="D398" s="30" t="s">
        <v>8</v>
      </c>
      <c r="E398" s="1" t="s">
        <v>436</v>
      </c>
      <c r="F398" s="65" t="s">
        <v>66</v>
      </c>
      <c r="G398" s="35">
        <v>197.8</v>
      </c>
      <c r="H398" s="35"/>
      <c r="I398" s="35">
        <f>SUM(G398:H398)</f>
        <v>197.8</v>
      </c>
      <c r="J398" s="35">
        <v>197.8</v>
      </c>
      <c r="K398" s="35"/>
      <c r="L398" s="35">
        <f>SUM(J398:K398)</f>
        <v>197.8</v>
      </c>
    </row>
    <row r="399" spans="1:12" ht="45">
      <c r="A399" s="14"/>
      <c r="B399" s="43" t="s">
        <v>496</v>
      </c>
      <c r="C399" s="30" t="s">
        <v>63</v>
      </c>
      <c r="D399" s="30" t="s">
        <v>8</v>
      </c>
      <c r="E399" s="1" t="s">
        <v>437</v>
      </c>
      <c r="F399" s="30" t="s">
        <v>196</v>
      </c>
      <c r="G399" s="35">
        <f t="shared" ref="G399:L399" si="220">SUM(G400)</f>
        <v>99.9</v>
      </c>
      <c r="H399" s="35">
        <f t="shared" si="220"/>
        <v>0</v>
      </c>
      <c r="I399" s="35">
        <f t="shared" si="220"/>
        <v>99.9</v>
      </c>
      <c r="J399" s="35">
        <f t="shared" si="220"/>
        <v>99.9</v>
      </c>
      <c r="K399" s="35">
        <f t="shared" si="220"/>
        <v>0</v>
      </c>
      <c r="L399" s="35">
        <f t="shared" si="220"/>
        <v>99.9</v>
      </c>
    </row>
    <row r="400" spans="1:12" ht="45">
      <c r="A400" s="14"/>
      <c r="B400" s="34" t="s">
        <v>56</v>
      </c>
      <c r="C400" s="30" t="s">
        <v>63</v>
      </c>
      <c r="D400" s="30" t="s">
        <v>8</v>
      </c>
      <c r="E400" s="1" t="s">
        <v>437</v>
      </c>
      <c r="F400" s="65" t="s">
        <v>66</v>
      </c>
      <c r="G400" s="35">
        <v>99.9</v>
      </c>
      <c r="H400" s="35"/>
      <c r="I400" s="35">
        <f>SUM(G400:H400)</f>
        <v>99.9</v>
      </c>
      <c r="J400" s="35">
        <v>99.9</v>
      </c>
      <c r="K400" s="35"/>
      <c r="L400" s="35">
        <f>SUM(J400:K400)</f>
        <v>99.9</v>
      </c>
    </row>
    <row r="401" spans="1:12" ht="45">
      <c r="A401" s="14"/>
      <c r="B401" s="43" t="s">
        <v>497</v>
      </c>
      <c r="C401" s="30" t="s">
        <v>63</v>
      </c>
      <c r="D401" s="30" t="s">
        <v>8</v>
      </c>
      <c r="E401" s="1" t="s">
        <v>438</v>
      </c>
      <c r="F401" s="30" t="s">
        <v>196</v>
      </c>
      <c r="G401" s="35">
        <f t="shared" ref="G401:L401" si="221">SUM(G402)</f>
        <v>160.5</v>
      </c>
      <c r="H401" s="35">
        <f t="shared" si="221"/>
        <v>0</v>
      </c>
      <c r="I401" s="35">
        <f t="shared" si="221"/>
        <v>160.5</v>
      </c>
      <c r="J401" s="35">
        <f t="shared" si="221"/>
        <v>160.5</v>
      </c>
      <c r="K401" s="35">
        <f t="shared" si="221"/>
        <v>0</v>
      </c>
      <c r="L401" s="35">
        <f t="shared" si="221"/>
        <v>160.5</v>
      </c>
    </row>
    <row r="402" spans="1:12" ht="45">
      <c r="A402" s="14"/>
      <c r="B402" s="34" t="s">
        <v>56</v>
      </c>
      <c r="C402" s="30" t="s">
        <v>63</v>
      </c>
      <c r="D402" s="30" t="s">
        <v>8</v>
      </c>
      <c r="E402" s="1" t="s">
        <v>438</v>
      </c>
      <c r="F402" s="65" t="s">
        <v>66</v>
      </c>
      <c r="G402" s="35">
        <v>160.5</v>
      </c>
      <c r="H402" s="35"/>
      <c r="I402" s="35">
        <f>SUM(G402:H402)</f>
        <v>160.5</v>
      </c>
      <c r="J402" s="35">
        <v>160.5</v>
      </c>
      <c r="K402" s="35"/>
      <c r="L402" s="35">
        <f>SUM(J402:K402)</f>
        <v>160.5</v>
      </c>
    </row>
    <row r="403" spans="1:12" ht="45">
      <c r="A403" s="14"/>
      <c r="B403" s="43" t="s">
        <v>498</v>
      </c>
      <c r="C403" s="30" t="s">
        <v>63</v>
      </c>
      <c r="D403" s="30" t="s">
        <v>8</v>
      </c>
      <c r="E403" s="1" t="s">
        <v>439</v>
      </c>
      <c r="F403" s="30" t="s">
        <v>196</v>
      </c>
      <c r="G403" s="35">
        <f t="shared" ref="G403:L403" si="222">SUM(G404:G405)</f>
        <v>10831.7</v>
      </c>
      <c r="H403" s="35">
        <f t="shared" si="222"/>
        <v>0</v>
      </c>
      <c r="I403" s="35">
        <f t="shared" si="222"/>
        <v>10831.7</v>
      </c>
      <c r="J403" s="35">
        <f t="shared" si="222"/>
        <v>23911.200000000004</v>
      </c>
      <c r="K403" s="35">
        <f t="shared" si="222"/>
        <v>0</v>
      </c>
      <c r="L403" s="35">
        <f t="shared" si="222"/>
        <v>23911.200000000004</v>
      </c>
    </row>
    <row r="404" spans="1:12" ht="45">
      <c r="A404" s="14"/>
      <c r="B404" s="34" t="s">
        <v>56</v>
      </c>
      <c r="C404" s="30" t="s">
        <v>63</v>
      </c>
      <c r="D404" s="30" t="s">
        <v>8</v>
      </c>
      <c r="E404" s="1" t="s">
        <v>439</v>
      </c>
      <c r="F404" s="65" t="s">
        <v>66</v>
      </c>
      <c r="G404" s="85">
        <v>10737</v>
      </c>
      <c r="H404" s="85"/>
      <c r="I404" s="35">
        <f>SUM(G404:H404)</f>
        <v>10737</v>
      </c>
      <c r="J404" s="85">
        <f>27879.2-3215.6-847.1</f>
        <v>23816.500000000004</v>
      </c>
      <c r="K404" s="85"/>
      <c r="L404" s="35">
        <f>SUM(J404:K404)</f>
        <v>23816.500000000004</v>
      </c>
    </row>
    <row r="405" spans="1:12">
      <c r="A405" s="14"/>
      <c r="B405" s="31" t="s">
        <v>433</v>
      </c>
      <c r="C405" s="30" t="s">
        <v>63</v>
      </c>
      <c r="D405" s="30" t="s">
        <v>8</v>
      </c>
      <c r="E405" s="1" t="s">
        <v>439</v>
      </c>
      <c r="F405" s="65">
        <v>612</v>
      </c>
      <c r="G405" s="85">
        <v>94.7</v>
      </c>
      <c r="H405" s="85"/>
      <c r="I405" s="35">
        <f>SUM(G405:H405)</f>
        <v>94.7</v>
      </c>
      <c r="J405" s="85">
        <v>94.7</v>
      </c>
      <c r="K405" s="85"/>
      <c r="L405" s="35">
        <f>SUM(J405:K405)</f>
        <v>94.7</v>
      </c>
    </row>
    <row r="406" spans="1:12" ht="67.5">
      <c r="A406" s="14"/>
      <c r="B406" s="29" t="s">
        <v>145</v>
      </c>
      <c r="C406" s="30" t="s">
        <v>63</v>
      </c>
      <c r="D406" s="30" t="s">
        <v>8</v>
      </c>
      <c r="E406" s="1" t="s">
        <v>440</v>
      </c>
      <c r="F406" s="30" t="s">
        <v>196</v>
      </c>
      <c r="G406" s="35">
        <f t="shared" ref="G406:L406" si="223">G407</f>
        <v>6346.7</v>
      </c>
      <c r="H406" s="35">
        <f t="shared" si="223"/>
        <v>2746.7</v>
      </c>
      <c r="I406" s="35">
        <f t="shared" si="223"/>
        <v>9093.4</v>
      </c>
      <c r="J406" s="35">
        <f t="shared" si="223"/>
        <v>0</v>
      </c>
      <c r="K406" s="35">
        <f t="shared" si="223"/>
        <v>0</v>
      </c>
      <c r="L406" s="35">
        <f t="shared" si="223"/>
        <v>0</v>
      </c>
    </row>
    <row r="407" spans="1:12" ht="45">
      <c r="A407" s="14"/>
      <c r="B407" s="34" t="s">
        <v>55</v>
      </c>
      <c r="C407" s="30" t="s">
        <v>63</v>
      </c>
      <c r="D407" s="30" t="s">
        <v>8</v>
      </c>
      <c r="E407" s="1" t="s">
        <v>440</v>
      </c>
      <c r="F407" s="65">
        <v>611</v>
      </c>
      <c r="G407" s="35">
        <v>6346.7</v>
      </c>
      <c r="H407" s="35">
        <v>2746.7</v>
      </c>
      <c r="I407" s="35">
        <f>SUM(G407:H407)</f>
        <v>9093.4</v>
      </c>
      <c r="J407" s="35"/>
      <c r="K407" s="35"/>
      <c r="L407" s="35">
        <f>SUM(J407:K407)</f>
        <v>0</v>
      </c>
    </row>
    <row r="408" spans="1:12" ht="22.5">
      <c r="A408" s="14"/>
      <c r="B408" s="29" t="s">
        <v>441</v>
      </c>
      <c r="C408" s="30" t="s">
        <v>63</v>
      </c>
      <c r="D408" s="30" t="s">
        <v>8</v>
      </c>
      <c r="E408" s="1" t="s">
        <v>443</v>
      </c>
      <c r="F408" s="30" t="s">
        <v>196</v>
      </c>
      <c r="G408" s="35">
        <f t="shared" ref="G408:L408" si="224">G409+G412+G414+G416+G418</f>
        <v>17287.2</v>
      </c>
      <c r="H408" s="35">
        <f>H409+H412+H414+H416+H418</f>
        <v>0</v>
      </c>
      <c r="I408" s="35">
        <f t="shared" si="224"/>
        <v>17287.2</v>
      </c>
      <c r="J408" s="35">
        <f t="shared" si="224"/>
        <v>17287.2</v>
      </c>
      <c r="K408" s="35">
        <f t="shared" si="224"/>
        <v>0</v>
      </c>
      <c r="L408" s="35">
        <f t="shared" si="224"/>
        <v>17287.2</v>
      </c>
    </row>
    <row r="409" spans="1:12" ht="22.5">
      <c r="A409" s="14"/>
      <c r="B409" s="29" t="s">
        <v>442</v>
      </c>
      <c r="C409" s="30" t="s">
        <v>63</v>
      </c>
      <c r="D409" s="30" t="s">
        <v>8</v>
      </c>
      <c r="E409" s="1" t="s">
        <v>444</v>
      </c>
      <c r="F409" s="30" t="s">
        <v>196</v>
      </c>
      <c r="G409" s="35">
        <f t="shared" ref="G409:L409" si="225">G410+G411</f>
        <v>2643.6</v>
      </c>
      <c r="H409" s="35">
        <f t="shared" si="225"/>
        <v>0</v>
      </c>
      <c r="I409" s="35">
        <f t="shared" si="225"/>
        <v>2643.6</v>
      </c>
      <c r="J409" s="35">
        <f t="shared" si="225"/>
        <v>2643.6</v>
      </c>
      <c r="K409" s="35">
        <f t="shared" si="225"/>
        <v>0</v>
      </c>
      <c r="L409" s="35">
        <f t="shared" si="225"/>
        <v>2643.6</v>
      </c>
    </row>
    <row r="410" spans="1:12" ht="45">
      <c r="A410" s="14"/>
      <c r="B410" s="31" t="s">
        <v>55</v>
      </c>
      <c r="C410" s="30" t="s">
        <v>63</v>
      </c>
      <c r="D410" s="30" t="s">
        <v>8</v>
      </c>
      <c r="E410" s="1" t="s">
        <v>444</v>
      </c>
      <c r="F410" s="65" t="s">
        <v>66</v>
      </c>
      <c r="G410" s="35">
        <v>2280.6999999999998</v>
      </c>
      <c r="H410" s="35"/>
      <c r="I410" s="35">
        <f>SUM(G410:H410)</f>
        <v>2280.6999999999998</v>
      </c>
      <c r="J410" s="35">
        <v>2280.6999999999998</v>
      </c>
      <c r="K410" s="35"/>
      <c r="L410" s="35">
        <f>SUM(J410:K410)</f>
        <v>2280.6999999999998</v>
      </c>
    </row>
    <row r="411" spans="1:12">
      <c r="A411" s="14"/>
      <c r="B411" s="31" t="s">
        <v>156</v>
      </c>
      <c r="C411" s="30" t="s">
        <v>63</v>
      </c>
      <c r="D411" s="30" t="s">
        <v>8</v>
      </c>
      <c r="E411" s="1" t="s">
        <v>444</v>
      </c>
      <c r="F411" s="65">
        <v>612</v>
      </c>
      <c r="G411" s="35">
        <v>362.9</v>
      </c>
      <c r="H411" s="35"/>
      <c r="I411" s="35">
        <f>SUM(G411:H411)</f>
        <v>362.9</v>
      </c>
      <c r="J411" s="35">
        <v>362.9</v>
      </c>
      <c r="K411" s="35"/>
      <c r="L411" s="35">
        <f>SUM(J411:K411)</f>
        <v>362.9</v>
      </c>
    </row>
    <row r="412" spans="1:12" ht="45">
      <c r="A412" s="14"/>
      <c r="B412" s="39" t="s">
        <v>499</v>
      </c>
      <c r="C412" s="30" t="s">
        <v>63</v>
      </c>
      <c r="D412" s="30" t="s">
        <v>8</v>
      </c>
      <c r="E412" s="1" t="s">
        <v>445</v>
      </c>
      <c r="F412" s="30" t="s">
        <v>196</v>
      </c>
      <c r="G412" s="35">
        <f t="shared" ref="G412:L412" si="226">G413</f>
        <v>77.400000000000006</v>
      </c>
      <c r="H412" s="35">
        <f t="shared" si="226"/>
        <v>0</v>
      </c>
      <c r="I412" s="35">
        <f t="shared" si="226"/>
        <v>77.400000000000006</v>
      </c>
      <c r="J412" s="35">
        <f t="shared" si="226"/>
        <v>77.400000000000006</v>
      </c>
      <c r="K412" s="35">
        <f t="shared" si="226"/>
        <v>0</v>
      </c>
      <c r="L412" s="35">
        <f t="shared" si="226"/>
        <v>77.400000000000006</v>
      </c>
    </row>
    <row r="413" spans="1:12" ht="45">
      <c r="A413" s="14"/>
      <c r="B413" s="34" t="s">
        <v>56</v>
      </c>
      <c r="C413" s="30" t="s">
        <v>63</v>
      </c>
      <c r="D413" s="30" t="s">
        <v>8</v>
      </c>
      <c r="E413" s="1" t="s">
        <v>445</v>
      </c>
      <c r="F413" s="30" t="s">
        <v>66</v>
      </c>
      <c r="G413" s="35">
        <v>77.400000000000006</v>
      </c>
      <c r="H413" s="35"/>
      <c r="I413" s="35">
        <f>SUM(G413:H413)</f>
        <v>77.400000000000006</v>
      </c>
      <c r="J413" s="35">
        <v>77.400000000000006</v>
      </c>
      <c r="K413" s="35"/>
      <c r="L413" s="35">
        <f>SUM(J413:K413)</f>
        <v>77.400000000000006</v>
      </c>
    </row>
    <row r="414" spans="1:12" ht="45">
      <c r="A414" s="14"/>
      <c r="B414" s="43" t="s">
        <v>500</v>
      </c>
      <c r="C414" s="30" t="s">
        <v>63</v>
      </c>
      <c r="D414" s="30" t="s">
        <v>8</v>
      </c>
      <c r="E414" s="1" t="s">
        <v>446</v>
      </c>
      <c r="F414" s="30" t="s">
        <v>196</v>
      </c>
      <c r="G414" s="35">
        <f t="shared" ref="G414:L414" si="227">G415</f>
        <v>18.7</v>
      </c>
      <c r="H414" s="35">
        <f t="shared" si="227"/>
        <v>0</v>
      </c>
      <c r="I414" s="35">
        <f t="shared" si="227"/>
        <v>18.7</v>
      </c>
      <c r="J414" s="35">
        <f t="shared" si="227"/>
        <v>18.7</v>
      </c>
      <c r="K414" s="35">
        <f t="shared" si="227"/>
        <v>0</v>
      </c>
      <c r="L414" s="35">
        <f t="shared" si="227"/>
        <v>18.7</v>
      </c>
    </row>
    <row r="415" spans="1:12" ht="45">
      <c r="A415" s="14"/>
      <c r="B415" s="34" t="s">
        <v>56</v>
      </c>
      <c r="C415" s="30" t="s">
        <v>63</v>
      </c>
      <c r="D415" s="30" t="s">
        <v>8</v>
      </c>
      <c r="E415" s="1" t="s">
        <v>446</v>
      </c>
      <c r="F415" s="65">
        <v>611</v>
      </c>
      <c r="G415" s="35">
        <v>18.7</v>
      </c>
      <c r="H415" s="35"/>
      <c r="I415" s="35">
        <f>SUM(G415:H415)</f>
        <v>18.7</v>
      </c>
      <c r="J415" s="35">
        <v>18.7</v>
      </c>
      <c r="K415" s="35"/>
      <c r="L415" s="35">
        <f>SUM(J415:K415)</f>
        <v>18.7</v>
      </c>
    </row>
    <row r="416" spans="1:12" ht="45">
      <c r="A416" s="14"/>
      <c r="B416" s="43" t="s">
        <v>501</v>
      </c>
      <c r="C416" s="30" t="s">
        <v>63</v>
      </c>
      <c r="D416" s="30" t="s">
        <v>8</v>
      </c>
      <c r="E416" s="1" t="s">
        <v>447</v>
      </c>
      <c r="F416" s="30" t="s">
        <v>196</v>
      </c>
      <c r="G416" s="35">
        <f t="shared" ref="G416:L416" si="228">G417</f>
        <v>25</v>
      </c>
      <c r="H416" s="35">
        <f t="shared" si="228"/>
        <v>0</v>
      </c>
      <c r="I416" s="35">
        <f t="shared" si="228"/>
        <v>25</v>
      </c>
      <c r="J416" s="35">
        <f t="shared" si="228"/>
        <v>25</v>
      </c>
      <c r="K416" s="35">
        <f t="shared" si="228"/>
        <v>0</v>
      </c>
      <c r="L416" s="35">
        <f t="shared" si="228"/>
        <v>25</v>
      </c>
    </row>
    <row r="417" spans="1:12" ht="45">
      <c r="A417" s="14"/>
      <c r="B417" s="34" t="s">
        <v>56</v>
      </c>
      <c r="C417" s="30" t="s">
        <v>63</v>
      </c>
      <c r="D417" s="30" t="s">
        <v>8</v>
      </c>
      <c r="E417" s="1" t="s">
        <v>447</v>
      </c>
      <c r="F417" s="65">
        <v>611</v>
      </c>
      <c r="G417" s="35">
        <v>25</v>
      </c>
      <c r="H417" s="35"/>
      <c r="I417" s="35">
        <f>SUM(G417:H417)</f>
        <v>25</v>
      </c>
      <c r="J417" s="35">
        <v>25</v>
      </c>
      <c r="K417" s="35"/>
      <c r="L417" s="35">
        <f>SUM(J417:K417)</f>
        <v>25</v>
      </c>
    </row>
    <row r="418" spans="1:12" ht="45">
      <c r="A418" s="14"/>
      <c r="B418" s="43" t="s">
        <v>502</v>
      </c>
      <c r="C418" s="30" t="s">
        <v>63</v>
      </c>
      <c r="D418" s="30" t="s">
        <v>8</v>
      </c>
      <c r="E418" s="1" t="s">
        <v>448</v>
      </c>
      <c r="F418" s="30" t="s">
        <v>196</v>
      </c>
      <c r="G418" s="35">
        <f t="shared" ref="G418:L418" si="229">G419</f>
        <v>14522.5</v>
      </c>
      <c r="H418" s="35">
        <f t="shared" si="229"/>
        <v>0</v>
      </c>
      <c r="I418" s="35">
        <f t="shared" si="229"/>
        <v>14522.5</v>
      </c>
      <c r="J418" s="35">
        <f t="shared" si="229"/>
        <v>14522.5</v>
      </c>
      <c r="K418" s="35">
        <f t="shared" si="229"/>
        <v>0</v>
      </c>
      <c r="L418" s="35">
        <f t="shared" si="229"/>
        <v>14522.5</v>
      </c>
    </row>
    <row r="419" spans="1:12" ht="45">
      <c r="A419" s="14"/>
      <c r="B419" s="34" t="s">
        <v>56</v>
      </c>
      <c r="C419" s="30" t="s">
        <v>63</v>
      </c>
      <c r="D419" s="30" t="s">
        <v>8</v>
      </c>
      <c r="E419" s="1" t="s">
        <v>448</v>
      </c>
      <c r="F419" s="65">
        <v>611</v>
      </c>
      <c r="G419" s="35">
        <v>14522.5</v>
      </c>
      <c r="H419" s="35"/>
      <c r="I419" s="35">
        <f>SUM(G419:H419)</f>
        <v>14522.5</v>
      </c>
      <c r="J419" s="35">
        <v>14522.5</v>
      </c>
      <c r="K419" s="35"/>
      <c r="L419" s="35">
        <f>SUM(J419:K419)</f>
        <v>14522.5</v>
      </c>
    </row>
    <row r="420" spans="1:12">
      <c r="A420" s="10">
        <v>8</v>
      </c>
      <c r="B420" s="20" t="s">
        <v>68</v>
      </c>
      <c r="C420" s="11" t="s">
        <v>69</v>
      </c>
      <c r="D420" s="11" t="s">
        <v>52</v>
      </c>
      <c r="E420" s="11"/>
      <c r="F420" s="41"/>
      <c r="G420" s="33">
        <f t="shared" ref="G420:L420" si="230">G421+G426+G431</f>
        <v>5484.0999999999995</v>
      </c>
      <c r="H420" s="33">
        <f t="shared" si="230"/>
        <v>0</v>
      </c>
      <c r="I420" s="33">
        <f t="shared" si="230"/>
        <v>5484.0999999999995</v>
      </c>
      <c r="J420" s="33">
        <f t="shared" si="230"/>
        <v>5484.0999999999995</v>
      </c>
      <c r="K420" s="33">
        <f t="shared" si="230"/>
        <v>0</v>
      </c>
      <c r="L420" s="33">
        <f t="shared" si="230"/>
        <v>5484.0999999999995</v>
      </c>
    </row>
    <row r="421" spans="1:12">
      <c r="A421" s="14" t="s">
        <v>70</v>
      </c>
      <c r="B421" s="20" t="s">
        <v>100</v>
      </c>
      <c r="C421" s="32" t="s">
        <v>69</v>
      </c>
      <c r="D421" s="32" t="s">
        <v>8</v>
      </c>
      <c r="E421" s="32"/>
      <c r="F421" s="32"/>
      <c r="G421" s="25">
        <f>G422</f>
        <v>2323.4</v>
      </c>
      <c r="H421" s="25">
        <f t="shared" ref="H421:L422" si="231">H422</f>
        <v>0</v>
      </c>
      <c r="I421" s="25">
        <f t="shared" si="231"/>
        <v>2323.4</v>
      </c>
      <c r="J421" s="25">
        <f t="shared" si="231"/>
        <v>2323.4</v>
      </c>
      <c r="K421" s="25">
        <f t="shared" si="231"/>
        <v>0</v>
      </c>
      <c r="L421" s="25">
        <f>L422</f>
        <v>2323.4</v>
      </c>
    </row>
    <row r="422" spans="1:12" ht="56.25">
      <c r="A422" s="14"/>
      <c r="B422" s="37" t="s">
        <v>218</v>
      </c>
      <c r="C422" s="30" t="s">
        <v>69</v>
      </c>
      <c r="D422" s="30" t="s">
        <v>8</v>
      </c>
      <c r="E422" s="30" t="s">
        <v>121</v>
      </c>
      <c r="F422" s="32"/>
      <c r="G422" s="35">
        <f>G423</f>
        <v>2323.4</v>
      </c>
      <c r="H422" s="35">
        <f t="shared" si="231"/>
        <v>0</v>
      </c>
      <c r="I422" s="35">
        <f t="shared" si="231"/>
        <v>2323.4</v>
      </c>
      <c r="J422" s="35">
        <f t="shared" si="231"/>
        <v>2323.4</v>
      </c>
      <c r="K422" s="35">
        <f t="shared" si="231"/>
        <v>0</v>
      </c>
      <c r="L422" s="35">
        <f t="shared" si="231"/>
        <v>2323.4</v>
      </c>
    </row>
    <row r="423" spans="1:12" ht="22.5">
      <c r="A423" s="14"/>
      <c r="B423" s="29" t="s">
        <v>237</v>
      </c>
      <c r="C423" s="30" t="s">
        <v>69</v>
      </c>
      <c r="D423" s="30" t="s">
        <v>8</v>
      </c>
      <c r="E423" s="38" t="s">
        <v>240</v>
      </c>
      <c r="F423" s="30" t="s">
        <v>196</v>
      </c>
      <c r="G423" s="35">
        <f t="shared" ref="G423:L424" si="232">G424</f>
        <v>2323.4</v>
      </c>
      <c r="H423" s="35">
        <f t="shared" si="232"/>
        <v>0</v>
      </c>
      <c r="I423" s="35">
        <f t="shared" si="232"/>
        <v>2323.4</v>
      </c>
      <c r="J423" s="35">
        <f t="shared" si="232"/>
        <v>2323.4</v>
      </c>
      <c r="K423" s="35">
        <f t="shared" si="232"/>
        <v>0</v>
      </c>
      <c r="L423" s="35">
        <f t="shared" si="232"/>
        <v>2323.4</v>
      </c>
    </row>
    <row r="424" spans="1:12" ht="22.5">
      <c r="A424" s="14"/>
      <c r="B424" s="29" t="s">
        <v>453</v>
      </c>
      <c r="C424" s="30" t="s">
        <v>69</v>
      </c>
      <c r="D424" s="30" t="s">
        <v>8</v>
      </c>
      <c r="E424" s="38" t="s">
        <v>454</v>
      </c>
      <c r="F424" s="30" t="s">
        <v>196</v>
      </c>
      <c r="G424" s="35">
        <f t="shared" si="232"/>
        <v>2323.4</v>
      </c>
      <c r="H424" s="35">
        <f t="shared" si="232"/>
        <v>0</v>
      </c>
      <c r="I424" s="35">
        <f t="shared" si="232"/>
        <v>2323.4</v>
      </c>
      <c r="J424" s="35">
        <f t="shared" si="232"/>
        <v>2323.4</v>
      </c>
      <c r="K424" s="35">
        <f t="shared" si="232"/>
        <v>0</v>
      </c>
      <c r="L424" s="35">
        <f t="shared" si="232"/>
        <v>2323.4</v>
      </c>
    </row>
    <row r="425" spans="1:12">
      <c r="A425" s="14"/>
      <c r="B425" s="34" t="s">
        <v>107</v>
      </c>
      <c r="C425" s="30" t="s">
        <v>69</v>
      </c>
      <c r="D425" s="30" t="s">
        <v>8</v>
      </c>
      <c r="E425" s="38" t="s">
        <v>454</v>
      </c>
      <c r="F425" s="30" t="s">
        <v>101</v>
      </c>
      <c r="G425" s="35">
        <v>2323.4</v>
      </c>
      <c r="H425" s="35"/>
      <c r="I425" s="35">
        <f>SUM(G425:H425)</f>
        <v>2323.4</v>
      </c>
      <c r="J425" s="35">
        <v>2323.4</v>
      </c>
      <c r="K425" s="35"/>
      <c r="L425" s="35">
        <f>SUM(J425:K425)</f>
        <v>2323.4</v>
      </c>
    </row>
    <row r="426" spans="1:12">
      <c r="A426" s="14" t="s">
        <v>146</v>
      </c>
      <c r="B426" s="20" t="s">
        <v>71</v>
      </c>
      <c r="C426" s="32" t="s">
        <v>69</v>
      </c>
      <c r="D426" s="32" t="s">
        <v>18</v>
      </c>
      <c r="E426" s="32"/>
      <c r="F426" s="32"/>
      <c r="G426" s="67">
        <f>G427</f>
        <v>2856</v>
      </c>
      <c r="H426" s="67">
        <f t="shared" ref="H426:L427" si="233">H427</f>
        <v>0</v>
      </c>
      <c r="I426" s="67">
        <f t="shared" si="233"/>
        <v>2856</v>
      </c>
      <c r="J426" s="67">
        <f t="shared" si="233"/>
        <v>2856</v>
      </c>
      <c r="K426" s="67">
        <f t="shared" si="233"/>
        <v>0</v>
      </c>
      <c r="L426" s="67">
        <f t="shared" si="233"/>
        <v>2856</v>
      </c>
    </row>
    <row r="427" spans="1:12" ht="57" customHeight="1">
      <c r="A427" s="14"/>
      <c r="B427" s="34" t="s">
        <v>218</v>
      </c>
      <c r="C427" s="30" t="s">
        <v>69</v>
      </c>
      <c r="D427" s="30" t="s">
        <v>18</v>
      </c>
      <c r="E427" s="30" t="s">
        <v>121</v>
      </c>
      <c r="F427" s="30"/>
      <c r="G427" s="35">
        <f>G428</f>
        <v>2856</v>
      </c>
      <c r="H427" s="35">
        <f t="shared" si="233"/>
        <v>0</v>
      </c>
      <c r="I427" s="35">
        <f t="shared" si="233"/>
        <v>2856</v>
      </c>
      <c r="J427" s="35">
        <f t="shared" si="233"/>
        <v>2856</v>
      </c>
      <c r="K427" s="35">
        <f t="shared" si="233"/>
        <v>0</v>
      </c>
      <c r="L427" s="35">
        <f t="shared" si="233"/>
        <v>2856</v>
      </c>
    </row>
    <row r="428" spans="1:12" ht="22.5">
      <c r="A428" s="14"/>
      <c r="B428" s="34" t="s">
        <v>359</v>
      </c>
      <c r="C428" s="30" t="s">
        <v>69</v>
      </c>
      <c r="D428" s="30" t="s">
        <v>18</v>
      </c>
      <c r="E428" s="30" t="s">
        <v>366</v>
      </c>
      <c r="F428" s="30" t="s">
        <v>196</v>
      </c>
      <c r="G428" s="35">
        <f t="shared" ref="G428:L429" si="234">G429</f>
        <v>2856</v>
      </c>
      <c r="H428" s="35">
        <f t="shared" si="234"/>
        <v>0</v>
      </c>
      <c r="I428" s="35">
        <f t="shared" si="234"/>
        <v>2856</v>
      </c>
      <c r="J428" s="35">
        <f t="shared" si="234"/>
        <v>2856</v>
      </c>
      <c r="K428" s="35">
        <f t="shared" si="234"/>
        <v>0</v>
      </c>
      <c r="L428" s="35">
        <f t="shared" si="234"/>
        <v>2856</v>
      </c>
    </row>
    <row r="429" spans="1:12" ht="67.5">
      <c r="A429" s="14"/>
      <c r="B429" s="39" t="s">
        <v>102</v>
      </c>
      <c r="C429" s="30" t="s">
        <v>69</v>
      </c>
      <c r="D429" s="30" t="s">
        <v>18</v>
      </c>
      <c r="E429" s="30" t="s">
        <v>456</v>
      </c>
      <c r="F429" s="30" t="s">
        <v>196</v>
      </c>
      <c r="G429" s="35">
        <f t="shared" si="234"/>
        <v>2856</v>
      </c>
      <c r="H429" s="35">
        <f t="shared" si="234"/>
        <v>0</v>
      </c>
      <c r="I429" s="35">
        <f t="shared" si="234"/>
        <v>2856</v>
      </c>
      <c r="J429" s="35">
        <f t="shared" si="234"/>
        <v>2856</v>
      </c>
      <c r="K429" s="35">
        <f t="shared" si="234"/>
        <v>0</v>
      </c>
      <c r="L429" s="35">
        <f t="shared" si="234"/>
        <v>2856</v>
      </c>
    </row>
    <row r="430" spans="1:12" ht="22.5">
      <c r="A430" s="14"/>
      <c r="B430" s="34" t="s">
        <v>139</v>
      </c>
      <c r="C430" s="30" t="s">
        <v>69</v>
      </c>
      <c r="D430" s="30" t="s">
        <v>18</v>
      </c>
      <c r="E430" s="30" t="s">
        <v>456</v>
      </c>
      <c r="F430" s="30" t="s">
        <v>72</v>
      </c>
      <c r="G430" s="35">
        <v>2856</v>
      </c>
      <c r="H430" s="35"/>
      <c r="I430" s="35">
        <f>G430+H430</f>
        <v>2856</v>
      </c>
      <c r="J430" s="35">
        <v>2856</v>
      </c>
      <c r="K430" s="35"/>
      <c r="L430" s="35">
        <f>J430+K430</f>
        <v>2856</v>
      </c>
    </row>
    <row r="431" spans="1:12">
      <c r="A431" s="14" t="s">
        <v>168</v>
      </c>
      <c r="B431" s="20" t="s">
        <v>159</v>
      </c>
      <c r="C431" s="32" t="s">
        <v>69</v>
      </c>
      <c r="D431" s="32" t="s">
        <v>25</v>
      </c>
      <c r="E431" s="32"/>
      <c r="F431" s="32"/>
      <c r="G431" s="25">
        <f>G432</f>
        <v>304.7</v>
      </c>
      <c r="H431" s="25">
        <f t="shared" ref="H431:L432" si="235">H432</f>
        <v>0</v>
      </c>
      <c r="I431" s="25">
        <f t="shared" si="235"/>
        <v>304.7</v>
      </c>
      <c r="J431" s="25">
        <f t="shared" si="235"/>
        <v>304.7</v>
      </c>
      <c r="K431" s="25">
        <f t="shared" si="235"/>
        <v>0</v>
      </c>
      <c r="L431" s="25">
        <f t="shared" si="235"/>
        <v>304.7</v>
      </c>
    </row>
    <row r="432" spans="1:12" ht="60" customHeight="1">
      <c r="A432" s="14"/>
      <c r="B432" s="34" t="s">
        <v>218</v>
      </c>
      <c r="C432" s="30" t="s">
        <v>69</v>
      </c>
      <c r="D432" s="30" t="s">
        <v>25</v>
      </c>
      <c r="E432" s="30" t="s">
        <v>121</v>
      </c>
      <c r="F432" s="30"/>
      <c r="G432" s="35">
        <f>G433</f>
        <v>304.7</v>
      </c>
      <c r="H432" s="35">
        <f t="shared" si="235"/>
        <v>0</v>
      </c>
      <c r="I432" s="35">
        <f t="shared" si="235"/>
        <v>304.7</v>
      </c>
      <c r="J432" s="35">
        <f t="shared" si="235"/>
        <v>304.7</v>
      </c>
      <c r="K432" s="35">
        <f t="shared" si="235"/>
        <v>0</v>
      </c>
      <c r="L432" s="35">
        <f t="shared" si="235"/>
        <v>304.7</v>
      </c>
    </row>
    <row r="433" spans="1:12" ht="22.5">
      <c r="A433" s="14"/>
      <c r="B433" s="29" t="s">
        <v>457</v>
      </c>
      <c r="C433" s="30" t="s">
        <v>69</v>
      </c>
      <c r="D433" s="30" t="s">
        <v>25</v>
      </c>
      <c r="E433" s="38" t="s">
        <v>459</v>
      </c>
      <c r="F433" s="30" t="s">
        <v>196</v>
      </c>
      <c r="G433" s="35">
        <f t="shared" ref="G433:L434" si="236">G434</f>
        <v>304.7</v>
      </c>
      <c r="H433" s="35">
        <f t="shared" si="236"/>
        <v>0</v>
      </c>
      <c r="I433" s="35">
        <f t="shared" si="236"/>
        <v>304.7</v>
      </c>
      <c r="J433" s="35">
        <f t="shared" si="236"/>
        <v>304.7</v>
      </c>
      <c r="K433" s="35">
        <f t="shared" si="236"/>
        <v>0</v>
      </c>
      <c r="L433" s="35">
        <f t="shared" si="236"/>
        <v>304.7</v>
      </c>
    </row>
    <row r="434" spans="1:12" ht="22.5">
      <c r="A434" s="14"/>
      <c r="B434" s="29" t="s">
        <v>458</v>
      </c>
      <c r="C434" s="30" t="s">
        <v>69</v>
      </c>
      <c r="D434" s="30" t="s">
        <v>25</v>
      </c>
      <c r="E434" s="38" t="s">
        <v>460</v>
      </c>
      <c r="F434" s="30" t="s">
        <v>196</v>
      </c>
      <c r="G434" s="35">
        <f t="shared" si="236"/>
        <v>304.7</v>
      </c>
      <c r="H434" s="35">
        <f t="shared" si="236"/>
        <v>0</v>
      </c>
      <c r="I434" s="35">
        <f t="shared" si="236"/>
        <v>304.7</v>
      </c>
      <c r="J434" s="35">
        <f t="shared" si="236"/>
        <v>304.7</v>
      </c>
      <c r="K434" s="35">
        <f t="shared" si="236"/>
        <v>0</v>
      </c>
      <c r="L434" s="35">
        <f t="shared" si="236"/>
        <v>304.7</v>
      </c>
    </row>
    <row r="435" spans="1:12" ht="67.5">
      <c r="A435" s="14"/>
      <c r="B435" s="31" t="s">
        <v>161</v>
      </c>
      <c r="C435" s="30" t="s">
        <v>69</v>
      </c>
      <c r="D435" s="30" t="s">
        <v>25</v>
      </c>
      <c r="E435" s="38" t="s">
        <v>460</v>
      </c>
      <c r="F435" s="30" t="s">
        <v>160</v>
      </c>
      <c r="G435" s="35">
        <v>304.7</v>
      </c>
      <c r="H435" s="35"/>
      <c r="I435" s="35">
        <f>SUM(G435:H435)</f>
        <v>304.7</v>
      </c>
      <c r="J435" s="35">
        <v>304.7</v>
      </c>
      <c r="K435" s="35"/>
      <c r="L435" s="35">
        <f>SUM(J435:K435)</f>
        <v>304.7</v>
      </c>
    </row>
    <row r="436" spans="1:12">
      <c r="A436" s="10">
        <v>9</v>
      </c>
      <c r="B436" s="68" t="s">
        <v>170</v>
      </c>
      <c r="C436" s="11" t="s">
        <v>29</v>
      </c>
      <c r="D436" s="11"/>
      <c r="E436" s="11"/>
      <c r="F436" s="11"/>
      <c r="G436" s="25">
        <f t="shared" ref="G436:L438" si="237">G437</f>
        <v>9679.9</v>
      </c>
      <c r="H436" s="25">
        <f t="shared" si="237"/>
        <v>0</v>
      </c>
      <c r="I436" s="25">
        <f t="shared" si="237"/>
        <v>9679.9</v>
      </c>
      <c r="J436" s="25">
        <f t="shared" si="237"/>
        <v>9679.9</v>
      </c>
      <c r="K436" s="25">
        <f t="shared" si="237"/>
        <v>0</v>
      </c>
      <c r="L436" s="25">
        <f t="shared" si="237"/>
        <v>9679.9</v>
      </c>
    </row>
    <row r="437" spans="1:12">
      <c r="A437" s="14" t="s">
        <v>81</v>
      </c>
      <c r="B437" s="20" t="s">
        <v>73</v>
      </c>
      <c r="C437" s="30" t="s">
        <v>29</v>
      </c>
      <c r="D437" s="30" t="s">
        <v>11</v>
      </c>
      <c r="E437" s="30"/>
      <c r="F437" s="30"/>
      <c r="G437" s="35">
        <f t="shared" si="237"/>
        <v>9679.9</v>
      </c>
      <c r="H437" s="35">
        <f t="shared" si="237"/>
        <v>0</v>
      </c>
      <c r="I437" s="35">
        <f t="shared" si="237"/>
        <v>9679.9</v>
      </c>
      <c r="J437" s="35">
        <f t="shared" si="237"/>
        <v>9679.9</v>
      </c>
      <c r="K437" s="35">
        <f t="shared" si="237"/>
        <v>0</v>
      </c>
      <c r="L437" s="35">
        <f t="shared" si="237"/>
        <v>9679.9</v>
      </c>
    </row>
    <row r="438" spans="1:12" ht="56.25">
      <c r="A438" s="14"/>
      <c r="B438" s="37" t="s">
        <v>218</v>
      </c>
      <c r="C438" s="30" t="s">
        <v>29</v>
      </c>
      <c r="D438" s="30" t="s">
        <v>11</v>
      </c>
      <c r="E438" s="30" t="s">
        <v>121</v>
      </c>
      <c r="F438" s="40"/>
      <c r="G438" s="35">
        <f>G439</f>
        <v>9679.9</v>
      </c>
      <c r="H438" s="35">
        <f t="shared" si="237"/>
        <v>0</v>
      </c>
      <c r="I438" s="35">
        <f t="shared" si="237"/>
        <v>9679.9</v>
      </c>
      <c r="J438" s="35">
        <f t="shared" si="237"/>
        <v>9679.9</v>
      </c>
      <c r="K438" s="35">
        <f t="shared" si="237"/>
        <v>0</v>
      </c>
      <c r="L438" s="35">
        <f t="shared" si="237"/>
        <v>9679.9</v>
      </c>
    </row>
    <row r="439" spans="1:12" ht="33.75">
      <c r="A439" s="14"/>
      <c r="B439" s="29" t="s">
        <v>463</v>
      </c>
      <c r="C439" s="30" t="s">
        <v>29</v>
      </c>
      <c r="D439" s="30" t="s">
        <v>11</v>
      </c>
      <c r="E439" s="38" t="s">
        <v>465</v>
      </c>
      <c r="F439" s="30" t="s">
        <v>196</v>
      </c>
      <c r="G439" s="35">
        <f t="shared" ref="G439:L439" si="238">G440+G443+G445+G447+G449</f>
        <v>9679.9</v>
      </c>
      <c r="H439" s="35">
        <f t="shared" si="238"/>
        <v>0</v>
      </c>
      <c r="I439" s="35">
        <f t="shared" si="238"/>
        <v>9679.9</v>
      </c>
      <c r="J439" s="35">
        <f t="shared" si="238"/>
        <v>9679.9</v>
      </c>
      <c r="K439" s="35">
        <f t="shared" si="238"/>
        <v>0</v>
      </c>
      <c r="L439" s="35">
        <f t="shared" si="238"/>
        <v>9679.9</v>
      </c>
    </row>
    <row r="440" spans="1:12" ht="78.75">
      <c r="A440" s="14"/>
      <c r="B440" s="29" t="s">
        <v>466</v>
      </c>
      <c r="C440" s="30" t="s">
        <v>29</v>
      </c>
      <c r="D440" s="30" t="s">
        <v>11</v>
      </c>
      <c r="E440" s="38" t="s">
        <v>467</v>
      </c>
      <c r="F440" s="30" t="s">
        <v>196</v>
      </c>
      <c r="G440" s="35">
        <f t="shared" ref="G440:L440" si="239">G441+G442</f>
        <v>1132.8</v>
      </c>
      <c r="H440" s="35">
        <f t="shared" si="239"/>
        <v>0</v>
      </c>
      <c r="I440" s="35">
        <f t="shared" si="239"/>
        <v>1132.8</v>
      </c>
      <c r="J440" s="35">
        <f t="shared" si="239"/>
        <v>1132.8</v>
      </c>
      <c r="K440" s="35">
        <f t="shared" si="239"/>
        <v>0</v>
      </c>
      <c r="L440" s="35">
        <f t="shared" si="239"/>
        <v>1132.8</v>
      </c>
    </row>
    <row r="441" spans="1:12" ht="45">
      <c r="A441" s="14"/>
      <c r="B441" s="31" t="s">
        <v>55</v>
      </c>
      <c r="C441" s="30" t="s">
        <v>29</v>
      </c>
      <c r="D441" s="30" t="s">
        <v>11</v>
      </c>
      <c r="E441" s="38" t="s">
        <v>467</v>
      </c>
      <c r="F441" s="30" t="s">
        <v>66</v>
      </c>
      <c r="G441" s="35">
        <v>1132.8</v>
      </c>
      <c r="H441" s="35"/>
      <c r="I441" s="35">
        <f>G441+H441</f>
        <v>1132.8</v>
      </c>
      <c r="J441" s="35">
        <v>1132.8</v>
      </c>
      <c r="K441" s="35"/>
      <c r="L441" s="35">
        <f>J441+K441</f>
        <v>1132.8</v>
      </c>
    </row>
    <row r="442" spans="1:12">
      <c r="A442" s="14"/>
      <c r="B442" s="31" t="s">
        <v>156</v>
      </c>
      <c r="C442" s="30" t="s">
        <v>29</v>
      </c>
      <c r="D442" s="30" t="s">
        <v>11</v>
      </c>
      <c r="E442" s="38" t="s">
        <v>467</v>
      </c>
      <c r="F442" s="30" t="s">
        <v>67</v>
      </c>
      <c r="G442" s="35"/>
      <c r="H442" s="35"/>
      <c r="I442" s="35">
        <f>G442+H442</f>
        <v>0</v>
      </c>
      <c r="J442" s="35"/>
      <c r="K442" s="35"/>
      <c r="L442" s="35">
        <f>J442+K442</f>
        <v>0</v>
      </c>
    </row>
    <row r="443" spans="1:12" ht="33.75">
      <c r="A443" s="14"/>
      <c r="B443" s="39" t="s">
        <v>503</v>
      </c>
      <c r="C443" s="30" t="s">
        <v>29</v>
      </c>
      <c r="D443" s="30" t="s">
        <v>11</v>
      </c>
      <c r="E443" s="38" t="s">
        <v>468</v>
      </c>
      <c r="F443" s="30" t="s">
        <v>196</v>
      </c>
      <c r="G443" s="35">
        <f t="shared" ref="G443:L443" si="240">G444</f>
        <v>37.6</v>
      </c>
      <c r="H443" s="35">
        <f t="shared" si="240"/>
        <v>0</v>
      </c>
      <c r="I443" s="35">
        <f t="shared" si="240"/>
        <v>37.6</v>
      </c>
      <c r="J443" s="35">
        <f t="shared" si="240"/>
        <v>37.6</v>
      </c>
      <c r="K443" s="35">
        <f t="shared" si="240"/>
        <v>0</v>
      </c>
      <c r="L443" s="35">
        <f t="shared" si="240"/>
        <v>37.6</v>
      </c>
    </row>
    <row r="444" spans="1:12" ht="45">
      <c r="A444" s="14"/>
      <c r="B444" s="34" t="s">
        <v>56</v>
      </c>
      <c r="C444" s="30" t="s">
        <v>29</v>
      </c>
      <c r="D444" s="30" t="s">
        <v>11</v>
      </c>
      <c r="E444" s="38" t="s">
        <v>468</v>
      </c>
      <c r="F444" s="30" t="s">
        <v>66</v>
      </c>
      <c r="G444" s="35">
        <v>37.6</v>
      </c>
      <c r="H444" s="35"/>
      <c r="I444" s="35">
        <f>G444+H444</f>
        <v>37.6</v>
      </c>
      <c r="J444" s="35">
        <v>37.6</v>
      </c>
      <c r="K444" s="35"/>
      <c r="L444" s="35">
        <f>J444+K444</f>
        <v>37.6</v>
      </c>
    </row>
    <row r="445" spans="1:12" ht="33.75">
      <c r="A445" s="14"/>
      <c r="B445" s="43" t="s">
        <v>504</v>
      </c>
      <c r="C445" s="30" t="s">
        <v>29</v>
      </c>
      <c r="D445" s="30" t="s">
        <v>11</v>
      </c>
      <c r="E445" s="38" t="s">
        <v>469</v>
      </c>
      <c r="F445" s="30" t="s">
        <v>196</v>
      </c>
      <c r="G445" s="35">
        <f t="shared" ref="G445:L445" si="241">G446</f>
        <v>340.2</v>
      </c>
      <c r="H445" s="35">
        <f t="shared" si="241"/>
        <v>0</v>
      </c>
      <c r="I445" s="35">
        <f t="shared" si="241"/>
        <v>340.2</v>
      </c>
      <c r="J445" s="35">
        <f t="shared" si="241"/>
        <v>340.2</v>
      </c>
      <c r="K445" s="35">
        <f t="shared" si="241"/>
        <v>0</v>
      </c>
      <c r="L445" s="35">
        <f t="shared" si="241"/>
        <v>340.2</v>
      </c>
    </row>
    <row r="446" spans="1:12" ht="45">
      <c r="A446" s="14"/>
      <c r="B446" s="34" t="s">
        <v>56</v>
      </c>
      <c r="C446" s="30" t="s">
        <v>29</v>
      </c>
      <c r="D446" s="30" t="s">
        <v>11</v>
      </c>
      <c r="E446" s="38" t="s">
        <v>469</v>
      </c>
      <c r="F446" s="30" t="s">
        <v>66</v>
      </c>
      <c r="G446" s="35">
        <v>340.2</v>
      </c>
      <c r="H446" s="35"/>
      <c r="I446" s="35">
        <f>G446+H446</f>
        <v>340.2</v>
      </c>
      <c r="J446" s="35">
        <v>340.2</v>
      </c>
      <c r="K446" s="35"/>
      <c r="L446" s="35">
        <f>J446+K446</f>
        <v>340.2</v>
      </c>
    </row>
    <row r="447" spans="1:12" ht="33.75">
      <c r="A447" s="14"/>
      <c r="B447" s="43" t="s">
        <v>505</v>
      </c>
      <c r="C447" s="30" t="s">
        <v>29</v>
      </c>
      <c r="D447" s="30" t="s">
        <v>11</v>
      </c>
      <c r="E447" s="38" t="s">
        <v>470</v>
      </c>
      <c r="F447" s="30" t="s">
        <v>196</v>
      </c>
      <c r="G447" s="35">
        <f t="shared" ref="G447:L447" si="242">G448</f>
        <v>314</v>
      </c>
      <c r="H447" s="35">
        <f t="shared" si="242"/>
        <v>0</v>
      </c>
      <c r="I447" s="35">
        <f t="shared" si="242"/>
        <v>314</v>
      </c>
      <c r="J447" s="35">
        <f t="shared" si="242"/>
        <v>314</v>
      </c>
      <c r="K447" s="35">
        <f t="shared" si="242"/>
        <v>0</v>
      </c>
      <c r="L447" s="35">
        <f t="shared" si="242"/>
        <v>314</v>
      </c>
    </row>
    <row r="448" spans="1:12" ht="45">
      <c r="A448" s="14"/>
      <c r="B448" s="34" t="s">
        <v>56</v>
      </c>
      <c r="C448" s="30" t="s">
        <v>29</v>
      </c>
      <c r="D448" s="30" t="s">
        <v>11</v>
      </c>
      <c r="E448" s="38" t="s">
        <v>470</v>
      </c>
      <c r="F448" s="30" t="s">
        <v>66</v>
      </c>
      <c r="G448" s="35">
        <v>314</v>
      </c>
      <c r="H448" s="35"/>
      <c r="I448" s="35">
        <f>G448+H448</f>
        <v>314</v>
      </c>
      <c r="J448" s="35">
        <v>314</v>
      </c>
      <c r="K448" s="35"/>
      <c r="L448" s="35">
        <f>J448+K448</f>
        <v>314</v>
      </c>
    </row>
    <row r="449" spans="1:12" ht="33.75">
      <c r="A449" s="14"/>
      <c r="B449" s="43" t="s">
        <v>506</v>
      </c>
      <c r="C449" s="30" t="s">
        <v>29</v>
      </c>
      <c r="D449" s="30" t="s">
        <v>11</v>
      </c>
      <c r="E449" s="38" t="s">
        <v>471</v>
      </c>
      <c r="F449" s="30" t="s">
        <v>196</v>
      </c>
      <c r="G449" s="35">
        <f t="shared" ref="G449:L449" si="243">G450</f>
        <v>7855.3</v>
      </c>
      <c r="H449" s="35">
        <f t="shared" si="243"/>
        <v>0</v>
      </c>
      <c r="I449" s="35">
        <f t="shared" si="243"/>
        <v>7855.3</v>
      </c>
      <c r="J449" s="35">
        <f t="shared" si="243"/>
        <v>7855.3</v>
      </c>
      <c r="K449" s="35">
        <f t="shared" si="243"/>
        <v>0</v>
      </c>
      <c r="L449" s="35">
        <f t="shared" si="243"/>
        <v>7855.3</v>
      </c>
    </row>
    <row r="450" spans="1:12" ht="45">
      <c r="A450" s="14"/>
      <c r="B450" s="34" t="s">
        <v>56</v>
      </c>
      <c r="C450" s="30" t="s">
        <v>29</v>
      </c>
      <c r="D450" s="30" t="s">
        <v>11</v>
      </c>
      <c r="E450" s="38" t="s">
        <v>471</v>
      </c>
      <c r="F450" s="30" t="s">
        <v>66</v>
      </c>
      <c r="G450" s="35">
        <v>7855.3</v>
      </c>
      <c r="H450" s="35"/>
      <c r="I450" s="35">
        <f>G450+H450</f>
        <v>7855.3</v>
      </c>
      <c r="J450" s="35">
        <v>7855.3</v>
      </c>
      <c r="K450" s="35"/>
      <c r="L450" s="35">
        <f>J450+K450</f>
        <v>7855.3</v>
      </c>
    </row>
    <row r="451" spans="1:12">
      <c r="A451" s="10">
        <v>10</v>
      </c>
      <c r="B451" s="20" t="s">
        <v>75</v>
      </c>
      <c r="C451" s="11" t="s">
        <v>43</v>
      </c>
      <c r="D451" s="11"/>
      <c r="E451" s="15"/>
      <c r="F451" s="69"/>
      <c r="G451" s="33">
        <f t="shared" ref="G451:L451" si="244">G452</f>
        <v>4946.3</v>
      </c>
      <c r="H451" s="33">
        <f t="shared" si="244"/>
        <v>0</v>
      </c>
      <c r="I451" s="33">
        <f t="shared" si="244"/>
        <v>4946.3</v>
      </c>
      <c r="J451" s="33">
        <f t="shared" si="244"/>
        <v>4946.3</v>
      </c>
      <c r="K451" s="33">
        <f t="shared" si="244"/>
        <v>0</v>
      </c>
      <c r="L451" s="33">
        <f t="shared" si="244"/>
        <v>4946.3</v>
      </c>
    </row>
    <row r="452" spans="1:12">
      <c r="A452" s="14" t="s">
        <v>76</v>
      </c>
      <c r="B452" s="37" t="s">
        <v>77</v>
      </c>
      <c r="C452" s="30" t="s">
        <v>43</v>
      </c>
      <c r="D452" s="30" t="s">
        <v>11</v>
      </c>
      <c r="E452" s="30"/>
      <c r="F452" s="30"/>
      <c r="G452" s="35">
        <f t="shared" ref="G452:L452" si="245">SUM(G453,)</f>
        <v>4946.3</v>
      </c>
      <c r="H452" s="35">
        <f t="shared" si="245"/>
        <v>0</v>
      </c>
      <c r="I452" s="35">
        <f t="shared" si="245"/>
        <v>4946.3</v>
      </c>
      <c r="J452" s="35">
        <f t="shared" si="245"/>
        <v>4946.3</v>
      </c>
      <c r="K452" s="35">
        <f t="shared" si="245"/>
        <v>0</v>
      </c>
      <c r="L452" s="35">
        <f t="shared" si="245"/>
        <v>4946.3</v>
      </c>
    </row>
    <row r="453" spans="1:12" ht="56.25">
      <c r="A453" s="14"/>
      <c r="B453" s="37" t="s">
        <v>216</v>
      </c>
      <c r="C453" s="30" t="s">
        <v>43</v>
      </c>
      <c r="D453" s="30" t="s">
        <v>11</v>
      </c>
      <c r="E453" s="30" t="s">
        <v>147</v>
      </c>
      <c r="F453" s="30"/>
      <c r="G453" s="35">
        <f>G454</f>
        <v>4946.3</v>
      </c>
      <c r="H453" s="35">
        <f t="shared" ref="H453:L453" si="246">H454</f>
        <v>0</v>
      </c>
      <c r="I453" s="35">
        <f t="shared" si="246"/>
        <v>4946.3</v>
      </c>
      <c r="J453" s="35">
        <f t="shared" si="246"/>
        <v>4946.3</v>
      </c>
      <c r="K453" s="35">
        <f t="shared" si="246"/>
        <v>0</v>
      </c>
      <c r="L453" s="35">
        <f t="shared" si="246"/>
        <v>4946.3</v>
      </c>
    </row>
    <row r="454" spans="1:12" ht="22.5">
      <c r="A454" s="14"/>
      <c r="B454" s="29" t="s">
        <v>257</v>
      </c>
      <c r="C454" s="30" t="s">
        <v>43</v>
      </c>
      <c r="D454" s="30" t="s">
        <v>11</v>
      </c>
      <c r="E454" s="30" t="s">
        <v>259</v>
      </c>
      <c r="F454" s="30" t="s">
        <v>196</v>
      </c>
      <c r="G454" s="35">
        <f t="shared" ref="G454:L454" si="247">G455+G457</f>
        <v>4946.3</v>
      </c>
      <c r="H454" s="35">
        <f t="shared" si="247"/>
        <v>0</v>
      </c>
      <c r="I454" s="35">
        <f t="shared" si="247"/>
        <v>4946.3</v>
      </c>
      <c r="J454" s="35">
        <f t="shared" si="247"/>
        <v>4946.3</v>
      </c>
      <c r="K454" s="35">
        <f t="shared" si="247"/>
        <v>0</v>
      </c>
      <c r="L454" s="35">
        <f t="shared" si="247"/>
        <v>4946.3</v>
      </c>
    </row>
    <row r="455" spans="1:12" ht="22.5">
      <c r="A455" s="14"/>
      <c r="B455" s="42" t="s">
        <v>261</v>
      </c>
      <c r="C455" s="30" t="s">
        <v>43</v>
      </c>
      <c r="D455" s="30" t="s">
        <v>11</v>
      </c>
      <c r="E455" s="30" t="s">
        <v>262</v>
      </c>
      <c r="F455" s="30" t="s">
        <v>196</v>
      </c>
      <c r="G455" s="35">
        <f t="shared" ref="G455:L455" si="248">G456</f>
        <v>1060</v>
      </c>
      <c r="H455" s="35">
        <f t="shared" si="248"/>
        <v>0</v>
      </c>
      <c r="I455" s="35">
        <f t="shared" si="248"/>
        <v>1060</v>
      </c>
      <c r="J455" s="35">
        <f t="shared" si="248"/>
        <v>1060</v>
      </c>
      <c r="K455" s="35">
        <f t="shared" si="248"/>
        <v>0</v>
      </c>
      <c r="L455" s="35">
        <f t="shared" si="248"/>
        <v>1060</v>
      </c>
    </row>
    <row r="456" spans="1:12" ht="45">
      <c r="A456" s="14"/>
      <c r="B456" s="31" t="s">
        <v>74</v>
      </c>
      <c r="C456" s="30" t="s">
        <v>43</v>
      </c>
      <c r="D456" s="30" t="s">
        <v>11</v>
      </c>
      <c r="E456" s="30" t="s">
        <v>262</v>
      </c>
      <c r="F456" s="30" t="s">
        <v>131</v>
      </c>
      <c r="G456" s="35">
        <v>1060</v>
      </c>
      <c r="H456" s="35"/>
      <c r="I456" s="35">
        <f>SUM(G456:H456)</f>
        <v>1060</v>
      </c>
      <c r="J456" s="35">
        <v>1060</v>
      </c>
      <c r="K456" s="35"/>
      <c r="L456" s="35">
        <f>SUM(J456:K456)</f>
        <v>1060</v>
      </c>
    </row>
    <row r="457" spans="1:12" ht="48">
      <c r="A457" s="14"/>
      <c r="B457" s="86" t="s">
        <v>507</v>
      </c>
      <c r="C457" s="30" t="s">
        <v>43</v>
      </c>
      <c r="D457" s="30" t="s">
        <v>11</v>
      </c>
      <c r="E457" s="30" t="s">
        <v>472</v>
      </c>
      <c r="F457" s="30" t="s">
        <v>196</v>
      </c>
      <c r="G457" s="35">
        <f t="shared" ref="G457:L457" si="249">G458+G459</f>
        <v>3886.3</v>
      </c>
      <c r="H457" s="35">
        <f t="shared" si="249"/>
        <v>0</v>
      </c>
      <c r="I457" s="35">
        <f t="shared" si="249"/>
        <v>3886.3</v>
      </c>
      <c r="J457" s="35">
        <f t="shared" si="249"/>
        <v>3886.3</v>
      </c>
      <c r="K457" s="35">
        <f t="shared" si="249"/>
        <v>0</v>
      </c>
      <c r="L457" s="35">
        <f t="shared" si="249"/>
        <v>3886.3</v>
      </c>
    </row>
    <row r="458" spans="1:12" ht="45">
      <c r="A458" s="14"/>
      <c r="B458" s="34" t="s">
        <v>74</v>
      </c>
      <c r="C458" s="30" t="s">
        <v>43</v>
      </c>
      <c r="D458" s="30" t="s">
        <v>11</v>
      </c>
      <c r="E458" s="30" t="s">
        <v>472</v>
      </c>
      <c r="F458" s="30" t="s">
        <v>131</v>
      </c>
      <c r="G458" s="35">
        <v>3780.8</v>
      </c>
      <c r="H458" s="35"/>
      <c r="I458" s="35">
        <f>SUM(G458:H458)</f>
        <v>3780.8</v>
      </c>
      <c r="J458" s="35">
        <v>3780.8</v>
      </c>
      <c r="K458" s="35"/>
      <c r="L458" s="35">
        <f>SUM(J458:K458)</f>
        <v>3780.8</v>
      </c>
    </row>
    <row r="459" spans="1:12">
      <c r="A459" s="14"/>
      <c r="B459" s="31" t="s">
        <v>163</v>
      </c>
      <c r="C459" s="30" t="s">
        <v>43</v>
      </c>
      <c r="D459" s="30" t="s">
        <v>11</v>
      </c>
      <c r="E459" s="30" t="s">
        <v>472</v>
      </c>
      <c r="F459" s="30" t="s">
        <v>162</v>
      </c>
      <c r="G459" s="35">
        <v>105.5</v>
      </c>
      <c r="H459" s="35"/>
      <c r="I459" s="35">
        <f>SUM(G459:H459)</f>
        <v>105.5</v>
      </c>
      <c r="J459" s="35">
        <v>105.5</v>
      </c>
      <c r="K459" s="35"/>
      <c r="L459" s="35">
        <f>SUM(J459:K459)</f>
        <v>105.5</v>
      </c>
    </row>
    <row r="460" spans="1:12" ht="31.5">
      <c r="A460" s="10">
        <v>12</v>
      </c>
      <c r="B460" s="20" t="s">
        <v>105</v>
      </c>
      <c r="C460" s="11" t="s">
        <v>38</v>
      </c>
      <c r="D460" s="11"/>
      <c r="E460" s="11"/>
      <c r="F460" s="41"/>
      <c r="G460" s="25">
        <f t="shared" ref="G460:L462" si="250">G461</f>
        <v>18716.8</v>
      </c>
      <c r="H460" s="25">
        <f t="shared" si="250"/>
        <v>0</v>
      </c>
      <c r="I460" s="25">
        <f t="shared" si="250"/>
        <v>18716.8</v>
      </c>
      <c r="J460" s="25">
        <f t="shared" si="250"/>
        <v>18716.8</v>
      </c>
      <c r="K460" s="25">
        <f t="shared" si="250"/>
        <v>0</v>
      </c>
      <c r="L460" s="25">
        <f t="shared" si="250"/>
        <v>18716.8</v>
      </c>
    </row>
    <row r="461" spans="1:12" ht="33.75">
      <c r="A461" s="71" t="s">
        <v>204</v>
      </c>
      <c r="B461" s="42" t="s">
        <v>106</v>
      </c>
      <c r="C461" s="30" t="s">
        <v>38</v>
      </c>
      <c r="D461" s="30" t="s">
        <v>8</v>
      </c>
      <c r="E461" s="30"/>
      <c r="F461" s="30"/>
      <c r="G461" s="35">
        <f t="shared" si="250"/>
        <v>18716.8</v>
      </c>
      <c r="H461" s="35">
        <f t="shared" si="250"/>
        <v>0</v>
      </c>
      <c r="I461" s="35">
        <f t="shared" si="250"/>
        <v>18716.8</v>
      </c>
      <c r="J461" s="35">
        <f t="shared" si="250"/>
        <v>18716.8</v>
      </c>
      <c r="K461" s="35">
        <f t="shared" si="250"/>
        <v>0</v>
      </c>
      <c r="L461" s="35">
        <f t="shared" si="250"/>
        <v>18716.8</v>
      </c>
    </row>
    <row r="462" spans="1:12" ht="56.25">
      <c r="A462" s="71"/>
      <c r="B462" s="37" t="s">
        <v>215</v>
      </c>
      <c r="C462" s="30" t="s">
        <v>38</v>
      </c>
      <c r="D462" s="30" t="s">
        <v>8</v>
      </c>
      <c r="E462" s="30" t="s">
        <v>117</v>
      </c>
      <c r="F462" s="40"/>
      <c r="G462" s="35">
        <f>G463</f>
        <v>18716.8</v>
      </c>
      <c r="H462" s="35">
        <f t="shared" si="250"/>
        <v>0</v>
      </c>
      <c r="I462" s="35">
        <f t="shared" si="250"/>
        <v>18716.8</v>
      </c>
      <c r="J462" s="35">
        <f t="shared" si="250"/>
        <v>18716.8</v>
      </c>
      <c r="K462" s="35">
        <f t="shared" si="250"/>
        <v>0</v>
      </c>
      <c r="L462" s="35">
        <f t="shared" si="250"/>
        <v>18716.8</v>
      </c>
    </row>
    <row r="463" spans="1:12" ht="22.5">
      <c r="A463" s="14"/>
      <c r="B463" s="29" t="s">
        <v>476</v>
      </c>
      <c r="C463" s="30" t="s">
        <v>38</v>
      </c>
      <c r="D463" s="30" t="s">
        <v>8</v>
      </c>
      <c r="E463" s="30" t="s">
        <v>477</v>
      </c>
      <c r="F463" s="30" t="s">
        <v>196</v>
      </c>
      <c r="G463" s="35">
        <f t="shared" ref="G463:L464" si="251">G464</f>
        <v>18716.8</v>
      </c>
      <c r="H463" s="35">
        <f t="shared" si="251"/>
        <v>0</v>
      </c>
      <c r="I463" s="35">
        <f t="shared" si="251"/>
        <v>18716.8</v>
      </c>
      <c r="J463" s="35">
        <f t="shared" si="251"/>
        <v>18716.8</v>
      </c>
      <c r="K463" s="35">
        <f t="shared" si="251"/>
        <v>0</v>
      </c>
      <c r="L463" s="35">
        <f t="shared" si="251"/>
        <v>18716.8</v>
      </c>
    </row>
    <row r="464" spans="1:12" ht="11.25" customHeight="1">
      <c r="A464" s="14"/>
      <c r="B464" s="34" t="s">
        <v>78</v>
      </c>
      <c r="C464" s="30" t="s">
        <v>38</v>
      </c>
      <c r="D464" s="30" t="s">
        <v>8</v>
      </c>
      <c r="E464" s="30" t="s">
        <v>482</v>
      </c>
      <c r="F464" s="30" t="s">
        <v>196</v>
      </c>
      <c r="G464" s="35">
        <f t="shared" si="251"/>
        <v>18716.8</v>
      </c>
      <c r="H464" s="35">
        <f t="shared" si="251"/>
        <v>0</v>
      </c>
      <c r="I464" s="35">
        <f t="shared" si="251"/>
        <v>18716.8</v>
      </c>
      <c r="J464" s="35">
        <f t="shared" si="251"/>
        <v>18716.8</v>
      </c>
      <c r="K464" s="35">
        <f t="shared" si="251"/>
        <v>0</v>
      </c>
      <c r="L464" s="35">
        <f t="shared" si="251"/>
        <v>18716.8</v>
      </c>
    </row>
    <row r="465" spans="1:12" ht="10.5" customHeight="1">
      <c r="A465" s="14"/>
      <c r="B465" s="34" t="s">
        <v>78</v>
      </c>
      <c r="C465" s="30" t="s">
        <v>38</v>
      </c>
      <c r="D465" s="30" t="s">
        <v>8</v>
      </c>
      <c r="E465" s="30" t="s">
        <v>482</v>
      </c>
      <c r="F465" s="30" t="s">
        <v>79</v>
      </c>
      <c r="G465" s="35">
        <v>18716.8</v>
      </c>
      <c r="H465" s="35"/>
      <c r="I465" s="35">
        <f>G465+H465</f>
        <v>18716.8</v>
      </c>
      <c r="J465" s="35">
        <v>18716.8</v>
      </c>
      <c r="K465" s="35"/>
      <c r="L465" s="35">
        <f>J465+K465</f>
        <v>18716.8</v>
      </c>
    </row>
    <row r="466" spans="1:12">
      <c r="A466" s="10">
        <v>13</v>
      </c>
      <c r="B466" s="20" t="s">
        <v>205</v>
      </c>
      <c r="C466" s="32"/>
      <c r="D466" s="32"/>
      <c r="E466" s="32"/>
      <c r="F466" s="32"/>
      <c r="G466" s="25">
        <f t="shared" ref="G466:L466" si="252">G467</f>
        <v>10700</v>
      </c>
      <c r="H466" s="25">
        <f t="shared" si="252"/>
        <v>0</v>
      </c>
      <c r="I466" s="25">
        <f t="shared" si="252"/>
        <v>10700</v>
      </c>
      <c r="J466" s="25">
        <f t="shared" si="252"/>
        <v>21900</v>
      </c>
      <c r="K466" s="25">
        <f t="shared" si="252"/>
        <v>0</v>
      </c>
      <c r="L466" s="25">
        <f t="shared" si="252"/>
        <v>21900</v>
      </c>
    </row>
    <row r="467" spans="1:12">
      <c r="A467" s="10"/>
      <c r="B467" s="34" t="s">
        <v>206</v>
      </c>
      <c r="C467" s="30">
        <v>99</v>
      </c>
      <c r="D467" s="30">
        <v>99</v>
      </c>
      <c r="E467" s="30" t="s">
        <v>207</v>
      </c>
      <c r="F467" s="30"/>
      <c r="G467" s="35">
        <f t="shared" ref="G467:L467" si="253">SUM(G468:G468)</f>
        <v>10700</v>
      </c>
      <c r="H467" s="35">
        <f t="shared" si="253"/>
        <v>0</v>
      </c>
      <c r="I467" s="35">
        <f t="shared" si="253"/>
        <v>10700</v>
      </c>
      <c r="J467" s="35">
        <f t="shared" si="253"/>
        <v>21900</v>
      </c>
      <c r="K467" s="35">
        <f t="shared" si="253"/>
        <v>0</v>
      </c>
      <c r="L467" s="35">
        <f t="shared" si="253"/>
        <v>21900</v>
      </c>
    </row>
    <row r="468" spans="1:12">
      <c r="A468" s="10"/>
      <c r="B468" s="34" t="s">
        <v>208</v>
      </c>
      <c r="C468" s="30">
        <v>99</v>
      </c>
      <c r="D468" s="30">
        <v>99</v>
      </c>
      <c r="E468" s="30" t="s">
        <v>207</v>
      </c>
      <c r="F468" s="30" t="s">
        <v>209</v>
      </c>
      <c r="G468" s="81">
        <v>10700</v>
      </c>
      <c r="H468" s="81"/>
      <c r="I468" s="35">
        <f>G468+H468</f>
        <v>10700</v>
      </c>
      <c r="J468" s="81">
        <v>21900</v>
      </c>
      <c r="K468" s="81"/>
      <c r="L468" s="35">
        <f>J468+K468</f>
        <v>21900</v>
      </c>
    </row>
    <row r="469" spans="1:12">
      <c r="A469" s="10"/>
      <c r="B469" s="73" t="s">
        <v>80</v>
      </c>
      <c r="C469" s="74"/>
      <c r="D469" s="74"/>
      <c r="E469" s="74"/>
      <c r="F469" s="75"/>
      <c r="G469" s="33">
        <f t="shared" ref="G469:L469" si="254">G8+G155+G162+G194+G222+G259+G383+G420+G436+G451+G460+G466</f>
        <v>723279.3</v>
      </c>
      <c r="H469" s="33">
        <f t="shared" si="254"/>
        <v>48286.7</v>
      </c>
      <c r="I469" s="33">
        <f t="shared" si="254"/>
        <v>771566.00000000012</v>
      </c>
      <c r="J469" s="33">
        <f t="shared" si="254"/>
        <v>775180.80000000016</v>
      </c>
      <c r="K469" s="33">
        <f t="shared" si="254"/>
        <v>0</v>
      </c>
      <c r="L469" s="33">
        <f t="shared" si="254"/>
        <v>775180.80000000016</v>
      </c>
    </row>
  </sheetData>
  <mergeCells count="5">
    <mergeCell ref="B2:L2"/>
    <mergeCell ref="A4:L4"/>
    <mergeCell ref="F5:L5"/>
    <mergeCell ref="B469:F469"/>
    <mergeCell ref="B1:L1"/>
  </mergeCells>
  <pageMargins left="0.78740157480314965" right="0.59055118110236227" top="0.59055118110236227" bottom="0.59055118110236227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2026</vt:lpstr>
      <vt:lpstr>2027-2028</vt:lpstr>
      <vt:lpstr>'2026'!Область_печати</vt:lpstr>
      <vt:lpstr>'2027-2028'!Область_печати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PC-1</cp:lastModifiedBy>
  <cp:lastPrinted>2026-09-16T01:59:03Z</cp:lastPrinted>
  <dcterms:created xsi:type="dcterms:W3CDTF">2014-10-07T08:03:00Z</dcterms:created>
  <dcterms:modified xsi:type="dcterms:W3CDTF">2026-09-21T08:23:34Z</dcterms:modified>
</cp:coreProperties>
</file>