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0" windowWidth="14910" windowHeight="12720" tabRatio="306"/>
  </bookViews>
  <sheets>
    <sheet name="2026" sheetId="4" r:id="rId1"/>
    <sheet name="2027-2028" sheetId="3" r:id="rId2"/>
  </sheets>
  <definedNames>
    <definedName name="_xlnm._FilterDatabase" localSheetId="0" hidden="1">'2026'!$A$8:$I$901</definedName>
    <definedName name="_xlnm._FilterDatabase" localSheetId="1" hidden="1">'2027-2028'!$B$8:$L$839</definedName>
    <definedName name="_xlnm.Print_Area" localSheetId="1">'2027-2028'!$A$1:$L$839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I895" i="4"/>
  <c r="H895"/>
  <c r="G895"/>
  <c r="I896"/>
  <c r="H896"/>
  <c r="G896"/>
  <c r="G41" i="3"/>
  <c r="J41"/>
  <c r="K41"/>
  <c r="H41"/>
  <c r="G46"/>
  <c r="J46"/>
  <c r="K46"/>
  <c r="H46"/>
  <c r="G55"/>
  <c r="J55"/>
  <c r="K55"/>
  <c r="H55"/>
  <c r="G52"/>
  <c r="J52"/>
  <c r="K52"/>
  <c r="H52"/>
  <c r="G49"/>
  <c r="J49"/>
  <c r="K49"/>
  <c r="H49"/>
  <c r="H38"/>
  <c r="J38"/>
  <c r="K38"/>
  <c r="H34"/>
  <c r="J34"/>
  <c r="K34"/>
  <c r="G34"/>
  <c r="H29"/>
  <c r="J29"/>
  <c r="K29"/>
  <c r="H26"/>
  <c r="J26"/>
  <c r="J25" s="1"/>
  <c r="K26"/>
  <c r="G29"/>
  <c r="G26"/>
  <c r="G12"/>
  <c r="I675"/>
  <c r="H857" i="4"/>
  <c r="H858"/>
  <c r="H758"/>
  <c r="H759"/>
  <c r="H421"/>
  <c r="H420"/>
  <c r="H114"/>
  <c r="H297"/>
  <c r="H299"/>
  <c r="H612"/>
  <c r="H613"/>
  <c r="H615"/>
  <c r="H616"/>
  <c r="H604"/>
  <c r="H606"/>
  <c r="H607"/>
  <c r="H602"/>
  <c r="H600"/>
  <c r="H543"/>
  <c r="H541"/>
  <c r="L838" i="3"/>
  <c r="L837" s="1"/>
  <c r="L836" s="1"/>
  <c r="I838"/>
  <c r="I837" s="1"/>
  <c r="I836" s="1"/>
  <c r="K837"/>
  <c r="K836" s="1"/>
  <c r="J837"/>
  <c r="J836" s="1"/>
  <c r="H837"/>
  <c r="H836" s="1"/>
  <c r="G837"/>
  <c r="G836" s="1"/>
  <c r="L835"/>
  <c r="L834" s="1"/>
  <c r="L833" s="1"/>
  <c r="I835"/>
  <c r="I834" s="1"/>
  <c r="I833" s="1"/>
  <c r="K834"/>
  <c r="K833" s="1"/>
  <c r="J834"/>
  <c r="J833" s="1"/>
  <c r="H834"/>
  <c r="H833" s="1"/>
  <c r="G834"/>
  <c r="G833" s="1"/>
  <c r="L832"/>
  <c r="L831" s="1"/>
  <c r="L830" s="1"/>
  <c r="L829" s="1"/>
  <c r="I832"/>
  <c r="I831" s="1"/>
  <c r="I830" s="1"/>
  <c r="I829" s="1"/>
  <c r="K831"/>
  <c r="K830" s="1"/>
  <c r="K829" s="1"/>
  <c r="J831"/>
  <c r="J830" s="1"/>
  <c r="J829" s="1"/>
  <c r="H831"/>
  <c r="H830" s="1"/>
  <c r="H829" s="1"/>
  <c r="G831"/>
  <c r="G830" s="1"/>
  <c r="G829" s="1"/>
  <c r="L825"/>
  <c r="I825"/>
  <c r="L824"/>
  <c r="I824"/>
  <c r="K823"/>
  <c r="J823"/>
  <c r="H823"/>
  <c r="G823"/>
  <c r="L822"/>
  <c r="L821" s="1"/>
  <c r="I822"/>
  <c r="I821" s="1"/>
  <c r="K821"/>
  <c r="J821"/>
  <c r="H821"/>
  <c r="G821"/>
  <c r="L819"/>
  <c r="I819"/>
  <c r="L818"/>
  <c r="I818"/>
  <c r="K817"/>
  <c r="J817"/>
  <c r="H817"/>
  <c r="G817"/>
  <c r="L816"/>
  <c r="L815" s="1"/>
  <c r="I816"/>
  <c r="I815" s="1"/>
  <c r="K815"/>
  <c r="J815"/>
  <c r="H815"/>
  <c r="G815"/>
  <c r="L810"/>
  <c r="L809" s="1"/>
  <c r="I810"/>
  <c r="I809" s="1"/>
  <c r="K809"/>
  <c r="J809"/>
  <c r="H809"/>
  <c r="G809"/>
  <c r="L808"/>
  <c r="L807" s="1"/>
  <c r="I808"/>
  <c r="I807" s="1"/>
  <c r="K807"/>
  <c r="J807"/>
  <c r="H807"/>
  <c r="G807"/>
  <c r="L806"/>
  <c r="L805" s="1"/>
  <c r="I806"/>
  <c r="I805" s="1"/>
  <c r="K805"/>
  <c r="J805"/>
  <c r="H805"/>
  <c r="G805"/>
  <c r="L804"/>
  <c r="L803" s="1"/>
  <c r="I804"/>
  <c r="I803" s="1"/>
  <c r="K803"/>
  <c r="J803"/>
  <c r="H803"/>
  <c r="G803"/>
  <c r="L802"/>
  <c r="I802"/>
  <c r="L801"/>
  <c r="I801"/>
  <c r="K800"/>
  <c r="J800"/>
  <c r="H800"/>
  <c r="G800"/>
  <c r="L798"/>
  <c r="I798"/>
  <c r="L797"/>
  <c r="I797"/>
  <c r="K796"/>
  <c r="K795" s="1"/>
  <c r="J796"/>
  <c r="J795" s="1"/>
  <c r="H796"/>
  <c r="H795" s="1"/>
  <c r="G796"/>
  <c r="G795" s="1"/>
  <c r="L794"/>
  <c r="L793" s="1"/>
  <c r="I794"/>
  <c r="I793" s="1"/>
  <c r="K793"/>
  <c r="J793"/>
  <c r="H793"/>
  <c r="G793"/>
  <c r="L792"/>
  <c r="L791" s="1"/>
  <c r="I792"/>
  <c r="I791" s="1"/>
  <c r="K791"/>
  <c r="J791"/>
  <c r="H791"/>
  <c r="G791"/>
  <c r="L790"/>
  <c r="L789" s="1"/>
  <c r="I790"/>
  <c r="I789" s="1"/>
  <c r="K789"/>
  <c r="J789"/>
  <c r="H789"/>
  <c r="G789"/>
  <c r="L788"/>
  <c r="L787" s="1"/>
  <c r="I788"/>
  <c r="I787" s="1"/>
  <c r="K787"/>
  <c r="J787"/>
  <c r="H787"/>
  <c r="G787"/>
  <c r="L786"/>
  <c r="L785" s="1"/>
  <c r="I786"/>
  <c r="I785" s="1"/>
  <c r="K785"/>
  <c r="J785"/>
  <c r="H785"/>
  <c r="G785"/>
  <c r="L780"/>
  <c r="L779" s="1"/>
  <c r="L778" s="1"/>
  <c r="I780"/>
  <c r="I779" s="1"/>
  <c r="I778" s="1"/>
  <c r="K779"/>
  <c r="K778" s="1"/>
  <c r="J779"/>
  <c r="J778" s="1"/>
  <c r="H779"/>
  <c r="H778" s="1"/>
  <c r="G779"/>
  <c r="G778" s="1"/>
  <c r="L777"/>
  <c r="L776" s="1"/>
  <c r="L775" s="1"/>
  <c r="I777"/>
  <c r="I776" s="1"/>
  <c r="I775" s="1"/>
  <c r="K776"/>
  <c r="K775" s="1"/>
  <c r="J776"/>
  <c r="J775" s="1"/>
  <c r="H776"/>
  <c r="H775" s="1"/>
  <c r="G776"/>
  <c r="G775" s="1"/>
  <c r="L772"/>
  <c r="L771" s="1"/>
  <c r="L770" s="1"/>
  <c r="I772"/>
  <c r="I771" s="1"/>
  <c r="I770" s="1"/>
  <c r="K771"/>
  <c r="K770" s="1"/>
  <c r="J771"/>
  <c r="J770" s="1"/>
  <c r="H771"/>
  <c r="H770" s="1"/>
  <c r="G771"/>
  <c r="G770" s="1"/>
  <c r="L769"/>
  <c r="L768" s="1"/>
  <c r="L767" s="1"/>
  <c r="I769"/>
  <c r="I768" s="1"/>
  <c r="I767" s="1"/>
  <c r="K768"/>
  <c r="K767" s="1"/>
  <c r="J768"/>
  <c r="J767" s="1"/>
  <c r="H768"/>
  <c r="H767" s="1"/>
  <c r="G768"/>
  <c r="G767" s="1"/>
  <c r="L764"/>
  <c r="L763" s="1"/>
  <c r="L762" s="1"/>
  <c r="I764"/>
  <c r="I763" s="1"/>
  <c r="I762" s="1"/>
  <c r="K763"/>
  <c r="K762" s="1"/>
  <c r="J763"/>
  <c r="J762" s="1"/>
  <c r="H763"/>
  <c r="H762" s="1"/>
  <c r="G763"/>
  <c r="G762" s="1"/>
  <c r="L761"/>
  <c r="L760" s="1"/>
  <c r="L759" s="1"/>
  <c r="I761"/>
  <c r="I760" s="1"/>
  <c r="I759" s="1"/>
  <c r="K760"/>
  <c r="K759" s="1"/>
  <c r="J760"/>
  <c r="J759" s="1"/>
  <c r="H760"/>
  <c r="H759" s="1"/>
  <c r="G760"/>
  <c r="G759" s="1"/>
  <c r="L755"/>
  <c r="L754" s="1"/>
  <c r="I755"/>
  <c r="I754" s="1"/>
  <c r="K754"/>
  <c r="J754"/>
  <c r="H754"/>
  <c r="G754"/>
  <c r="L753"/>
  <c r="L752" s="1"/>
  <c r="I753"/>
  <c r="I752" s="1"/>
  <c r="K752"/>
  <c r="J752"/>
  <c r="H752"/>
  <c r="G752"/>
  <c r="L751"/>
  <c r="L750" s="1"/>
  <c r="I751"/>
  <c r="I750" s="1"/>
  <c r="K750"/>
  <c r="J750"/>
  <c r="H750"/>
  <c r="G750"/>
  <c r="L749"/>
  <c r="L748" s="1"/>
  <c r="I749"/>
  <c r="I748" s="1"/>
  <c r="K748"/>
  <c r="J748"/>
  <c r="H748"/>
  <c r="G748"/>
  <c r="L747"/>
  <c r="I747"/>
  <c r="L746"/>
  <c r="I746"/>
  <c r="K745"/>
  <c r="J745"/>
  <c r="H745"/>
  <c r="G745"/>
  <c r="L743"/>
  <c r="L742" s="1"/>
  <c r="I743"/>
  <c r="I742" s="1"/>
  <c r="K742"/>
  <c r="J742"/>
  <c r="H742"/>
  <c r="G742"/>
  <c r="L741"/>
  <c r="I741"/>
  <c r="K740"/>
  <c r="I740"/>
  <c r="J739"/>
  <c r="H739"/>
  <c r="G739"/>
  <c r="L738"/>
  <c r="L737" s="1"/>
  <c r="I738"/>
  <c r="I737" s="1"/>
  <c r="K737"/>
  <c r="J737"/>
  <c r="H737"/>
  <c r="G737"/>
  <c r="L736"/>
  <c r="L735" s="1"/>
  <c r="I736"/>
  <c r="I735" s="1"/>
  <c r="K735"/>
  <c r="J735"/>
  <c r="H735"/>
  <c r="G735"/>
  <c r="L734"/>
  <c r="L733" s="1"/>
  <c r="I734"/>
  <c r="I733" s="1"/>
  <c r="K733"/>
  <c r="J733"/>
  <c r="H733"/>
  <c r="G733"/>
  <c r="L732"/>
  <c r="I732"/>
  <c r="L731"/>
  <c r="I731"/>
  <c r="K730"/>
  <c r="J730"/>
  <c r="H730"/>
  <c r="G730"/>
  <c r="L728"/>
  <c r="L727" s="1"/>
  <c r="I728"/>
  <c r="I727" s="1"/>
  <c r="K727"/>
  <c r="J727"/>
  <c r="H727"/>
  <c r="G727"/>
  <c r="L726"/>
  <c r="I726"/>
  <c r="L725"/>
  <c r="I725"/>
  <c r="K724"/>
  <c r="J724"/>
  <c r="H724"/>
  <c r="G724"/>
  <c r="L723"/>
  <c r="I723"/>
  <c r="L722"/>
  <c r="K722"/>
  <c r="I722"/>
  <c r="K721"/>
  <c r="J721"/>
  <c r="H721"/>
  <c r="G721"/>
  <c r="L720"/>
  <c r="L719" s="1"/>
  <c r="I720"/>
  <c r="I719" s="1"/>
  <c r="K719"/>
  <c r="J719"/>
  <c r="H719"/>
  <c r="G719"/>
  <c r="L718"/>
  <c r="L717" s="1"/>
  <c r="I718"/>
  <c r="I717" s="1"/>
  <c r="K717"/>
  <c r="J717"/>
  <c r="H717"/>
  <c r="G717"/>
  <c r="L716"/>
  <c r="L715" s="1"/>
  <c r="I716"/>
  <c r="I715" s="1"/>
  <c r="K715"/>
  <c r="J715"/>
  <c r="H715"/>
  <c r="G715"/>
  <c r="L714"/>
  <c r="L713" s="1"/>
  <c r="I714"/>
  <c r="I713" s="1"/>
  <c r="K713"/>
  <c r="J713"/>
  <c r="H713"/>
  <c r="G713"/>
  <c r="L712"/>
  <c r="I712"/>
  <c r="L711"/>
  <c r="I711"/>
  <c r="K710"/>
  <c r="K709" s="1"/>
  <c r="J710"/>
  <c r="J709" s="1"/>
  <c r="H710"/>
  <c r="H709" s="1"/>
  <c r="G710"/>
  <c r="G709" s="1"/>
  <c r="L708"/>
  <c r="I708"/>
  <c r="L707"/>
  <c r="I707"/>
  <c r="K706"/>
  <c r="J706"/>
  <c r="H706"/>
  <c r="G706"/>
  <c r="L705"/>
  <c r="I705"/>
  <c r="L704"/>
  <c r="I704"/>
  <c r="K703"/>
  <c r="J703"/>
  <c r="H703"/>
  <c r="G703"/>
  <c r="L702"/>
  <c r="L701" s="1"/>
  <c r="I702"/>
  <c r="I701" s="1"/>
  <c r="K701"/>
  <c r="J701"/>
  <c r="H701"/>
  <c r="G701"/>
  <c r="L700"/>
  <c r="L699" s="1"/>
  <c r="I700"/>
  <c r="I699" s="1"/>
  <c r="K699"/>
  <c r="J699"/>
  <c r="H699"/>
  <c r="G699"/>
  <c r="L698"/>
  <c r="L697" s="1"/>
  <c r="I698"/>
  <c r="I697" s="1"/>
  <c r="K697"/>
  <c r="J697"/>
  <c r="H697"/>
  <c r="G697"/>
  <c r="L696"/>
  <c r="L695" s="1"/>
  <c r="I696"/>
  <c r="I695" s="1"/>
  <c r="K695"/>
  <c r="J695"/>
  <c r="H695"/>
  <c r="G695"/>
  <c r="L694"/>
  <c r="I694"/>
  <c r="L693"/>
  <c r="I693"/>
  <c r="K692"/>
  <c r="J692"/>
  <c r="H692"/>
  <c r="G692"/>
  <c r="L687"/>
  <c r="L686" s="1"/>
  <c r="I687"/>
  <c r="I686" s="1"/>
  <c r="K686"/>
  <c r="J686"/>
  <c r="H686"/>
  <c r="G686"/>
  <c r="L685"/>
  <c r="L684" s="1"/>
  <c r="I685"/>
  <c r="I684" s="1"/>
  <c r="K684"/>
  <c r="J684"/>
  <c r="H684"/>
  <c r="G684"/>
  <c r="L683"/>
  <c r="I683"/>
  <c r="L682"/>
  <c r="I682"/>
  <c r="K681"/>
  <c r="J681"/>
  <c r="H681"/>
  <c r="G681"/>
  <c r="L680"/>
  <c r="I680"/>
  <c r="L679"/>
  <c r="I679"/>
  <c r="L678"/>
  <c r="I678"/>
  <c r="L677"/>
  <c r="I677"/>
  <c r="L676"/>
  <c r="I676"/>
  <c r="L675"/>
  <c r="K674"/>
  <c r="J674"/>
  <c r="G674"/>
  <c r="L673"/>
  <c r="I673"/>
  <c r="L672"/>
  <c r="I672"/>
  <c r="K671"/>
  <c r="J671"/>
  <c r="H671"/>
  <c r="G671"/>
  <c r="L670"/>
  <c r="I670"/>
  <c r="L669"/>
  <c r="I669"/>
  <c r="K668"/>
  <c r="J668"/>
  <c r="H668"/>
  <c r="G668"/>
  <c r="L666"/>
  <c r="L665" s="1"/>
  <c r="I666"/>
  <c r="I665" s="1"/>
  <c r="K665"/>
  <c r="J665"/>
  <c r="H665"/>
  <c r="G665"/>
  <c r="L664"/>
  <c r="L663" s="1"/>
  <c r="I664"/>
  <c r="I663" s="1"/>
  <c r="K663"/>
  <c r="J663"/>
  <c r="H663"/>
  <c r="G663"/>
  <c r="L661"/>
  <c r="I661"/>
  <c r="L660"/>
  <c r="I660"/>
  <c r="K659"/>
  <c r="J659"/>
  <c r="H659"/>
  <c r="G659"/>
  <c r="L658"/>
  <c r="I658"/>
  <c r="L657"/>
  <c r="I657"/>
  <c r="L656"/>
  <c r="I656"/>
  <c r="L655"/>
  <c r="I655"/>
  <c r="K654"/>
  <c r="J654"/>
  <c r="H654"/>
  <c r="G654"/>
  <c r="L653"/>
  <c r="I653"/>
  <c r="L652"/>
  <c r="I652"/>
  <c r="K651"/>
  <c r="J651"/>
  <c r="H651"/>
  <c r="G651"/>
  <c r="L648"/>
  <c r="I648"/>
  <c r="L647"/>
  <c r="I647"/>
  <c r="K646"/>
  <c r="K642" s="1"/>
  <c r="K641" s="1"/>
  <c r="J646"/>
  <c r="H646"/>
  <c r="G646"/>
  <c r="L645"/>
  <c r="I645"/>
  <c r="L644"/>
  <c r="I644"/>
  <c r="J643"/>
  <c r="H643"/>
  <c r="G643"/>
  <c r="L638"/>
  <c r="L637" s="1"/>
  <c r="I638"/>
  <c r="I637" s="1"/>
  <c r="K637"/>
  <c r="J637"/>
  <c r="H637"/>
  <c r="G637"/>
  <c r="L636"/>
  <c r="L635" s="1"/>
  <c r="I636"/>
  <c r="I635" s="1"/>
  <c r="K635"/>
  <c r="J635"/>
  <c r="H635"/>
  <c r="G635"/>
  <c r="L633"/>
  <c r="I633"/>
  <c r="L632"/>
  <c r="I632"/>
  <c r="K631"/>
  <c r="K630" s="1"/>
  <c r="J631"/>
  <c r="J630" s="1"/>
  <c r="H631"/>
  <c r="H630" s="1"/>
  <c r="G631"/>
  <c r="G630" s="1"/>
  <c r="L627"/>
  <c r="I627"/>
  <c r="L626"/>
  <c r="I626"/>
  <c r="K625"/>
  <c r="J625"/>
  <c r="H625"/>
  <c r="G625"/>
  <c r="L624"/>
  <c r="L623" s="1"/>
  <c r="I624"/>
  <c r="I623" s="1"/>
  <c r="K623"/>
  <c r="J623"/>
  <c r="H623"/>
  <c r="G623"/>
  <c r="L622"/>
  <c r="L621" s="1"/>
  <c r="I622"/>
  <c r="I621" s="1"/>
  <c r="K621"/>
  <c r="J621"/>
  <c r="H621"/>
  <c r="G621"/>
  <c r="L620"/>
  <c r="I620"/>
  <c r="L619"/>
  <c r="I619"/>
  <c r="K618"/>
  <c r="J618"/>
  <c r="H618"/>
  <c r="G618"/>
  <c r="L617"/>
  <c r="I617"/>
  <c r="L616"/>
  <c r="I616"/>
  <c r="L615"/>
  <c r="I615"/>
  <c r="K614"/>
  <c r="J614"/>
  <c r="H614"/>
  <c r="G614"/>
  <c r="L613"/>
  <c r="L612" s="1"/>
  <c r="I613"/>
  <c r="I612" s="1"/>
  <c r="K612"/>
  <c r="J612"/>
  <c r="H612"/>
  <c r="G612"/>
  <c r="L611"/>
  <c r="L610" s="1"/>
  <c r="I611"/>
  <c r="I610" s="1"/>
  <c r="K610"/>
  <c r="J610"/>
  <c r="H610"/>
  <c r="G610"/>
  <c r="L609"/>
  <c r="L608" s="1"/>
  <c r="I609"/>
  <c r="I608" s="1"/>
  <c r="K608"/>
  <c r="J608"/>
  <c r="H608"/>
  <c r="G608"/>
  <c r="L607"/>
  <c r="I607"/>
  <c r="L606"/>
  <c r="I606"/>
  <c r="L605"/>
  <c r="I605"/>
  <c r="K604"/>
  <c r="J604"/>
  <c r="H604"/>
  <c r="G604"/>
  <c r="L603"/>
  <c r="L602" s="1"/>
  <c r="I603"/>
  <c r="I602" s="1"/>
  <c r="K602"/>
  <c r="J602"/>
  <c r="H602"/>
  <c r="G602"/>
  <c r="L600"/>
  <c r="I600"/>
  <c r="L599"/>
  <c r="I599"/>
  <c r="L598"/>
  <c r="I598"/>
  <c r="K597"/>
  <c r="J597"/>
  <c r="H597"/>
  <c r="G597"/>
  <c r="L596"/>
  <c r="L595" s="1"/>
  <c r="I596"/>
  <c r="I595" s="1"/>
  <c r="K595"/>
  <c r="J595"/>
  <c r="H595"/>
  <c r="G595"/>
  <c r="L594"/>
  <c r="L593" s="1"/>
  <c r="I594"/>
  <c r="I593" s="1"/>
  <c r="K593"/>
  <c r="J593"/>
  <c r="H593"/>
  <c r="G593"/>
  <c r="L592"/>
  <c r="L591" s="1"/>
  <c r="I592"/>
  <c r="I591" s="1"/>
  <c r="K591"/>
  <c r="J591"/>
  <c r="H591"/>
  <c r="G591"/>
  <c r="L589"/>
  <c r="I589"/>
  <c r="L588"/>
  <c r="I588"/>
  <c r="L587"/>
  <c r="I587"/>
  <c r="K586"/>
  <c r="J586"/>
  <c r="H586"/>
  <c r="G586"/>
  <c r="L585"/>
  <c r="L584" s="1"/>
  <c r="I585"/>
  <c r="I584" s="1"/>
  <c r="K584"/>
  <c r="J584"/>
  <c r="H584"/>
  <c r="G584"/>
  <c r="L583"/>
  <c r="I583"/>
  <c r="L582"/>
  <c r="I582"/>
  <c r="K581"/>
  <c r="J581"/>
  <c r="H581"/>
  <c r="G581"/>
  <c r="L580"/>
  <c r="L579" s="1"/>
  <c r="I580"/>
  <c r="I579" s="1"/>
  <c r="K579"/>
  <c r="J579"/>
  <c r="H579"/>
  <c r="G579"/>
  <c r="L578"/>
  <c r="L577" s="1"/>
  <c r="I578"/>
  <c r="I577" s="1"/>
  <c r="K577"/>
  <c r="J577"/>
  <c r="H577"/>
  <c r="G577"/>
  <c r="L576"/>
  <c r="L575" s="1"/>
  <c r="I576"/>
  <c r="I575" s="1"/>
  <c r="K575"/>
  <c r="J575"/>
  <c r="H575"/>
  <c r="G575"/>
  <c r="L571"/>
  <c r="I571"/>
  <c r="L570"/>
  <c r="I570"/>
  <c r="K569"/>
  <c r="J569"/>
  <c r="H569"/>
  <c r="G569"/>
  <c r="L568"/>
  <c r="I568"/>
  <c r="L567"/>
  <c r="I567"/>
  <c r="K566"/>
  <c r="J566"/>
  <c r="H566"/>
  <c r="G566"/>
  <c r="L565"/>
  <c r="I565"/>
  <c r="L564"/>
  <c r="I564"/>
  <c r="K563"/>
  <c r="J563"/>
  <c r="H563"/>
  <c r="G563"/>
  <c r="L562"/>
  <c r="I562"/>
  <c r="L561"/>
  <c r="I561"/>
  <c r="K560"/>
  <c r="J560"/>
  <c r="H560"/>
  <c r="G560"/>
  <c r="L559"/>
  <c r="L558" s="1"/>
  <c r="I559"/>
  <c r="I558" s="1"/>
  <c r="K558"/>
  <c r="J558"/>
  <c r="H558"/>
  <c r="G558"/>
  <c r="L557"/>
  <c r="L556" s="1"/>
  <c r="I557"/>
  <c r="I556" s="1"/>
  <c r="K556"/>
  <c r="J556"/>
  <c r="H556"/>
  <c r="G556"/>
  <c r="L555"/>
  <c r="L554" s="1"/>
  <c r="I555"/>
  <c r="I554" s="1"/>
  <c r="K554"/>
  <c r="J554"/>
  <c r="H554"/>
  <c r="G554"/>
  <c r="L553"/>
  <c r="L552" s="1"/>
  <c r="I553"/>
  <c r="I552" s="1"/>
  <c r="K552"/>
  <c r="J552"/>
  <c r="H552"/>
  <c r="G552"/>
  <c r="L551"/>
  <c r="L550" s="1"/>
  <c r="I551"/>
  <c r="I550" s="1"/>
  <c r="K550"/>
  <c r="J550"/>
  <c r="H550"/>
  <c r="G550"/>
  <c r="L549"/>
  <c r="L548" s="1"/>
  <c r="I549"/>
  <c r="I548" s="1"/>
  <c r="K548"/>
  <c r="J548"/>
  <c r="H548"/>
  <c r="G548"/>
  <c r="L547"/>
  <c r="L546" s="1"/>
  <c r="I547"/>
  <c r="I546" s="1"/>
  <c r="K546"/>
  <c r="J546"/>
  <c r="H546"/>
  <c r="G546"/>
  <c r="L545"/>
  <c r="L544" s="1"/>
  <c r="I545"/>
  <c r="I544" s="1"/>
  <c r="K544"/>
  <c r="J544"/>
  <c r="H544"/>
  <c r="G544"/>
  <c r="L543"/>
  <c r="L542" s="1"/>
  <c r="I543"/>
  <c r="I542" s="1"/>
  <c r="K542"/>
  <c r="J542"/>
  <c r="H542"/>
  <c r="G542"/>
  <c r="L540"/>
  <c r="L539" s="1"/>
  <c r="I540"/>
  <c r="I539" s="1"/>
  <c r="K539"/>
  <c r="J539"/>
  <c r="H539"/>
  <c r="G539"/>
  <c r="L538"/>
  <c r="L537" s="1"/>
  <c r="I538"/>
  <c r="I537" s="1"/>
  <c r="K537"/>
  <c r="J537"/>
  <c r="H537"/>
  <c r="G537"/>
  <c r="L536"/>
  <c r="L535" s="1"/>
  <c r="I536"/>
  <c r="I535" s="1"/>
  <c r="K535"/>
  <c r="J535"/>
  <c r="H535"/>
  <c r="G535"/>
  <c r="L533"/>
  <c r="I533"/>
  <c r="K532"/>
  <c r="L532" s="1"/>
  <c r="I532"/>
  <c r="H532"/>
  <c r="K531"/>
  <c r="J531"/>
  <c r="H531"/>
  <c r="G531"/>
  <c r="L530"/>
  <c r="I530"/>
  <c r="K529"/>
  <c r="I529"/>
  <c r="J528"/>
  <c r="H528"/>
  <c r="G528"/>
  <c r="L527"/>
  <c r="I527"/>
  <c r="K526"/>
  <c r="L526" s="1"/>
  <c r="I526"/>
  <c r="J525"/>
  <c r="H525"/>
  <c r="G525"/>
  <c r="L524"/>
  <c r="I524"/>
  <c r="L523"/>
  <c r="K523"/>
  <c r="I523"/>
  <c r="K522"/>
  <c r="J522"/>
  <c r="H522"/>
  <c r="G522"/>
  <c r="L521"/>
  <c r="L520" s="1"/>
  <c r="I521"/>
  <c r="I520" s="1"/>
  <c r="K520"/>
  <c r="J520"/>
  <c r="H520"/>
  <c r="G520"/>
  <c r="L519"/>
  <c r="L518" s="1"/>
  <c r="I519"/>
  <c r="I518" s="1"/>
  <c r="K518"/>
  <c r="J518"/>
  <c r="H518"/>
  <c r="G518"/>
  <c r="L517"/>
  <c r="L516" s="1"/>
  <c r="I517"/>
  <c r="I516" s="1"/>
  <c r="K516"/>
  <c r="J516"/>
  <c r="H516"/>
  <c r="G516"/>
  <c r="L515"/>
  <c r="L514" s="1"/>
  <c r="I515"/>
  <c r="I514" s="1"/>
  <c r="K514"/>
  <c r="J514"/>
  <c r="H514"/>
  <c r="G514"/>
  <c r="L513"/>
  <c r="L512" s="1"/>
  <c r="I513"/>
  <c r="I512" s="1"/>
  <c r="K512"/>
  <c r="J512"/>
  <c r="H512"/>
  <c r="G512"/>
  <c r="L511"/>
  <c r="L510" s="1"/>
  <c r="I511"/>
  <c r="I510" s="1"/>
  <c r="K510"/>
  <c r="J510"/>
  <c r="H510"/>
  <c r="G510"/>
  <c r="L509"/>
  <c r="L508" s="1"/>
  <c r="I509"/>
  <c r="I508" s="1"/>
  <c r="K508"/>
  <c r="J508"/>
  <c r="H508"/>
  <c r="G508"/>
  <c r="L507"/>
  <c r="L506" s="1"/>
  <c r="I507"/>
  <c r="I506" s="1"/>
  <c r="K506"/>
  <c r="J506"/>
  <c r="H506"/>
  <c r="G506"/>
  <c r="K505"/>
  <c r="L505" s="1"/>
  <c r="L504" s="1"/>
  <c r="I505"/>
  <c r="I504" s="1"/>
  <c r="K504"/>
  <c r="J504"/>
  <c r="H504"/>
  <c r="G504"/>
  <c r="L500"/>
  <c r="I500"/>
  <c r="L499"/>
  <c r="I499"/>
  <c r="K498"/>
  <c r="J498"/>
  <c r="H498"/>
  <c r="G498"/>
  <c r="L497"/>
  <c r="L496" s="1"/>
  <c r="I497"/>
  <c r="I496" s="1"/>
  <c r="K496"/>
  <c r="J496"/>
  <c r="H496"/>
  <c r="G496"/>
  <c r="L495"/>
  <c r="L494" s="1"/>
  <c r="I495"/>
  <c r="I494" s="1"/>
  <c r="K494"/>
  <c r="J494"/>
  <c r="H494"/>
  <c r="G494"/>
  <c r="L493"/>
  <c r="L492" s="1"/>
  <c r="I493"/>
  <c r="I492" s="1"/>
  <c r="K492"/>
  <c r="J492"/>
  <c r="H492"/>
  <c r="G492"/>
  <c r="L491"/>
  <c r="L490" s="1"/>
  <c r="I491"/>
  <c r="I490" s="1"/>
  <c r="K490"/>
  <c r="J490"/>
  <c r="H490"/>
  <c r="G490"/>
  <c r="L489"/>
  <c r="L488" s="1"/>
  <c r="I489"/>
  <c r="I488" s="1"/>
  <c r="K488"/>
  <c r="J488"/>
  <c r="H488"/>
  <c r="G488"/>
  <c r="L487"/>
  <c r="L486" s="1"/>
  <c r="I487"/>
  <c r="I486" s="1"/>
  <c r="K486"/>
  <c r="J486"/>
  <c r="H486"/>
  <c r="G486"/>
  <c r="L485"/>
  <c r="L484" s="1"/>
  <c r="I485"/>
  <c r="I484" s="1"/>
  <c r="K484"/>
  <c r="J484"/>
  <c r="H484"/>
  <c r="G484"/>
  <c r="L483"/>
  <c r="L482" s="1"/>
  <c r="I483"/>
  <c r="I482" s="1"/>
  <c r="K482"/>
  <c r="J482"/>
  <c r="H482"/>
  <c r="G482"/>
  <c r="L481"/>
  <c r="L480" s="1"/>
  <c r="I481"/>
  <c r="I480" s="1"/>
  <c r="K480"/>
  <c r="J480"/>
  <c r="H480"/>
  <c r="G480"/>
  <c r="L478"/>
  <c r="I478"/>
  <c r="K477"/>
  <c r="I477"/>
  <c r="J476"/>
  <c r="H476"/>
  <c r="G476"/>
  <c r="L475"/>
  <c r="L474" s="1"/>
  <c r="I475"/>
  <c r="I474" s="1"/>
  <c r="K474"/>
  <c r="J474"/>
  <c r="H474"/>
  <c r="G474"/>
  <c r="L473"/>
  <c r="L472" s="1"/>
  <c r="I473"/>
  <c r="I472" s="1"/>
  <c r="K472"/>
  <c r="J472"/>
  <c r="H472"/>
  <c r="G472"/>
  <c r="L471"/>
  <c r="L470" s="1"/>
  <c r="I471"/>
  <c r="I470" s="1"/>
  <c r="K470"/>
  <c r="J470"/>
  <c r="H470"/>
  <c r="G470"/>
  <c r="L469"/>
  <c r="L468" s="1"/>
  <c r="I469"/>
  <c r="I468" s="1"/>
  <c r="K468"/>
  <c r="J468"/>
  <c r="H468"/>
  <c r="G468"/>
  <c r="L467"/>
  <c r="L466" s="1"/>
  <c r="I467"/>
  <c r="I466" s="1"/>
  <c r="K466"/>
  <c r="J466"/>
  <c r="H466"/>
  <c r="G466"/>
  <c r="L465"/>
  <c r="L464" s="1"/>
  <c r="I465"/>
  <c r="I464" s="1"/>
  <c r="K464"/>
  <c r="J464"/>
  <c r="H464"/>
  <c r="G464"/>
  <c r="L463"/>
  <c r="L462" s="1"/>
  <c r="I463"/>
  <c r="I462" s="1"/>
  <c r="K462"/>
  <c r="J462"/>
  <c r="H462"/>
  <c r="G462"/>
  <c r="L461"/>
  <c r="L460" s="1"/>
  <c r="I461"/>
  <c r="I460" s="1"/>
  <c r="K460"/>
  <c r="J460"/>
  <c r="H460"/>
  <c r="G460"/>
  <c r="L459"/>
  <c r="L458" s="1"/>
  <c r="K459"/>
  <c r="I459"/>
  <c r="I458" s="1"/>
  <c r="K458"/>
  <c r="J458"/>
  <c r="H458"/>
  <c r="G458"/>
  <c r="L453"/>
  <c r="I453"/>
  <c r="L452"/>
  <c r="I452"/>
  <c r="L451"/>
  <c r="I451"/>
  <c r="L450"/>
  <c r="I450"/>
  <c r="L449"/>
  <c r="I449"/>
  <c r="L448"/>
  <c r="I448"/>
  <c r="K447"/>
  <c r="K446" s="1"/>
  <c r="J447"/>
  <c r="J446" s="1"/>
  <c r="H447"/>
  <c r="H446" s="1"/>
  <c r="G447"/>
  <c r="G446" s="1"/>
  <c r="L445"/>
  <c r="I445"/>
  <c r="L444"/>
  <c r="I444"/>
  <c r="K443"/>
  <c r="J443"/>
  <c r="H443"/>
  <c r="G443"/>
  <c r="L442"/>
  <c r="I442"/>
  <c r="H442"/>
  <c r="L441"/>
  <c r="I441"/>
  <c r="L440"/>
  <c r="I440"/>
  <c r="L439"/>
  <c r="I439"/>
  <c r="K438"/>
  <c r="J438"/>
  <c r="H438"/>
  <c r="G438"/>
  <c r="L434"/>
  <c r="L433" s="1"/>
  <c r="L432" s="1"/>
  <c r="I434"/>
  <c r="I433" s="1"/>
  <c r="I432" s="1"/>
  <c r="K433"/>
  <c r="K432" s="1"/>
  <c r="J433"/>
  <c r="J432" s="1"/>
  <c r="H433"/>
  <c r="H432" s="1"/>
  <c r="G433"/>
  <c r="G432" s="1"/>
  <c r="L431"/>
  <c r="L430" s="1"/>
  <c r="L429" s="1"/>
  <c r="I431"/>
  <c r="I430" s="1"/>
  <c r="I429" s="1"/>
  <c r="K430"/>
  <c r="K429" s="1"/>
  <c r="J430"/>
  <c r="J429" s="1"/>
  <c r="H430"/>
  <c r="H429" s="1"/>
  <c r="G430"/>
  <c r="G429" s="1"/>
  <c r="L426"/>
  <c r="L425" s="1"/>
  <c r="L424" s="1"/>
  <c r="I426"/>
  <c r="I425" s="1"/>
  <c r="I424" s="1"/>
  <c r="K425"/>
  <c r="K424" s="1"/>
  <c r="J425"/>
  <c r="J424" s="1"/>
  <c r="H425"/>
  <c r="H424" s="1"/>
  <c r="G425"/>
  <c r="G424" s="1"/>
  <c r="L423"/>
  <c r="L422" s="1"/>
  <c r="L421" s="1"/>
  <c r="I423"/>
  <c r="I422" s="1"/>
  <c r="I421" s="1"/>
  <c r="K422"/>
  <c r="K421" s="1"/>
  <c r="J422"/>
  <c r="J421" s="1"/>
  <c r="H422"/>
  <c r="H421" s="1"/>
  <c r="G422"/>
  <c r="G421" s="1"/>
  <c r="L413"/>
  <c r="I413"/>
  <c r="L412"/>
  <c r="I412"/>
  <c r="K411"/>
  <c r="J411"/>
  <c r="H411"/>
  <c r="G411"/>
  <c r="L410"/>
  <c r="L409" s="1"/>
  <c r="I410"/>
  <c r="I409" s="1"/>
  <c r="K409"/>
  <c r="J409"/>
  <c r="H409"/>
  <c r="G409"/>
  <c r="L408"/>
  <c r="L407" s="1"/>
  <c r="I408"/>
  <c r="I407" s="1"/>
  <c r="K407"/>
  <c r="J407"/>
  <c r="H407"/>
  <c r="G407"/>
  <c r="L406"/>
  <c r="I406"/>
  <c r="L405"/>
  <c r="I405"/>
  <c r="K404"/>
  <c r="J404"/>
  <c r="H404"/>
  <c r="G404"/>
  <c r="L402"/>
  <c r="I402"/>
  <c r="L401"/>
  <c r="I401"/>
  <c r="K400"/>
  <c r="K399" s="1"/>
  <c r="J400"/>
  <c r="J399" s="1"/>
  <c r="H400"/>
  <c r="H399" s="1"/>
  <c r="G400"/>
  <c r="G399" s="1"/>
  <c r="L396"/>
  <c r="L395" s="1"/>
  <c r="L394" s="1"/>
  <c r="I396"/>
  <c r="I395" s="1"/>
  <c r="I394" s="1"/>
  <c r="K395"/>
  <c r="K394" s="1"/>
  <c r="J395"/>
  <c r="J394" s="1"/>
  <c r="H395"/>
  <c r="H394" s="1"/>
  <c r="G395"/>
  <c r="G394" s="1"/>
  <c r="L393"/>
  <c r="I393"/>
  <c r="L392"/>
  <c r="I392"/>
  <c r="K391"/>
  <c r="K390" s="1"/>
  <c r="J391"/>
  <c r="J390" s="1"/>
  <c r="H391"/>
  <c r="H390" s="1"/>
  <c r="G391"/>
  <c r="G390" s="1"/>
  <c r="L388"/>
  <c r="L387" s="1"/>
  <c r="L386" s="1"/>
  <c r="I388"/>
  <c r="I387" s="1"/>
  <c r="I386" s="1"/>
  <c r="K387"/>
  <c r="K386" s="1"/>
  <c r="J387"/>
  <c r="J386" s="1"/>
  <c r="H387"/>
  <c r="H386" s="1"/>
  <c r="G387"/>
  <c r="G386" s="1"/>
  <c r="L385"/>
  <c r="L384" s="1"/>
  <c r="L383" s="1"/>
  <c r="I385"/>
  <c r="I384" s="1"/>
  <c r="I383" s="1"/>
  <c r="K384"/>
  <c r="K383" s="1"/>
  <c r="J384"/>
  <c r="J383" s="1"/>
  <c r="H384"/>
  <c r="H383" s="1"/>
  <c r="G384"/>
  <c r="G383" s="1"/>
  <c r="L379"/>
  <c r="I379"/>
  <c r="L378"/>
  <c r="I378"/>
  <c r="K377"/>
  <c r="K376" s="1"/>
  <c r="J377"/>
  <c r="J376" s="1"/>
  <c r="H377"/>
  <c r="H376" s="1"/>
  <c r="G377"/>
  <c r="G376" s="1"/>
  <c r="L375"/>
  <c r="I375"/>
  <c r="L374"/>
  <c r="I374"/>
  <c r="K373"/>
  <c r="K372" s="1"/>
  <c r="J373"/>
  <c r="J372" s="1"/>
  <c r="J371" s="1"/>
  <c r="H373"/>
  <c r="H372" s="1"/>
  <c r="G373"/>
  <c r="G372" s="1"/>
  <c r="L364"/>
  <c r="L363" s="1"/>
  <c r="I364"/>
  <c r="I363" s="1"/>
  <c r="K363"/>
  <c r="J363"/>
  <c r="H363"/>
  <c r="G363"/>
  <c r="L362"/>
  <c r="L361" s="1"/>
  <c r="I362"/>
  <c r="I361" s="1"/>
  <c r="K361"/>
  <c r="J361"/>
  <c r="H361"/>
  <c r="G361"/>
  <c r="L357"/>
  <c r="L356" s="1"/>
  <c r="L355" s="1"/>
  <c r="I357"/>
  <c r="I356" s="1"/>
  <c r="I355" s="1"/>
  <c r="K356"/>
  <c r="K355" s="1"/>
  <c r="J356"/>
  <c r="J355" s="1"/>
  <c r="H356"/>
  <c r="H355" s="1"/>
  <c r="G356"/>
  <c r="G355" s="1"/>
  <c r="L354"/>
  <c r="L353" s="1"/>
  <c r="L352" s="1"/>
  <c r="I354"/>
  <c r="I353" s="1"/>
  <c r="I352" s="1"/>
  <c r="K353"/>
  <c r="K352" s="1"/>
  <c r="J353"/>
  <c r="J352" s="1"/>
  <c r="H353"/>
  <c r="H352" s="1"/>
  <c r="G353"/>
  <c r="G352" s="1"/>
  <c r="L349"/>
  <c r="L348" s="1"/>
  <c r="L347" s="1"/>
  <c r="I349"/>
  <c r="I348" s="1"/>
  <c r="I347" s="1"/>
  <c r="K348"/>
  <c r="K347" s="1"/>
  <c r="J348"/>
  <c r="J347" s="1"/>
  <c r="H348"/>
  <c r="H347" s="1"/>
  <c r="G348"/>
  <c r="G347" s="1"/>
  <c r="L346"/>
  <c r="L345" s="1"/>
  <c r="L344" s="1"/>
  <c r="I346"/>
  <c r="I345" s="1"/>
  <c r="I344" s="1"/>
  <c r="K345"/>
  <c r="K344" s="1"/>
  <c r="J345"/>
  <c r="J344" s="1"/>
  <c r="H345"/>
  <c r="H344" s="1"/>
  <c r="G345"/>
  <c r="G344" s="1"/>
  <c r="L343"/>
  <c r="L342" s="1"/>
  <c r="L341" s="1"/>
  <c r="I343"/>
  <c r="I342" s="1"/>
  <c r="I341" s="1"/>
  <c r="K342"/>
  <c r="K341" s="1"/>
  <c r="J342"/>
  <c r="J341" s="1"/>
  <c r="H342"/>
  <c r="H341" s="1"/>
  <c r="G342"/>
  <c r="G341" s="1"/>
  <c r="L340"/>
  <c r="L339" s="1"/>
  <c r="L338" s="1"/>
  <c r="L337" s="1"/>
  <c r="I340"/>
  <c r="I339" s="1"/>
  <c r="I338" s="1"/>
  <c r="I337" s="1"/>
  <c r="K339"/>
  <c r="K338" s="1"/>
  <c r="K337" s="1"/>
  <c r="J339"/>
  <c r="J338" s="1"/>
  <c r="J337" s="1"/>
  <c r="H339"/>
  <c r="H338" s="1"/>
  <c r="H337" s="1"/>
  <c r="G339"/>
  <c r="G338" s="1"/>
  <c r="G337" s="1"/>
  <c r="L333"/>
  <c r="L332" s="1"/>
  <c r="I333"/>
  <c r="I332" s="1"/>
  <c r="K332"/>
  <c r="J332"/>
  <c r="H332"/>
  <c r="G332"/>
  <c r="L331"/>
  <c r="L330" s="1"/>
  <c r="I331"/>
  <c r="I330" s="1"/>
  <c r="K330"/>
  <c r="J330"/>
  <c r="H330"/>
  <c r="G330"/>
  <c r="L326"/>
  <c r="L325" s="1"/>
  <c r="L324" s="1"/>
  <c r="I326"/>
  <c r="I325" s="1"/>
  <c r="I324" s="1"/>
  <c r="K325"/>
  <c r="K324" s="1"/>
  <c r="J325"/>
  <c r="J324" s="1"/>
  <c r="H325"/>
  <c r="H324" s="1"/>
  <c r="G325"/>
  <c r="G324" s="1"/>
  <c r="L323"/>
  <c r="L322" s="1"/>
  <c r="I323"/>
  <c r="I321" s="1"/>
  <c r="K322"/>
  <c r="J322"/>
  <c r="H322"/>
  <c r="G322"/>
  <c r="K321"/>
  <c r="J321"/>
  <c r="H321"/>
  <c r="G321"/>
  <c r="L320"/>
  <c r="L319" s="1"/>
  <c r="L318" s="1"/>
  <c r="I320"/>
  <c r="I319" s="1"/>
  <c r="I318" s="1"/>
  <c r="K319"/>
  <c r="K318" s="1"/>
  <c r="J319"/>
  <c r="J318" s="1"/>
  <c r="H319"/>
  <c r="H318" s="1"/>
  <c r="G319"/>
  <c r="G318" s="1"/>
  <c r="L317"/>
  <c r="L316" s="1"/>
  <c r="L315" s="1"/>
  <c r="I317"/>
  <c r="I316" s="1"/>
  <c r="I315" s="1"/>
  <c r="K316"/>
  <c r="K315" s="1"/>
  <c r="J316"/>
  <c r="J315" s="1"/>
  <c r="H316"/>
  <c r="H315" s="1"/>
  <c r="G316"/>
  <c r="G315" s="1"/>
  <c r="L314"/>
  <c r="I314"/>
  <c r="L313"/>
  <c r="I313"/>
  <c r="K312"/>
  <c r="K311" s="1"/>
  <c r="J312"/>
  <c r="J311" s="1"/>
  <c r="H312"/>
  <c r="H311" s="1"/>
  <c r="G312"/>
  <c r="G311" s="1"/>
  <c r="L310"/>
  <c r="L309" s="1"/>
  <c r="L308" s="1"/>
  <c r="I310"/>
  <c r="I309" s="1"/>
  <c r="I308" s="1"/>
  <c r="K309"/>
  <c r="K308" s="1"/>
  <c r="J309"/>
  <c r="J308" s="1"/>
  <c r="H309"/>
  <c r="H308" s="1"/>
  <c r="G309"/>
  <c r="G308" s="1"/>
  <c r="L307"/>
  <c r="L306" s="1"/>
  <c r="I307"/>
  <c r="I306" s="1"/>
  <c r="K306"/>
  <c r="J306"/>
  <c r="H306"/>
  <c r="G306"/>
  <c r="L305"/>
  <c r="L304" s="1"/>
  <c r="I305"/>
  <c r="I304" s="1"/>
  <c r="K304"/>
  <c r="J304"/>
  <c r="H304"/>
  <c r="G304"/>
  <c r="L303"/>
  <c r="L302" s="1"/>
  <c r="I303"/>
  <c r="I302" s="1"/>
  <c r="K302"/>
  <c r="J302"/>
  <c r="H302"/>
  <c r="G302"/>
  <c r="L301"/>
  <c r="I301"/>
  <c r="L300"/>
  <c r="I300"/>
  <c r="K299"/>
  <c r="J299"/>
  <c r="H299"/>
  <c r="G299"/>
  <c r="L298"/>
  <c r="L297" s="1"/>
  <c r="I298"/>
  <c r="I297" s="1"/>
  <c r="K297"/>
  <c r="J297"/>
  <c r="H297"/>
  <c r="G297"/>
  <c r="L296"/>
  <c r="L295" s="1"/>
  <c r="I296"/>
  <c r="I295" s="1"/>
  <c r="K295"/>
  <c r="J295"/>
  <c r="H295"/>
  <c r="G295"/>
  <c r="L293"/>
  <c r="L292" s="1"/>
  <c r="I293"/>
  <c r="I292" s="1"/>
  <c r="K292"/>
  <c r="J292"/>
  <c r="H292"/>
  <c r="G292"/>
  <c r="L291"/>
  <c r="L290" s="1"/>
  <c r="I291"/>
  <c r="I290" s="1"/>
  <c r="K290"/>
  <c r="J290"/>
  <c r="H290"/>
  <c r="G290"/>
  <c r="L285"/>
  <c r="I285"/>
  <c r="L284"/>
  <c r="I284"/>
  <c r="K283"/>
  <c r="K282" s="1"/>
  <c r="J283"/>
  <c r="J282" s="1"/>
  <c r="H283"/>
  <c r="H282" s="1"/>
  <c r="G283"/>
  <c r="G282" s="1"/>
  <c r="L281"/>
  <c r="I281"/>
  <c r="L280"/>
  <c r="I280"/>
  <c r="K279"/>
  <c r="K278" s="1"/>
  <c r="J279"/>
  <c r="J278" s="1"/>
  <c r="H279"/>
  <c r="H278" s="1"/>
  <c r="G279"/>
  <c r="G278" s="1"/>
  <c r="L274"/>
  <c r="I274"/>
  <c r="L273"/>
  <c r="I273"/>
  <c r="K272"/>
  <c r="J272"/>
  <c r="H272"/>
  <c r="G272"/>
  <c r="L271"/>
  <c r="I271"/>
  <c r="L270"/>
  <c r="I270"/>
  <c r="L269"/>
  <c r="I269"/>
  <c r="K268"/>
  <c r="J268"/>
  <c r="H268"/>
  <c r="G268"/>
  <c r="L267"/>
  <c r="I267"/>
  <c r="L266"/>
  <c r="I266"/>
  <c r="K265"/>
  <c r="J265"/>
  <c r="H265"/>
  <c r="G265"/>
  <c r="L264"/>
  <c r="I264"/>
  <c r="L263"/>
  <c r="I263"/>
  <c r="L262"/>
  <c r="I262"/>
  <c r="L261"/>
  <c r="I261"/>
  <c r="K260"/>
  <c r="J260"/>
  <c r="H260"/>
  <c r="G260"/>
  <c r="L259"/>
  <c r="I259"/>
  <c r="L258"/>
  <c r="I258"/>
  <c r="L257"/>
  <c r="I257"/>
  <c r="L256"/>
  <c r="I256"/>
  <c r="K255"/>
  <c r="J255"/>
  <c r="H255"/>
  <c r="G255"/>
  <c r="L253"/>
  <c r="I253"/>
  <c r="L252"/>
  <c r="I252"/>
  <c r="L251"/>
  <c r="I251"/>
  <c r="L250"/>
  <c r="I250"/>
  <c r="K249"/>
  <c r="J249"/>
  <c r="H249"/>
  <c r="G249"/>
  <c r="L248"/>
  <c r="I248"/>
  <c r="L247"/>
  <c r="I247"/>
  <c r="K246"/>
  <c r="J246"/>
  <c r="H246"/>
  <c r="G246"/>
  <c r="L245"/>
  <c r="I245"/>
  <c r="L244"/>
  <c r="I244"/>
  <c r="L243"/>
  <c r="I243"/>
  <c r="L242"/>
  <c r="I242"/>
  <c r="H241"/>
  <c r="G241"/>
  <c r="L240"/>
  <c r="L239" s="1"/>
  <c r="I240"/>
  <c r="I239" s="1"/>
  <c r="K239"/>
  <c r="J239"/>
  <c r="H239"/>
  <c r="G239"/>
  <c r="L238"/>
  <c r="I238"/>
  <c r="L237"/>
  <c r="I237"/>
  <c r="L236"/>
  <c r="I236"/>
  <c r="L235"/>
  <c r="I235"/>
  <c r="K234"/>
  <c r="J234"/>
  <c r="H234"/>
  <c r="G234"/>
  <c r="L232"/>
  <c r="L231" s="1"/>
  <c r="L230" s="1"/>
  <c r="I232"/>
  <c r="I231" s="1"/>
  <c r="I230" s="1"/>
  <c r="K231"/>
  <c r="K230" s="1"/>
  <c r="J231"/>
  <c r="J230" s="1"/>
  <c r="H231"/>
  <c r="H230" s="1"/>
  <c r="G231"/>
  <c r="G230" s="1"/>
  <c r="L229"/>
  <c r="L228" s="1"/>
  <c r="L227" s="1"/>
  <c r="I229"/>
  <c r="I228" s="1"/>
  <c r="I227" s="1"/>
  <c r="K228"/>
  <c r="K227" s="1"/>
  <c r="J228"/>
  <c r="J227" s="1"/>
  <c r="H228"/>
  <c r="H227" s="1"/>
  <c r="G228"/>
  <c r="G227" s="1"/>
  <c r="L225"/>
  <c r="L224" s="1"/>
  <c r="L223" s="1"/>
  <c r="I225"/>
  <c r="I224" s="1"/>
  <c r="I223" s="1"/>
  <c r="K224"/>
  <c r="K223" s="1"/>
  <c r="J224"/>
  <c r="J223" s="1"/>
  <c r="H224"/>
  <c r="H223" s="1"/>
  <c r="G224"/>
  <c r="G223" s="1"/>
  <c r="L222"/>
  <c r="I222"/>
  <c r="L221"/>
  <c r="I221"/>
  <c r="K220"/>
  <c r="J220"/>
  <c r="H220"/>
  <c r="G220"/>
  <c r="L219"/>
  <c r="I219"/>
  <c r="L218"/>
  <c r="I218"/>
  <c r="L217"/>
  <c r="I217"/>
  <c r="L216"/>
  <c r="I216"/>
  <c r="L215"/>
  <c r="I215"/>
  <c r="L214"/>
  <c r="I214"/>
  <c r="L213"/>
  <c r="I213"/>
  <c r="K212"/>
  <c r="J212"/>
  <c r="H212"/>
  <c r="G212"/>
  <c r="L210"/>
  <c r="L209" s="1"/>
  <c r="L208" s="1"/>
  <c r="I210"/>
  <c r="I209" s="1"/>
  <c r="I208" s="1"/>
  <c r="K209"/>
  <c r="K208" s="1"/>
  <c r="J209"/>
  <c r="J208" s="1"/>
  <c r="H209"/>
  <c r="H208" s="1"/>
  <c r="G209"/>
  <c r="G208" s="1"/>
  <c r="L207"/>
  <c r="L206" s="1"/>
  <c r="L205" s="1"/>
  <c r="I207"/>
  <c r="I206" s="1"/>
  <c r="I205" s="1"/>
  <c r="K206"/>
  <c r="K205" s="1"/>
  <c r="J206"/>
  <c r="J205" s="1"/>
  <c r="H206"/>
  <c r="H205" s="1"/>
  <c r="G206"/>
  <c r="G205" s="1"/>
  <c r="L204"/>
  <c r="I204"/>
  <c r="L203"/>
  <c r="I203"/>
  <c r="K202"/>
  <c r="J202"/>
  <c r="H202"/>
  <c r="G202"/>
  <c r="L201"/>
  <c r="I201"/>
  <c r="L200"/>
  <c r="I200"/>
  <c r="L199"/>
  <c r="I199"/>
  <c r="L198"/>
  <c r="I198"/>
  <c r="L197"/>
  <c r="I197"/>
  <c r="K196"/>
  <c r="J196"/>
  <c r="H196"/>
  <c r="G196"/>
  <c r="L195"/>
  <c r="I195"/>
  <c r="L194"/>
  <c r="I194"/>
  <c r="K193"/>
  <c r="J193"/>
  <c r="H193"/>
  <c r="G193"/>
  <c r="L189"/>
  <c r="I189"/>
  <c r="L188"/>
  <c r="I188"/>
  <c r="K187"/>
  <c r="J187"/>
  <c r="H187"/>
  <c r="G187"/>
  <c r="L186"/>
  <c r="L185" s="1"/>
  <c r="I186"/>
  <c r="I185" s="1"/>
  <c r="K185"/>
  <c r="J185"/>
  <c r="H185"/>
  <c r="G185"/>
  <c r="L183"/>
  <c r="I183"/>
  <c r="L182"/>
  <c r="I182"/>
  <c r="K181"/>
  <c r="J181"/>
  <c r="H181"/>
  <c r="G181"/>
  <c r="L180"/>
  <c r="L179" s="1"/>
  <c r="I180"/>
  <c r="I179" s="1"/>
  <c r="K179"/>
  <c r="J179"/>
  <c r="H179"/>
  <c r="G179"/>
  <c r="L175"/>
  <c r="L174" s="1"/>
  <c r="L173" s="1"/>
  <c r="I175"/>
  <c r="I174" s="1"/>
  <c r="I173" s="1"/>
  <c r="K174"/>
  <c r="K173" s="1"/>
  <c r="J174"/>
  <c r="J173" s="1"/>
  <c r="H174"/>
  <c r="H173" s="1"/>
  <c r="G174"/>
  <c r="G173" s="1"/>
  <c r="L172"/>
  <c r="L171" s="1"/>
  <c r="I172"/>
  <c r="I171" s="1"/>
  <c r="K171"/>
  <c r="J171"/>
  <c r="H171"/>
  <c r="G171"/>
  <c r="L168"/>
  <c r="I168"/>
  <c r="L167"/>
  <c r="I167"/>
  <c r="K166"/>
  <c r="J166"/>
  <c r="H166"/>
  <c r="G166"/>
  <c r="L165"/>
  <c r="I165"/>
  <c r="L164"/>
  <c r="I164"/>
  <c r="K163"/>
  <c r="J163"/>
  <c r="H163"/>
  <c r="G163"/>
  <c r="L162"/>
  <c r="I162"/>
  <c r="L161"/>
  <c r="I161"/>
  <c r="K160"/>
  <c r="J160"/>
  <c r="H160"/>
  <c r="G160"/>
  <c r="L159"/>
  <c r="I159"/>
  <c r="L158"/>
  <c r="I158"/>
  <c r="L157"/>
  <c r="I157"/>
  <c r="K156"/>
  <c r="J156"/>
  <c r="H156"/>
  <c r="G156"/>
  <c r="L154"/>
  <c r="I154"/>
  <c r="L153"/>
  <c r="I153"/>
  <c r="L152"/>
  <c r="I152"/>
  <c r="K151"/>
  <c r="J151"/>
  <c r="H151"/>
  <c r="G151"/>
  <c r="L150"/>
  <c r="I150"/>
  <c r="L149"/>
  <c r="I149"/>
  <c r="L148"/>
  <c r="I148"/>
  <c r="K147"/>
  <c r="J147"/>
  <c r="H147"/>
  <c r="G147"/>
  <c r="L146"/>
  <c r="I146"/>
  <c r="L145"/>
  <c r="I145"/>
  <c r="K144"/>
  <c r="J144"/>
  <c r="H144"/>
  <c r="G144"/>
  <c r="L141"/>
  <c r="L140" s="1"/>
  <c r="I141"/>
  <c r="I140" s="1"/>
  <c r="K140"/>
  <c r="J140"/>
  <c r="H140"/>
  <c r="G140"/>
  <c r="L139"/>
  <c r="L138" s="1"/>
  <c r="I139"/>
  <c r="I138" s="1"/>
  <c r="K138"/>
  <c r="J138"/>
  <c r="H138"/>
  <c r="G138"/>
  <c r="L137"/>
  <c r="I137"/>
  <c r="L136"/>
  <c r="I136"/>
  <c r="K135"/>
  <c r="J135"/>
  <c r="H135"/>
  <c r="G135"/>
  <c r="L134"/>
  <c r="I134"/>
  <c r="L133"/>
  <c r="I133"/>
  <c r="L132"/>
  <c r="I132"/>
  <c r="K131"/>
  <c r="J131"/>
  <c r="H131"/>
  <c r="G131"/>
  <c r="L129"/>
  <c r="I129"/>
  <c r="L128"/>
  <c r="I128"/>
  <c r="L127"/>
  <c r="I127"/>
  <c r="K126"/>
  <c r="J126"/>
  <c r="H126"/>
  <c r="L125"/>
  <c r="I125"/>
  <c r="L124"/>
  <c r="I124"/>
  <c r="K123"/>
  <c r="J123"/>
  <c r="H123"/>
  <c r="G123"/>
  <c r="L119"/>
  <c r="L118" s="1"/>
  <c r="L117" s="1"/>
  <c r="L116" s="1"/>
  <c r="I119"/>
  <c r="I118" s="1"/>
  <c r="I117" s="1"/>
  <c r="I116" s="1"/>
  <c r="K118"/>
  <c r="K117" s="1"/>
  <c r="K116" s="1"/>
  <c r="J118"/>
  <c r="J117" s="1"/>
  <c r="J116" s="1"/>
  <c r="H118"/>
  <c r="H117" s="1"/>
  <c r="H116" s="1"/>
  <c r="G118"/>
  <c r="G117" s="1"/>
  <c r="G116" s="1"/>
  <c r="L114"/>
  <c r="L113" s="1"/>
  <c r="L112" s="1"/>
  <c r="I114"/>
  <c r="I113" s="1"/>
  <c r="I112" s="1"/>
  <c r="K113"/>
  <c r="K112" s="1"/>
  <c r="J113"/>
  <c r="J112" s="1"/>
  <c r="H113"/>
  <c r="H112" s="1"/>
  <c r="G113"/>
  <c r="G112" s="1"/>
  <c r="L111"/>
  <c r="L110" s="1"/>
  <c r="I111"/>
  <c r="I110" s="1"/>
  <c r="K110"/>
  <c r="J110"/>
  <c r="H110"/>
  <c r="G110"/>
  <c r="L107"/>
  <c r="I107"/>
  <c r="L106"/>
  <c r="I106"/>
  <c r="K105"/>
  <c r="J105"/>
  <c r="H105"/>
  <c r="L104"/>
  <c r="I104"/>
  <c r="L103"/>
  <c r="I103"/>
  <c r="L102"/>
  <c r="I102"/>
  <c r="L101"/>
  <c r="I101"/>
  <c r="K100"/>
  <c r="J100"/>
  <c r="H100"/>
  <c r="L99"/>
  <c r="L98" s="1"/>
  <c r="I99"/>
  <c r="I98" s="1"/>
  <c r="K98"/>
  <c r="J98"/>
  <c r="H98"/>
  <c r="G97"/>
  <c r="L96"/>
  <c r="I96"/>
  <c r="L95"/>
  <c r="I95"/>
  <c r="L94"/>
  <c r="I94"/>
  <c r="L93"/>
  <c r="I93"/>
  <c r="K92"/>
  <c r="J92"/>
  <c r="H92"/>
  <c r="G92"/>
  <c r="L91"/>
  <c r="I91"/>
  <c r="L90"/>
  <c r="I90"/>
  <c r="K89"/>
  <c r="J89"/>
  <c r="H89"/>
  <c r="G89"/>
  <c r="L87"/>
  <c r="I87"/>
  <c r="L86"/>
  <c r="I86"/>
  <c r="K85"/>
  <c r="J85"/>
  <c r="H85"/>
  <c r="G85"/>
  <c r="L84"/>
  <c r="L83" s="1"/>
  <c r="I84"/>
  <c r="I83" s="1"/>
  <c r="K83"/>
  <c r="J83"/>
  <c r="H83"/>
  <c r="G83"/>
  <c r="L81"/>
  <c r="I81"/>
  <c r="L80"/>
  <c r="I80"/>
  <c r="K79"/>
  <c r="K78" s="1"/>
  <c r="J79"/>
  <c r="J78" s="1"/>
  <c r="H79"/>
  <c r="H78" s="1"/>
  <c r="G79"/>
  <c r="G78" s="1"/>
  <c r="L77"/>
  <c r="L76" s="1"/>
  <c r="L75" s="1"/>
  <c r="I77"/>
  <c r="I76" s="1"/>
  <c r="I75" s="1"/>
  <c r="K76"/>
  <c r="K75" s="1"/>
  <c r="J76"/>
  <c r="J75" s="1"/>
  <c r="H76"/>
  <c r="H75" s="1"/>
  <c r="G76"/>
  <c r="G75" s="1"/>
  <c r="L73"/>
  <c r="I73"/>
  <c r="L72"/>
  <c r="I72"/>
  <c r="L71"/>
  <c r="I71"/>
  <c r="L70"/>
  <c r="I70"/>
  <c r="L69"/>
  <c r="I69"/>
  <c r="K68"/>
  <c r="K67" s="1"/>
  <c r="J68"/>
  <c r="J67" s="1"/>
  <c r="H68"/>
  <c r="H67" s="1"/>
  <c r="G68"/>
  <c r="G67" s="1"/>
  <c r="L66"/>
  <c r="I66"/>
  <c r="L65"/>
  <c r="I65"/>
  <c r="L64"/>
  <c r="I64"/>
  <c r="L63"/>
  <c r="I63"/>
  <c r="L62"/>
  <c r="I62"/>
  <c r="K61"/>
  <c r="K60" s="1"/>
  <c r="K59" s="1"/>
  <c r="J61"/>
  <c r="J60" s="1"/>
  <c r="J59" s="1"/>
  <c r="H61"/>
  <c r="H60" s="1"/>
  <c r="H59" s="1"/>
  <c r="G61"/>
  <c r="G60" s="1"/>
  <c r="G59" s="1"/>
  <c r="L56"/>
  <c r="L55" s="1"/>
  <c r="I56"/>
  <c r="I55" s="1"/>
  <c r="L54"/>
  <c r="I54"/>
  <c r="L53"/>
  <c r="I53"/>
  <c r="L51"/>
  <c r="I51"/>
  <c r="L50"/>
  <c r="I50"/>
  <c r="L48"/>
  <c r="I48"/>
  <c r="L47"/>
  <c r="I47"/>
  <c r="L45"/>
  <c r="I45"/>
  <c r="L44"/>
  <c r="I44"/>
  <c r="L43"/>
  <c r="I43"/>
  <c r="L42"/>
  <c r="I42"/>
  <c r="L39"/>
  <c r="L38" s="1"/>
  <c r="I39"/>
  <c r="I38" s="1"/>
  <c r="G38"/>
  <c r="L37"/>
  <c r="I37"/>
  <c r="L36"/>
  <c r="I36"/>
  <c r="L35"/>
  <c r="I35"/>
  <c r="L33"/>
  <c r="I33"/>
  <c r="L32"/>
  <c r="I32"/>
  <c r="L31"/>
  <c r="I31"/>
  <c r="L30"/>
  <c r="I30"/>
  <c r="L28"/>
  <c r="I28"/>
  <c r="L27"/>
  <c r="I27"/>
  <c r="L22"/>
  <c r="I22"/>
  <c r="L21"/>
  <c r="I21"/>
  <c r="K20"/>
  <c r="H20"/>
  <c r="G20"/>
  <c r="L19"/>
  <c r="I19"/>
  <c r="L18"/>
  <c r="I18"/>
  <c r="K17"/>
  <c r="H17"/>
  <c r="G17"/>
  <c r="L15"/>
  <c r="I15"/>
  <c r="L14"/>
  <c r="I14"/>
  <c r="L13"/>
  <c r="I13"/>
  <c r="K12"/>
  <c r="J12"/>
  <c r="J11" s="1"/>
  <c r="J10" s="1"/>
  <c r="H12"/>
  <c r="L41" l="1"/>
  <c r="L49"/>
  <c r="L29"/>
  <c r="I46"/>
  <c r="I52"/>
  <c r="L26"/>
  <c r="L34"/>
  <c r="I41"/>
  <c r="I49"/>
  <c r="G25"/>
  <c r="K25"/>
  <c r="I26"/>
  <c r="I29"/>
  <c r="I34"/>
  <c r="L46"/>
  <c r="L52"/>
  <c r="H25"/>
  <c r="G40"/>
  <c r="J40"/>
  <c r="J24" s="1"/>
  <c r="J23" s="1"/>
  <c r="H40"/>
  <c r="K40"/>
  <c r="J88"/>
  <c r="G294"/>
  <c r="G289"/>
  <c r="H294"/>
  <c r="I534"/>
  <c r="K534"/>
  <c r="G667"/>
  <c r="H674"/>
  <c r="H667" s="1"/>
  <c r="K88"/>
  <c r="H534"/>
  <c r="L534"/>
  <c r="G534"/>
  <c r="J534"/>
  <c r="G143"/>
  <c r="H143"/>
  <c r="J143"/>
  <c r="H541"/>
  <c r="H503"/>
  <c r="J503"/>
  <c r="G503"/>
  <c r="G88"/>
  <c r="G82" s="1"/>
  <c r="J662"/>
  <c r="K351"/>
  <c r="K350" s="1"/>
  <c r="K329"/>
  <c r="K328" s="1"/>
  <c r="K327" s="1"/>
  <c r="I329"/>
  <c r="I328" s="1"/>
  <c r="I327" s="1"/>
  <c r="L246"/>
  <c r="L249"/>
  <c r="L560"/>
  <c r="I289"/>
  <c r="I634"/>
  <c r="I671"/>
  <c r="I674"/>
  <c r="I681"/>
  <c r="L730"/>
  <c r="J122"/>
  <c r="J121" s="1"/>
  <c r="H642"/>
  <c r="H641" s="1"/>
  <c r="L20"/>
  <c r="K58"/>
  <c r="L283"/>
  <c r="L282" s="1"/>
  <c r="L360"/>
  <c r="L359" s="1"/>
  <c r="H634"/>
  <c r="H629" s="1"/>
  <c r="H628" s="1"/>
  <c r="I654"/>
  <c r="J766"/>
  <c r="J765" s="1"/>
  <c r="L92"/>
  <c r="K97"/>
  <c r="I105"/>
  <c r="G178"/>
  <c r="J211"/>
  <c r="I212"/>
  <c r="L400"/>
  <c r="L399" s="1"/>
  <c r="L404"/>
  <c r="L438"/>
  <c r="L710"/>
  <c r="L709" s="1"/>
  <c r="J828"/>
  <c r="J827" s="1"/>
  <c r="J826" s="1"/>
  <c r="H650"/>
  <c r="H649" s="1"/>
  <c r="J74"/>
  <c r="I79"/>
  <c r="I78" s="1"/>
  <c r="I74" s="1"/>
  <c r="L105"/>
  <c r="J130"/>
  <c r="I147"/>
  <c r="K170"/>
  <c r="K169" s="1"/>
  <c r="H178"/>
  <c r="J336"/>
  <c r="J335" s="1"/>
  <c r="I391"/>
  <c r="I390" s="1"/>
  <c r="I389" s="1"/>
  <c r="J420"/>
  <c r="J428"/>
  <c r="J427" s="1"/>
  <c r="J437"/>
  <c r="J436" s="1"/>
  <c r="J435" s="1"/>
  <c r="L671"/>
  <c r="L674"/>
  <c r="G799"/>
  <c r="I758"/>
  <c r="I757" s="1"/>
  <c r="L351"/>
  <c r="L350" s="1"/>
  <c r="G758"/>
  <c r="G757" s="1"/>
  <c r="K766"/>
  <c r="K765" s="1"/>
  <c r="H799"/>
  <c r="K16"/>
  <c r="K11" s="1"/>
  <c r="K10" s="1"/>
  <c r="H58"/>
  <c r="G170"/>
  <c r="G169" s="1"/>
  <c r="K178"/>
  <c r="L181"/>
  <c r="L178" s="1"/>
  <c r="H184"/>
  <c r="I255"/>
  <c r="I265"/>
  <c r="L272"/>
  <c r="L312"/>
  <c r="L311" s="1"/>
  <c r="G360"/>
  <c r="G359" s="1"/>
  <c r="I377"/>
  <c r="I376" s="1"/>
  <c r="I411"/>
  <c r="L443"/>
  <c r="J479"/>
  <c r="I618"/>
  <c r="I724"/>
  <c r="K820"/>
  <c r="G828"/>
  <c r="G827" s="1"/>
  <c r="G826" s="1"/>
  <c r="I68"/>
  <c r="I67" s="1"/>
  <c r="H74"/>
  <c r="L144"/>
  <c r="I226"/>
  <c r="L268"/>
  <c r="J277"/>
  <c r="J276" s="1"/>
  <c r="J275" s="1"/>
  <c r="I283"/>
  <c r="I282" s="1"/>
  <c r="L321"/>
  <c r="H329"/>
  <c r="H328" s="1"/>
  <c r="H327" s="1"/>
  <c r="L329"/>
  <c r="L328" s="1"/>
  <c r="L327" s="1"/>
  <c r="K336"/>
  <c r="K335" s="1"/>
  <c r="K360"/>
  <c r="K359" s="1"/>
  <c r="H360"/>
  <c r="H359" s="1"/>
  <c r="L447"/>
  <c r="L446" s="1"/>
  <c r="I498"/>
  <c r="I479" s="1"/>
  <c r="J634"/>
  <c r="J629" s="1"/>
  <c r="J628" s="1"/>
  <c r="G642"/>
  <c r="G641" s="1"/>
  <c r="L643"/>
  <c r="L646"/>
  <c r="G662"/>
  <c r="K662"/>
  <c r="G814"/>
  <c r="H820"/>
  <c r="I823"/>
  <c r="I820" s="1"/>
  <c r="K828"/>
  <c r="K827" s="1"/>
  <c r="K826" s="1"/>
  <c r="K758"/>
  <c r="K757" s="1"/>
  <c r="J170"/>
  <c r="J169" s="1"/>
  <c r="J289"/>
  <c r="H428"/>
  <c r="H427" s="1"/>
  <c r="G729"/>
  <c r="I12"/>
  <c r="G16"/>
  <c r="G11" s="1"/>
  <c r="G10" s="1"/>
  <c r="L17"/>
  <c r="H16"/>
  <c r="H11" s="1"/>
  <c r="H10" s="1"/>
  <c r="J58"/>
  <c r="I61"/>
  <c r="I60" s="1"/>
  <c r="I59" s="1"/>
  <c r="L68"/>
  <c r="L67" s="1"/>
  <c r="I89"/>
  <c r="I181"/>
  <c r="I178" s="1"/>
  <c r="K192"/>
  <c r="K191" s="1"/>
  <c r="H226"/>
  <c r="I246"/>
  <c r="I249"/>
  <c r="L255"/>
  <c r="H254"/>
  <c r="H233" s="1"/>
  <c r="K289"/>
  <c r="J329"/>
  <c r="J328" s="1"/>
  <c r="J327" s="1"/>
  <c r="J382"/>
  <c r="I586"/>
  <c r="J601"/>
  <c r="L614"/>
  <c r="H662"/>
  <c r="I710"/>
  <c r="I709" s="1"/>
  <c r="L745"/>
  <c r="L744" s="1"/>
  <c r="G784"/>
  <c r="K784"/>
  <c r="L796"/>
  <c r="L795" s="1"/>
  <c r="J814"/>
  <c r="J820"/>
  <c r="G820"/>
  <c r="J729"/>
  <c r="I123"/>
  <c r="L131"/>
  <c r="L151"/>
  <c r="J178"/>
  <c r="J184"/>
  <c r="H211"/>
  <c r="L234"/>
  <c r="I322"/>
  <c r="H336"/>
  <c r="H335" s="1"/>
  <c r="J360"/>
  <c r="J359" s="1"/>
  <c r="J358" s="1"/>
  <c r="L411"/>
  <c r="K428"/>
  <c r="K427" s="1"/>
  <c r="I560"/>
  <c r="I563"/>
  <c r="I566"/>
  <c r="I581"/>
  <c r="H590"/>
  <c r="L634"/>
  <c r="I662"/>
  <c r="L703"/>
  <c r="L706"/>
  <c r="L724"/>
  <c r="I730"/>
  <c r="I739"/>
  <c r="H784"/>
  <c r="J784"/>
  <c r="K814"/>
  <c r="L817"/>
  <c r="L814" s="1"/>
  <c r="L662"/>
  <c r="I109"/>
  <c r="I108" s="1"/>
  <c r="K130"/>
  <c r="I351"/>
  <c r="I350" s="1"/>
  <c r="K403"/>
  <c r="K398" s="1"/>
  <c r="J403"/>
  <c r="J398" s="1"/>
  <c r="K799"/>
  <c r="G58"/>
  <c r="G74"/>
  <c r="L79"/>
  <c r="L78" s="1"/>
  <c r="L74" s="1"/>
  <c r="I85"/>
  <c r="L100"/>
  <c r="L126"/>
  <c r="L135"/>
  <c r="I144"/>
  <c r="H155"/>
  <c r="L156"/>
  <c r="L163"/>
  <c r="G184"/>
  <c r="K184"/>
  <c r="L187"/>
  <c r="L184" s="1"/>
  <c r="L193"/>
  <c r="L196"/>
  <c r="L220"/>
  <c r="G226"/>
  <c r="I234"/>
  <c r="I241"/>
  <c r="L279"/>
  <c r="L278" s="1"/>
  <c r="G382"/>
  <c r="G420"/>
  <c r="G428"/>
  <c r="G427" s="1"/>
  <c r="I443"/>
  <c r="H457"/>
  <c r="G479"/>
  <c r="K479"/>
  <c r="L525"/>
  <c r="I528"/>
  <c r="K574"/>
  <c r="H574"/>
  <c r="K601"/>
  <c r="L604"/>
  <c r="I614"/>
  <c r="L631"/>
  <c r="L630" s="1"/>
  <c r="I659"/>
  <c r="I668"/>
  <c r="K691"/>
  <c r="I721"/>
  <c r="I745"/>
  <c r="I744" s="1"/>
  <c r="L774"/>
  <c r="L773" s="1"/>
  <c r="L800"/>
  <c r="L799" s="1"/>
  <c r="H814"/>
  <c r="I817"/>
  <c r="I814" s="1"/>
  <c r="K226"/>
  <c r="K420"/>
  <c r="H130"/>
  <c r="J226"/>
  <c r="G336"/>
  <c r="G335" s="1"/>
  <c r="L382"/>
  <c r="H744"/>
  <c r="L766"/>
  <c r="L765" s="1"/>
  <c r="I20"/>
  <c r="I92"/>
  <c r="H97"/>
  <c r="J97"/>
  <c r="I100"/>
  <c r="H109"/>
  <c r="H108" s="1"/>
  <c r="L123"/>
  <c r="I126"/>
  <c r="I131"/>
  <c r="K143"/>
  <c r="I151"/>
  <c r="I156"/>
  <c r="I163"/>
  <c r="I187"/>
  <c r="I184" s="1"/>
  <c r="J192"/>
  <c r="J191" s="1"/>
  <c r="I193"/>
  <c r="I196"/>
  <c r="I268"/>
  <c r="I279"/>
  <c r="I278" s="1"/>
  <c r="I299"/>
  <c r="I294" s="1"/>
  <c r="G329"/>
  <c r="G328" s="1"/>
  <c r="G327" s="1"/>
  <c r="I373"/>
  <c r="I372" s="1"/>
  <c r="H382"/>
  <c r="K382"/>
  <c r="L391"/>
  <c r="L390" s="1"/>
  <c r="L389" s="1"/>
  <c r="I400"/>
  <c r="I399" s="1"/>
  <c r="I404"/>
  <c r="H420"/>
  <c r="K437"/>
  <c r="K436" s="1"/>
  <c r="K435" s="1"/>
  <c r="I447"/>
  <c r="I446" s="1"/>
  <c r="L498"/>
  <c r="L479" s="1"/>
  <c r="I525"/>
  <c r="J541"/>
  <c r="L586"/>
  <c r="K590"/>
  <c r="I604"/>
  <c r="L618"/>
  <c r="I631"/>
  <c r="I630" s="1"/>
  <c r="L651"/>
  <c r="L659"/>
  <c r="I692"/>
  <c r="G691"/>
  <c r="J744"/>
  <c r="J758"/>
  <c r="J757" s="1"/>
  <c r="K774"/>
  <c r="K773" s="1"/>
  <c r="J799"/>
  <c r="I800"/>
  <c r="I799" s="1"/>
  <c r="L823"/>
  <c r="L820" s="1"/>
  <c r="H828"/>
  <c r="H827" s="1"/>
  <c r="H826" s="1"/>
  <c r="I360"/>
  <c r="I359" s="1"/>
  <c r="K294"/>
  <c r="J109"/>
  <c r="J108" s="1"/>
  <c r="K155"/>
  <c r="H170"/>
  <c r="H169" s="1"/>
  <c r="I522"/>
  <c r="K744"/>
  <c r="H758"/>
  <c r="H757" s="1"/>
  <c r="I17"/>
  <c r="L89"/>
  <c r="H88"/>
  <c r="K122"/>
  <c r="K121" s="1"/>
  <c r="L160"/>
  <c r="L166"/>
  <c r="H192"/>
  <c r="L202"/>
  <c r="I220"/>
  <c r="L226"/>
  <c r="L241"/>
  <c r="I260"/>
  <c r="L265"/>
  <c r="L299"/>
  <c r="L294" s="1"/>
  <c r="J351"/>
  <c r="J350" s="1"/>
  <c r="L373"/>
  <c r="L372" s="1"/>
  <c r="L377"/>
  <c r="L376" s="1"/>
  <c r="G403"/>
  <c r="G398" s="1"/>
  <c r="I420"/>
  <c r="I428"/>
  <c r="I427" s="1"/>
  <c r="G437"/>
  <c r="G436" s="1"/>
  <c r="G435" s="1"/>
  <c r="I476"/>
  <c r="I457" s="1"/>
  <c r="H479"/>
  <c r="I531"/>
  <c r="G541"/>
  <c r="L597"/>
  <c r="L590" s="1"/>
  <c r="H601"/>
  <c r="L625"/>
  <c r="L654"/>
  <c r="L668"/>
  <c r="L681"/>
  <c r="L692"/>
  <c r="H691"/>
  <c r="H729"/>
  <c r="I796"/>
  <c r="I795" s="1"/>
  <c r="I828"/>
  <c r="I827" s="1"/>
  <c r="I826" s="1"/>
  <c r="G192"/>
  <c r="L784"/>
  <c r="L828"/>
  <c r="L827" s="1"/>
  <c r="L826" s="1"/>
  <c r="K254"/>
  <c r="K233" s="1"/>
  <c r="G650"/>
  <c r="G649" s="1"/>
  <c r="K667"/>
  <c r="G744"/>
  <c r="L758"/>
  <c r="L757" s="1"/>
  <c r="G766"/>
  <c r="G765" s="1"/>
  <c r="L12"/>
  <c r="L61"/>
  <c r="L60" s="1"/>
  <c r="L59" s="1"/>
  <c r="K74"/>
  <c r="L85"/>
  <c r="L109"/>
  <c r="L108" s="1"/>
  <c r="H122"/>
  <c r="H121" s="1"/>
  <c r="I135"/>
  <c r="G130"/>
  <c r="G126" s="1"/>
  <c r="G122" s="1"/>
  <c r="G121" s="1"/>
  <c r="G120" s="1"/>
  <c r="L147"/>
  <c r="I160"/>
  <c r="J155"/>
  <c r="I166"/>
  <c r="I202"/>
  <c r="L212"/>
  <c r="L260"/>
  <c r="I312"/>
  <c r="I311" s="1"/>
  <c r="I336"/>
  <c r="I335" s="1"/>
  <c r="L336"/>
  <c r="L335" s="1"/>
  <c r="G389"/>
  <c r="J389"/>
  <c r="H403"/>
  <c r="H398" s="1"/>
  <c r="L420"/>
  <c r="L428"/>
  <c r="L427" s="1"/>
  <c r="H437"/>
  <c r="H436" s="1"/>
  <c r="H435" s="1"/>
  <c r="G457"/>
  <c r="L522"/>
  <c r="L531"/>
  <c r="L563"/>
  <c r="L581"/>
  <c r="I597"/>
  <c r="I590" s="1"/>
  <c r="G601"/>
  <c r="I625"/>
  <c r="I643"/>
  <c r="I646"/>
  <c r="K650"/>
  <c r="K649" s="1"/>
  <c r="I651"/>
  <c r="J650"/>
  <c r="J649" s="1"/>
  <c r="J667"/>
  <c r="I706"/>
  <c r="L721"/>
  <c r="I766"/>
  <c r="I765" s="1"/>
  <c r="G774"/>
  <c r="G773" s="1"/>
  <c r="J774"/>
  <c r="J773" s="1"/>
  <c r="I703"/>
  <c r="L289"/>
  <c r="H289"/>
  <c r="I569"/>
  <c r="L569"/>
  <c r="L566"/>
  <c r="K541"/>
  <c r="G155"/>
  <c r="L170"/>
  <c r="L169" s="1"/>
  <c r="K211"/>
  <c r="I272"/>
  <c r="G254"/>
  <c r="G233" s="1"/>
  <c r="G109"/>
  <c r="G108" s="1"/>
  <c r="K109"/>
  <c r="K108" s="1"/>
  <c r="I170"/>
  <c r="I169" s="1"/>
  <c r="G211"/>
  <c r="L740"/>
  <c r="L739" s="1"/>
  <c r="K739"/>
  <c r="K729" s="1"/>
  <c r="L477"/>
  <c r="L476" s="1"/>
  <c r="L457" s="1"/>
  <c r="K476"/>
  <c r="K457" s="1"/>
  <c r="I784"/>
  <c r="K277"/>
  <c r="K276" s="1"/>
  <c r="K275" s="1"/>
  <c r="G590"/>
  <c r="J254"/>
  <c r="J233" s="1"/>
  <c r="G277"/>
  <c r="G276" s="1"/>
  <c r="G275" s="1"/>
  <c r="G371"/>
  <c r="I382"/>
  <c r="H389"/>
  <c r="G634"/>
  <c r="G629" s="1"/>
  <c r="G628" s="1"/>
  <c r="K634"/>
  <c r="K629" s="1"/>
  <c r="K628" s="1"/>
  <c r="J691"/>
  <c r="H774"/>
  <c r="H773" s="1"/>
  <c r="L529"/>
  <c r="L528" s="1"/>
  <c r="K528"/>
  <c r="H351"/>
  <c r="H350" s="1"/>
  <c r="K371"/>
  <c r="J457"/>
  <c r="G574"/>
  <c r="H277"/>
  <c r="H276" s="1"/>
  <c r="H275" s="1"/>
  <c r="J294"/>
  <c r="G351"/>
  <c r="G350" s="1"/>
  <c r="H371"/>
  <c r="K389"/>
  <c r="I438"/>
  <c r="J574"/>
  <c r="J590"/>
  <c r="J642"/>
  <c r="J641" s="1"/>
  <c r="H766"/>
  <c r="H765" s="1"/>
  <c r="I774"/>
  <c r="I773" s="1"/>
  <c r="K525"/>
  <c r="K503" s="1"/>
  <c r="L25" l="1"/>
  <c r="K24"/>
  <c r="K23" s="1"/>
  <c r="I25"/>
  <c r="G24"/>
  <c r="G23" s="1"/>
  <c r="H24"/>
  <c r="H23" s="1"/>
  <c r="I40"/>
  <c r="L40"/>
  <c r="G142"/>
  <c r="G115" s="1"/>
  <c r="H288"/>
  <c r="H287" s="1"/>
  <c r="H286" s="1"/>
  <c r="J82"/>
  <c r="J57" s="1"/>
  <c r="J288"/>
  <c r="J287" s="1"/>
  <c r="J286" s="1"/>
  <c r="I288"/>
  <c r="I287" s="1"/>
  <c r="I286" s="1"/>
  <c r="G288"/>
  <c r="G287" s="1"/>
  <c r="K288"/>
  <c r="K287" s="1"/>
  <c r="K286" s="1"/>
  <c r="L288"/>
  <c r="L287" s="1"/>
  <c r="L286" s="1"/>
  <c r="H142"/>
  <c r="J142"/>
  <c r="K142"/>
  <c r="G640"/>
  <c r="G639" s="1"/>
  <c r="K82"/>
  <c r="K57" s="1"/>
  <c r="G502"/>
  <c r="G501" s="1"/>
  <c r="I503"/>
  <c r="L503"/>
  <c r="H813"/>
  <c r="H812" s="1"/>
  <c r="H811" s="1"/>
  <c r="G177"/>
  <c r="H783"/>
  <c r="H782" s="1"/>
  <c r="H781" s="1"/>
  <c r="I629"/>
  <c r="I628" s="1"/>
  <c r="I403"/>
  <c r="I574"/>
  <c r="J120"/>
  <c r="I97"/>
  <c r="L277"/>
  <c r="L276" s="1"/>
  <c r="L275" s="1"/>
  <c r="J177"/>
  <c r="G783"/>
  <c r="G782" s="1"/>
  <c r="G781" s="1"/>
  <c r="H82"/>
  <c r="H57" s="1"/>
  <c r="L437"/>
  <c r="L436" s="1"/>
  <c r="L435" s="1"/>
  <c r="I122"/>
  <c r="I121" s="1"/>
  <c r="J690"/>
  <c r="J689" s="1"/>
  <c r="J688" s="1"/>
  <c r="I650"/>
  <c r="I649" s="1"/>
  <c r="I371"/>
  <c r="I358" s="1"/>
  <c r="I334" s="1"/>
  <c r="I277"/>
  <c r="I276" s="1"/>
  <c r="I275" s="1"/>
  <c r="H358"/>
  <c r="H334" s="1"/>
  <c r="J381"/>
  <c r="I398"/>
  <c r="I397" s="1"/>
  <c r="L16"/>
  <c r="L11" s="1"/>
  <c r="L10" s="1"/>
  <c r="K456"/>
  <c r="K455" s="1"/>
  <c r="L88"/>
  <c r="I667"/>
  <c r="L403"/>
  <c r="L398" s="1"/>
  <c r="L397" s="1"/>
  <c r="J813"/>
  <c r="J812" s="1"/>
  <c r="J811" s="1"/>
  <c r="I381"/>
  <c r="L574"/>
  <c r="G690"/>
  <c r="G689" s="1"/>
  <c r="G688" s="1"/>
  <c r="L729"/>
  <c r="H190"/>
  <c r="G381"/>
  <c r="L130"/>
  <c r="K813"/>
  <c r="K812" s="1"/>
  <c r="K811" s="1"/>
  <c r="I729"/>
  <c r="I143"/>
  <c r="H381"/>
  <c r="H177"/>
  <c r="L97"/>
  <c r="L254"/>
  <c r="L233" s="1"/>
  <c r="I211"/>
  <c r="J397"/>
  <c r="I58"/>
  <c r="I601"/>
  <c r="K177"/>
  <c r="L58"/>
  <c r="L177"/>
  <c r="K190"/>
  <c r="L211"/>
  <c r="K756"/>
  <c r="G813"/>
  <c r="G812" s="1"/>
  <c r="G811" s="1"/>
  <c r="K783"/>
  <c r="K782" s="1"/>
  <c r="K781" s="1"/>
  <c r="L143"/>
  <c r="L629"/>
  <c r="L628" s="1"/>
  <c r="L122"/>
  <c r="L121" s="1"/>
  <c r="I813"/>
  <c r="I812" s="1"/>
  <c r="I811" s="1"/>
  <c r="K502"/>
  <c r="K501" s="1"/>
  <c r="K358"/>
  <c r="K334" s="1"/>
  <c r="G756"/>
  <c r="H120"/>
  <c r="J190"/>
  <c r="L601"/>
  <c r="I456"/>
  <c r="I455" s="1"/>
  <c r="I254"/>
  <c r="I233" s="1"/>
  <c r="H573"/>
  <c r="H572" s="1"/>
  <c r="K120"/>
  <c r="J334"/>
  <c r="J456"/>
  <c r="J455" s="1"/>
  <c r="G358"/>
  <c r="G334" s="1"/>
  <c r="I691"/>
  <c r="K640"/>
  <c r="K639" s="1"/>
  <c r="L541"/>
  <c r="L756"/>
  <c r="L650"/>
  <c r="L649" s="1"/>
  <c r="J502"/>
  <c r="J501" s="1"/>
  <c r="H640"/>
  <c r="H639" s="1"/>
  <c r="L642"/>
  <c r="L641" s="1"/>
  <c r="I155"/>
  <c r="I130"/>
  <c r="L667"/>
  <c r="I88"/>
  <c r="H456"/>
  <c r="H455" s="1"/>
  <c r="H191"/>
  <c r="I642"/>
  <c r="I641" s="1"/>
  <c r="J783"/>
  <c r="J782" s="1"/>
  <c r="J781" s="1"/>
  <c r="G57"/>
  <c r="H502"/>
  <c r="H501" s="1"/>
  <c r="I192"/>
  <c r="I191" s="1"/>
  <c r="J756"/>
  <c r="K397"/>
  <c r="L155"/>
  <c r="I437"/>
  <c r="I436" s="1"/>
  <c r="I435" s="1"/>
  <c r="G573"/>
  <c r="G572" s="1"/>
  <c r="I541"/>
  <c r="G190"/>
  <c r="L691"/>
  <c r="L371"/>
  <c r="L358" s="1"/>
  <c r="L334" s="1"/>
  <c r="L192"/>
  <c r="L191" s="1"/>
  <c r="I16"/>
  <c r="I11" s="1"/>
  <c r="I10" s="1"/>
  <c r="I756"/>
  <c r="K381"/>
  <c r="I783"/>
  <c r="I782" s="1"/>
  <c r="I781" s="1"/>
  <c r="G456"/>
  <c r="G455" s="1"/>
  <c r="H397"/>
  <c r="L783"/>
  <c r="L782" s="1"/>
  <c r="L781" s="1"/>
  <c r="H690"/>
  <c r="H689" s="1"/>
  <c r="H688" s="1"/>
  <c r="G397"/>
  <c r="L381"/>
  <c r="L813"/>
  <c r="L812" s="1"/>
  <c r="L811" s="1"/>
  <c r="K573"/>
  <c r="K572" s="1"/>
  <c r="H756"/>
  <c r="K690"/>
  <c r="K689" s="1"/>
  <c r="K688" s="1"/>
  <c r="G191"/>
  <c r="I177"/>
  <c r="J640"/>
  <c r="J639" s="1"/>
  <c r="L456"/>
  <c r="L455" s="1"/>
  <c r="J573"/>
  <c r="J572" s="1"/>
  <c r="I24" l="1"/>
  <c r="I23" s="1"/>
  <c r="K176"/>
  <c r="L24"/>
  <c r="L23" s="1"/>
  <c r="H115"/>
  <c r="I142"/>
  <c r="L142"/>
  <c r="K115"/>
  <c r="J115"/>
  <c r="I573"/>
  <c r="I572" s="1"/>
  <c r="G176"/>
  <c r="G9" s="1"/>
  <c r="H380"/>
  <c r="I82"/>
  <c r="I57" s="1"/>
  <c r="J176"/>
  <c r="I120"/>
  <c r="L120"/>
  <c r="I690"/>
  <c r="I689" s="1"/>
  <c r="I688" s="1"/>
  <c r="L82"/>
  <c r="L57" s="1"/>
  <c r="I640"/>
  <c r="I639" s="1"/>
  <c r="K454"/>
  <c r="H176"/>
  <c r="J380"/>
  <c r="G454"/>
  <c r="L690"/>
  <c r="L689" s="1"/>
  <c r="L688" s="1"/>
  <c r="L190"/>
  <c r="L176" s="1"/>
  <c r="L380"/>
  <c r="L573"/>
  <c r="L572" s="1"/>
  <c r="L640"/>
  <c r="L639" s="1"/>
  <c r="G380"/>
  <c r="L502"/>
  <c r="L501" s="1"/>
  <c r="I190"/>
  <c r="I176" s="1"/>
  <c r="I380"/>
  <c r="H454"/>
  <c r="I502"/>
  <c r="I501" s="1"/>
  <c r="K380"/>
  <c r="J454"/>
  <c r="G891" i="4"/>
  <c r="H891"/>
  <c r="I892"/>
  <c r="I891" s="1"/>
  <c r="G893"/>
  <c r="H893"/>
  <c r="I894"/>
  <c r="I893" s="1"/>
  <c r="I885"/>
  <c r="I884"/>
  <c r="H883"/>
  <c r="G883"/>
  <c r="I882"/>
  <c r="I881" s="1"/>
  <c r="H881"/>
  <c r="G881"/>
  <c r="I870"/>
  <c r="I869" s="1"/>
  <c r="H869"/>
  <c r="G869"/>
  <c r="I868"/>
  <c r="I867" s="1"/>
  <c r="H867"/>
  <c r="G867"/>
  <c r="I866"/>
  <c r="I865" s="1"/>
  <c r="H865"/>
  <c r="G865"/>
  <c r="I864"/>
  <c r="I863" s="1"/>
  <c r="H863"/>
  <c r="G863"/>
  <c r="I862"/>
  <c r="I861"/>
  <c r="H860"/>
  <c r="G860"/>
  <c r="I858"/>
  <c r="I857"/>
  <c r="H856"/>
  <c r="H855" s="1"/>
  <c r="G856"/>
  <c r="G855" s="1"/>
  <c r="I837"/>
  <c r="I836" s="1"/>
  <c r="I835" s="1"/>
  <c r="H836"/>
  <c r="H835" s="1"/>
  <c r="G836"/>
  <c r="G835" s="1"/>
  <c r="I829"/>
  <c r="I828" s="1"/>
  <c r="I827" s="1"/>
  <c r="H828"/>
  <c r="H827" s="1"/>
  <c r="G828"/>
  <c r="G827" s="1"/>
  <c r="I821"/>
  <c r="I820" s="1"/>
  <c r="I819" s="1"/>
  <c r="H820"/>
  <c r="H819" s="1"/>
  <c r="G820"/>
  <c r="G819" s="1"/>
  <c r="I766"/>
  <c r="I765"/>
  <c r="H764"/>
  <c r="H763" s="1"/>
  <c r="G764"/>
  <c r="G763" s="1"/>
  <c r="G742"/>
  <c r="I812"/>
  <c r="I811" s="1"/>
  <c r="H811"/>
  <c r="G811"/>
  <c r="I810"/>
  <c r="I809" s="1"/>
  <c r="H809"/>
  <c r="G809"/>
  <c r="I808"/>
  <c r="I807" s="1"/>
  <c r="H807"/>
  <c r="G807"/>
  <c r="I806"/>
  <c r="I805" s="1"/>
  <c r="H805"/>
  <c r="G805"/>
  <c r="I804"/>
  <c r="I803"/>
  <c r="H802"/>
  <c r="G802"/>
  <c r="I800"/>
  <c r="I799" s="1"/>
  <c r="H799"/>
  <c r="G799"/>
  <c r="I798"/>
  <c r="I797"/>
  <c r="H796"/>
  <c r="G796"/>
  <c r="I795"/>
  <c r="I794" s="1"/>
  <c r="H794"/>
  <c r="G794"/>
  <c r="I793"/>
  <c r="I792" s="1"/>
  <c r="H792"/>
  <c r="G792"/>
  <c r="I791"/>
  <c r="I790" s="1"/>
  <c r="H790"/>
  <c r="G790"/>
  <c r="I789"/>
  <c r="I788"/>
  <c r="H787"/>
  <c r="G787"/>
  <c r="I762"/>
  <c r="I761"/>
  <c r="H760"/>
  <c r="G760"/>
  <c r="I759"/>
  <c r="I758"/>
  <c r="H757"/>
  <c r="G757"/>
  <c r="I737"/>
  <c r="I736" s="1"/>
  <c r="H736"/>
  <c r="G736"/>
  <c r="I735"/>
  <c r="I734" s="1"/>
  <c r="H734"/>
  <c r="G734"/>
  <c r="I732"/>
  <c r="I731" s="1"/>
  <c r="H731"/>
  <c r="G731"/>
  <c r="I730"/>
  <c r="I729"/>
  <c r="H728"/>
  <c r="G728"/>
  <c r="I727"/>
  <c r="I726"/>
  <c r="I725"/>
  <c r="I724"/>
  <c r="I723"/>
  <c r="I722"/>
  <c r="H721"/>
  <c r="G721"/>
  <c r="I720"/>
  <c r="I719"/>
  <c r="H718"/>
  <c r="G718"/>
  <c r="I717"/>
  <c r="I716"/>
  <c r="H715"/>
  <c r="G715"/>
  <c r="I683"/>
  <c r="I682" s="1"/>
  <c r="H682"/>
  <c r="G682"/>
  <c r="I681"/>
  <c r="I680" s="1"/>
  <c r="H680"/>
  <c r="G680"/>
  <c r="I672"/>
  <c r="I671"/>
  <c r="H670"/>
  <c r="G670"/>
  <c r="I669"/>
  <c r="I668" s="1"/>
  <c r="H668"/>
  <c r="G668"/>
  <c r="I667"/>
  <c r="I666" s="1"/>
  <c r="H666"/>
  <c r="G666"/>
  <c r="I665"/>
  <c r="I664"/>
  <c r="H663"/>
  <c r="G663"/>
  <c r="I662"/>
  <c r="I661"/>
  <c r="I660"/>
  <c r="H659"/>
  <c r="G659"/>
  <c r="I658"/>
  <c r="I657" s="1"/>
  <c r="H657"/>
  <c r="G657"/>
  <c r="I656"/>
  <c r="I655" s="1"/>
  <c r="H655"/>
  <c r="G655"/>
  <c r="I654"/>
  <c r="I653" s="1"/>
  <c r="H653"/>
  <c r="G653"/>
  <c r="I652"/>
  <c r="I651"/>
  <c r="I650"/>
  <c r="H649"/>
  <c r="G649"/>
  <c r="I648"/>
  <c r="I647" s="1"/>
  <c r="H647"/>
  <c r="G647"/>
  <c r="I616"/>
  <c r="I615"/>
  <c r="H614"/>
  <c r="G614"/>
  <c r="I613"/>
  <c r="I612"/>
  <c r="H611"/>
  <c r="G611"/>
  <c r="I610"/>
  <c r="I609"/>
  <c r="H608"/>
  <c r="G608"/>
  <c r="I607"/>
  <c r="I606"/>
  <c r="H605"/>
  <c r="G605"/>
  <c r="I604"/>
  <c r="I603" s="1"/>
  <c r="H603"/>
  <c r="G603"/>
  <c r="I602"/>
  <c r="I601" s="1"/>
  <c r="H601"/>
  <c r="G601"/>
  <c r="I600"/>
  <c r="I599" s="1"/>
  <c r="H599"/>
  <c r="G599"/>
  <c r="I598"/>
  <c r="I597" s="1"/>
  <c r="H597"/>
  <c r="G597"/>
  <c r="I596"/>
  <c r="I595" s="1"/>
  <c r="H595"/>
  <c r="G595"/>
  <c r="I594"/>
  <c r="I593" s="1"/>
  <c r="H593"/>
  <c r="G593"/>
  <c r="I592"/>
  <c r="I591" s="1"/>
  <c r="H591"/>
  <c r="G591"/>
  <c r="I590"/>
  <c r="I589" s="1"/>
  <c r="H589"/>
  <c r="G589"/>
  <c r="I588"/>
  <c r="I587" s="1"/>
  <c r="H587"/>
  <c r="G587"/>
  <c r="I501"/>
  <c r="I500" s="1"/>
  <c r="I499" s="1"/>
  <c r="H500"/>
  <c r="H499" s="1"/>
  <c r="G500"/>
  <c r="G499" s="1"/>
  <c r="I546"/>
  <c r="I545"/>
  <c r="H544"/>
  <c r="G544"/>
  <c r="I543"/>
  <c r="I542" s="1"/>
  <c r="H542"/>
  <c r="G542"/>
  <c r="I541"/>
  <c r="I540" s="1"/>
  <c r="H540"/>
  <c r="G540"/>
  <c r="I539"/>
  <c r="I538" s="1"/>
  <c r="H538"/>
  <c r="G538"/>
  <c r="I537"/>
  <c r="I536" s="1"/>
  <c r="H536"/>
  <c r="G536"/>
  <c r="I535"/>
  <c r="I534" s="1"/>
  <c r="H534"/>
  <c r="G534"/>
  <c r="I533"/>
  <c r="I532" s="1"/>
  <c r="H532"/>
  <c r="G532"/>
  <c r="I531"/>
  <c r="I530" s="1"/>
  <c r="H530"/>
  <c r="G530"/>
  <c r="I529"/>
  <c r="I528" s="1"/>
  <c r="H528"/>
  <c r="G528"/>
  <c r="I527"/>
  <c r="I526" s="1"/>
  <c r="H526"/>
  <c r="G526"/>
  <c r="I492"/>
  <c r="I491"/>
  <c r="I490"/>
  <c r="I489"/>
  <c r="I488"/>
  <c r="I487"/>
  <c r="H486"/>
  <c r="H485" s="1"/>
  <c r="G486"/>
  <c r="G485" s="1"/>
  <c r="I474"/>
  <c r="I473" s="1"/>
  <c r="I472" s="1"/>
  <c r="H473"/>
  <c r="H472" s="1"/>
  <c r="G473"/>
  <c r="G472" s="1"/>
  <c r="I471"/>
  <c r="I470" s="1"/>
  <c r="I469" s="1"/>
  <c r="H470"/>
  <c r="H469" s="1"/>
  <c r="G470"/>
  <c r="G469" s="1"/>
  <c r="I460"/>
  <c r="I459" s="1"/>
  <c r="I458" s="1"/>
  <c r="H459"/>
  <c r="H458" s="1"/>
  <c r="G459"/>
  <c r="G458" s="1"/>
  <c r="I453"/>
  <c r="I452" s="1"/>
  <c r="H452"/>
  <c r="G452"/>
  <c r="H447"/>
  <c r="G447"/>
  <c r="I451"/>
  <c r="I449"/>
  <c r="I448"/>
  <c r="I445"/>
  <c r="I444"/>
  <c r="H443"/>
  <c r="H442" s="1"/>
  <c r="G443"/>
  <c r="G442" s="1"/>
  <c r="I450"/>
  <c r="I421"/>
  <c r="I420"/>
  <c r="H419"/>
  <c r="H418" s="1"/>
  <c r="G419"/>
  <c r="G418" s="1"/>
  <c r="I415"/>
  <c r="I414" s="1"/>
  <c r="I413" s="1"/>
  <c r="H414"/>
  <c r="H413" s="1"/>
  <c r="G414"/>
  <c r="G413" s="1"/>
  <c r="I407"/>
  <c r="I406" s="1"/>
  <c r="I405" s="1"/>
  <c r="I404" s="1"/>
  <c r="H406"/>
  <c r="H405" s="1"/>
  <c r="H404" s="1"/>
  <c r="G406"/>
  <c r="G405" s="1"/>
  <c r="G404" s="1"/>
  <c r="I401"/>
  <c r="I400"/>
  <c r="H399"/>
  <c r="H398" s="1"/>
  <c r="G399"/>
  <c r="G398" s="1"/>
  <c r="I397"/>
  <c r="I396"/>
  <c r="H395"/>
  <c r="H394" s="1"/>
  <c r="G395"/>
  <c r="G394" s="1"/>
  <c r="I388"/>
  <c r="I387" s="1"/>
  <c r="I386" s="1"/>
  <c r="H387"/>
  <c r="H386" s="1"/>
  <c r="G387"/>
  <c r="G386" s="1"/>
  <c r="I385"/>
  <c r="I384" s="1"/>
  <c r="I383" s="1"/>
  <c r="H384"/>
  <c r="H383" s="1"/>
  <c r="G384"/>
  <c r="G383" s="1"/>
  <c r="H373"/>
  <c r="H372" s="1"/>
  <c r="G373"/>
  <c r="G372" s="1"/>
  <c r="I374"/>
  <c r="H369"/>
  <c r="H368" s="1"/>
  <c r="G369"/>
  <c r="G368" s="1"/>
  <c r="I371"/>
  <c r="I375"/>
  <c r="I362"/>
  <c r="I361" s="1"/>
  <c r="I360" s="1"/>
  <c r="H361"/>
  <c r="H360" s="1"/>
  <c r="G361"/>
  <c r="G360" s="1"/>
  <c r="I359"/>
  <c r="I358" s="1"/>
  <c r="H358"/>
  <c r="G358"/>
  <c r="I357"/>
  <c r="I356" s="1"/>
  <c r="H356"/>
  <c r="G356"/>
  <c r="I339"/>
  <c r="I338" s="1"/>
  <c r="I337" s="1"/>
  <c r="H338"/>
  <c r="H337" s="1"/>
  <c r="G338"/>
  <c r="G337" s="1"/>
  <c r="I336"/>
  <c r="I334" s="1"/>
  <c r="H335"/>
  <c r="G335"/>
  <c r="H334"/>
  <c r="G334"/>
  <c r="I333"/>
  <c r="I332" s="1"/>
  <c r="I331" s="1"/>
  <c r="H332"/>
  <c r="H331" s="1"/>
  <c r="G332"/>
  <c r="G331" s="1"/>
  <c r="I330"/>
  <c r="I329" s="1"/>
  <c r="I328" s="1"/>
  <c r="H329"/>
  <c r="H328" s="1"/>
  <c r="G329"/>
  <c r="G328" s="1"/>
  <c r="I327"/>
  <c r="I326" s="1"/>
  <c r="I325" s="1"/>
  <c r="H326"/>
  <c r="H325" s="1"/>
  <c r="G326"/>
  <c r="G325" s="1"/>
  <c r="H324"/>
  <c r="H323" s="1"/>
  <c r="G323"/>
  <c r="H322"/>
  <c r="I322" s="1"/>
  <c r="I321" s="1"/>
  <c r="G321"/>
  <c r="G343"/>
  <c r="H343"/>
  <c r="I302"/>
  <c r="I301"/>
  <c r="H300"/>
  <c r="G300"/>
  <c r="I299"/>
  <c r="I298" s="1"/>
  <c r="H298"/>
  <c r="G298"/>
  <c r="I297"/>
  <c r="I296" s="1"/>
  <c r="H296"/>
  <c r="G296"/>
  <c r="I291"/>
  <c r="I290"/>
  <c r="H289"/>
  <c r="H288" s="1"/>
  <c r="G289"/>
  <c r="G288" s="1"/>
  <c r="I244"/>
  <c r="I243"/>
  <c r="I242"/>
  <c r="G240"/>
  <c r="I280"/>
  <c r="I279"/>
  <c r="H278"/>
  <c r="G278"/>
  <c r="I277"/>
  <c r="H276"/>
  <c r="H274" s="1"/>
  <c r="I275"/>
  <c r="G274"/>
  <c r="I273"/>
  <c r="I272"/>
  <c r="H271"/>
  <c r="G271"/>
  <c r="I270"/>
  <c r="I269"/>
  <c r="I268"/>
  <c r="I267"/>
  <c r="H266"/>
  <c r="G266"/>
  <c r="I265"/>
  <c r="I264"/>
  <c r="I263"/>
  <c r="I262"/>
  <c r="H261"/>
  <c r="G261"/>
  <c r="I238"/>
  <c r="I237" s="1"/>
  <c r="I236" s="1"/>
  <c r="H237"/>
  <c r="H236" s="1"/>
  <c r="G237"/>
  <c r="G236" s="1"/>
  <c r="I231"/>
  <c r="I230" s="1"/>
  <c r="I229" s="1"/>
  <c r="H230"/>
  <c r="H229" s="1"/>
  <c r="G230"/>
  <c r="G229" s="1"/>
  <c r="I228"/>
  <c r="I227"/>
  <c r="H226"/>
  <c r="G226"/>
  <c r="I225"/>
  <c r="I224"/>
  <c r="I223"/>
  <c r="I222"/>
  <c r="I221"/>
  <c r="I220"/>
  <c r="I219"/>
  <c r="I218"/>
  <c r="H217"/>
  <c r="G217"/>
  <c r="I215"/>
  <c r="I214" s="1"/>
  <c r="I213" s="1"/>
  <c r="H214"/>
  <c r="H213" s="1"/>
  <c r="G214"/>
  <c r="G213" s="1"/>
  <c r="G209"/>
  <c r="G207" s="1"/>
  <c r="I193"/>
  <c r="I192" s="1"/>
  <c r="H192"/>
  <c r="G192"/>
  <c r="I191"/>
  <c r="I190"/>
  <c r="H189"/>
  <c r="G189"/>
  <c r="I188"/>
  <c r="I187" s="1"/>
  <c r="H187"/>
  <c r="G187"/>
  <c r="I177"/>
  <c r="I176" s="1"/>
  <c r="I175" s="1"/>
  <c r="H176"/>
  <c r="H175" s="1"/>
  <c r="G176"/>
  <c r="G175" s="1"/>
  <c r="H170"/>
  <c r="I170" s="1"/>
  <c r="H169"/>
  <c r="G168"/>
  <c r="I167"/>
  <c r="I166"/>
  <c r="H165"/>
  <c r="G165"/>
  <c r="H164"/>
  <c r="I164" s="1"/>
  <c r="H163"/>
  <c r="G162"/>
  <c r="I161"/>
  <c r="I160"/>
  <c r="I159"/>
  <c r="H158"/>
  <c r="G158"/>
  <c r="I143"/>
  <c r="I142" s="1"/>
  <c r="H142"/>
  <c r="G142"/>
  <c r="H141"/>
  <c r="H140" s="1"/>
  <c r="G140"/>
  <c r="I139"/>
  <c r="I138"/>
  <c r="H137"/>
  <c r="G137"/>
  <c r="I136"/>
  <c r="I135"/>
  <c r="I134"/>
  <c r="H133"/>
  <c r="G133"/>
  <c r="I119"/>
  <c r="I118" s="1"/>
  <c r="I117" s="1"/>
  <c r="I116" s="1"/>
  <c r="H118"/>
  <c r="H117" s="1"/>
  <c r="H116" s="1"/>
  <c r="G118"/>
  <c r="G117" s="1"/>
  <c r="G116" s="1"/>
  <c r="I114"/>
  <c r="I113" s="1"/>
  <c r="I112" s="1"/>
  <c r="H113"/>
  <c r="H112" s="1"/>
  <c r="G113"/>
  <c r="G112" s="1"/>
  <c r="I107"/>
  <c r="H106"/>
  <c r="H105" s="1"/>
  <c r="G105"/>
  <c r="I104"/>
  <c r="I103"/>
  <c r="I102"/>
  <c r="I101"/>
  <c r="H100"/>
  <c r="G100"/>
  <c r="I99"/>
  <c r="I98" s="1"/>
  <c r="H98"/>
  <c r="G98"/>
  <c r="I81"/>
  <c r="I80"/>
  <c r="H79"/>
  <c r="H78" s="1"/>
  <c r="G79"/>
  <c r="G78" s="1"/>
  <c r="I77"/>
  <c r="I76" s="1"/>
  <c r="I75" s="1"/>
  <c r="H76"/>
  <c r="H75" s="1"/>
  <c r="G76"/>
  <c r="G75" s="1"/>
  <c r="I73"/>
  <c r="I72"/>
  <c r="I71"/>
  <c r="I70"/>
  <c r="I69"/>
  <c r="H68"/>
  <c r="H67" s="1"/>
  <c r="G68"/>
  <c r="G67" s="1"/>
  <c r="I56"/>
  <c r="I55" s="1"/>
  <c r="H55"/>
  <c r="G55"/>
  <c r="I54"/>
  <c r="I53"/>
  <c r="I51"/>
  <c r="I50"/>
  <c r="H52"/>
  <c r="G52"/>
  <c r="H49"/>
  <c r="G49"/>
  <c r="I48"/>
  <c r="I47"/>
  <c r="I45"/>
  <c r="I44"/>
  <c r="I43"/>
  <c r="I42"/>
  <c r="H46"/>
  <c r="H41"/>
  <c r="G46"/>
  <c r="G41"/>
  <c r="I22"/>
  <c r="I21"/>
  <c r="I19"/>
  <c r="I18"/>
  <c r="H20"/>
  <c r="H17"/>
  <c r="G20"/>
  <c r="G17"/>
  <c r="I254"/>
  <c r="H207"/>
  <c r="I148"/>
  <c r="I125"/>
  <c r="H26"/>
  <c r="H850"/>
  <c r="H842"/>
  <c r="I878"/>
  <c r="I426"/>
  <c r="I897"/>
  <c r="I785"/>
  <c r="I784" s="1"/>
  <c r="H784"/>
  <c r="G784"/>
  <c r="I783"/>
  <c r="I782"/>
  <c r="H781"/>
  <c r="G781"/>
  <c r="H704"/>
  <c r="G704"/>
  <c r="I708"/>
  <c r="I707" s="1"/>
  <c r="H707"/>
  <c r="G707"/>
  <c r="I706"/>
  <c r="I705"/>
  <c r="I703"/>
  <c r="I702"/>
  <c r="I701"/>
  <c r="I700"/>
  <c r="H699"/>
  <c r="G699"/>
  <c r="I698"/>
  <c r="I697"/>
  <c r="H696"/>
  <c r="G696"/>
  <c r="I498"/>
  <c r="I497" s="1"/>
  <c r="I496" s="1"/>
  <c r="H497"/>
  <c r="H496" s="1"/>
  <c r="G497"/>
  <c r="G496" s="1"/>
  <c r="I441"/>
  <c r="I440"/>
  <c r="H439"/>
  <c r="G439"/>
  <c r="I438"/>
  <c r="I437"/>
  <c r="H436"/>
  <c r="G436"/>
  <c r="I434"/>
  <c r="H433"/>
  <c r="G433"/>
  <c r="I428"/>
  <c r="I427" s="1"/>
  <c r="H427"/>
  <c r="G427"/>
  <c r="H423"/>
  <c r="G423"/>
  <c r="H351"/>
  <c r="G351"/>
  <c r="I352"/>
  <c r="I351" s="1"/>
  <c r="I346"/>
  <c r="I345" s="1"/>
  <c r="H345"/>
  <c r="G345"/>
  <c r="I344"/>
  <c r="I343" s="1"/>
  <c r="I310"/>
  <c r="I309"/>
  <c r="H308"/>
  <c r="G308"/>
  <c r="H200"/>
  <c r="G200"/>
  <c r="H197"/>
  <c r="G197"/>
  <c r="I208"/>
  <c r="I206"/>
  <c r="I205"/>
  <c r="I204"/>
  <c r="I203"/>
  <c r="I202"/>
  <c r="I201"/>
  <c r="I199"/>
  <c r="I198"/>
  <c r="I131"/>
  <c r="I130" s="1"/>
  <c r="H130"/>
  <c r="G130"/>
  <c r="I900"/>
  <c r="I899" s="1"/>
  <c r="I898" s="1"/>
  <c r="H899"/>
  <c r="H898" s="1"/>
  <c r="G899"/>
  <c r="G898" s="1"/>
  <c r="I879"/>
  <c r="G877"/>
  <c r="I876"/>
  <c r="I875" s="1"/>
  <c r="H875"/>
  <c r="G875"/>
  <c r="I854"/>
  <c r="I853"/>
  <c r="H852"/>
  <c r="G852"/>
  <c r="G850"/>
  <c r="I849"/>
  <c r="I848" s="1"/>
  <c r="H848"/>
  <c r="G848"/>
  <c r="I847"/>
  <c r="I846" s="1"/>
  <c r="H846"/>
  <c r="G846"/>
  <c r="I845"/>
  <c r="I844" s="1"/>
  <c r="H844"/>
  <c r="G844"/>
  <c r="G842"/>
  <c r="I834"/>
  <c r="I833" s="1"/>
  <c r="I832" s="1"/>
  <c r="H833"/>
  <c r="H832" s="1"/>
  <c r="G833"/>
  <c r="G832" s="1"/>
  <c r="I826"/>
  <c r="I825" s="1"/>
  <c r="I824" s="1"/>
  <c r="H825"/>
  <c r="H824" s="1"/>
  <c r="G825"/>
  <c r="G824" s="1"/>
  <c r="I818"/>
  <c r="I817" s="1"/>
  <c r="I816" s="1"/>
  <c r="H817"/>
  <c r="H816" s="1"/>
  <c r="G817"/>
  <c r="G816" s="1"/>
  <c r="I780"/>
  <c r="I779"/>
  <c r="H778"/>
  <c r="G778"/>
  <c r="I777"/>
  <c r="I776"/>
  <c r="H775"/>
  <c r="G775"/>
  <c r="I774"/>
  <c r="I773" s="1"/>
  <c r="H773"/>
  <c r="G773"/>
  <c r="I772"/>
  <c r="I771" s="1"/>
  <c r="H771"/>
  <c r="G771"/>
  <c r="I770"/>
  <c r="I769" s="1"/>
  <c r="H769"/>
  <c r="G769"/>
  <c r="I768"/>
  <c r="I767" s="1"/>
  <c r="H767"/>
  <c r="G767"/>
  <c r="I755"/>
  <c r="I754"/>
  <c r="H753"/>
  <c r="G753"/>
  <c r="I752"/>
  <c r="I751" s="1"/>
  <c r="H751"/>
  <c r="G751"/>
  <c r="I750"/>
  <c r="I749" s="1"/>
  <c r="H749"/>
  <c r="G749"/>
  <c r="I748"/>
  <c r="I747" s="1"/>
  <c r="H747"/>
  <c r="G747"/>
  <c r="I746"/>
  <c r="I745" s="1"/>
  <c r="H745"/>
  <c r="G745"/>
  <c r="I744"/>
  <c r="I743"/>
  <c r="H742"/>
  <c r="I713"/>
  <c r="I712" s="1"/>
  <c r="H712"/>
  <c r="G712"/>
  <c r="I711"/>
  <c r="I710" s="1"/>
  <c r="H710"/>
  <c r="G710"/>
  <c r="I693"/>
  <c r="I692"/>
  <c r="H691"/>
  <c r="G691"/>
  <c r="I690"/>
  <c r="I689"/>
  <c r="H688"/>
  <c r="G688"/>
  <c r="I678"/>
  <c r="I677"/>
  <c r="H676"/>
  <c r="H675" s="1"/>
  <c r="G676"/>
  <c r="G675" s="1"/>
  <c r="I645"/>
  <c r="I644"/>
  <c r="I643"/>
  <c r="H642"/>
  <c r="G642"/>
  <c r="I641"/>
  <c r="I640" s="1"/>
  <c r="H640"/>
  <c r="G640"/>
  <c r="I639"/>
  <c r="I638" s="1"/>
  <c r="H638"/>
  <c r="G638"/>
  <c r="I637"/>
  <c r="I636" s="1"/>
  <c r="H636"/>
  <c r="G636"/>
  <c r="I634"/>
  <c r="I633"/>
  <c r="I632"/>
  <c r="H631"/>
  <c r="G631"/>
  <c r="I630"/>
  <c r="I629" s="1"/>
  <c r="H629"/>
  <c r="G629"/>
  <c r="I628"/>
  <c r="I627"/>
  <c r="H626"/>
  <c r="G626"/>
  <c r="I625"/>
  <c r="I624" s="1"/>
  <c r="H624"/>
  <c r="G624"/>
  <c r="I623"/>
  <c r="I622" s="1"/>
  <c r="H622"/>
  <c r="G622"/>
  <c r="I621"/>
  <c r="I620" s="1"/>
  <c r="H620"/>
  <c r="G620"/>
  <c r="I585"/>
  <c r="I584" s="1"/>
  <c r="H584"/>
  <c r="G584"/>
  <c r="I583"/>
  <c r="I582" s="1"/>
  <c r="H582"/>
  <c r="G582"/>
  <c r="I581"/>
  <c r="I580" s="1"/>
  <c r="H580"/>
  <c r="G580"/>
  <c r="I579"/>
  <c r="I578"/>
  <c r="H577"/>
  <c r="G577"/>
  <c r="I576"/>
  <c r="I575"/>
  <c r="H574"/>
  <c r="G574"/>
  <c r="I573"/>
  <c r="I572"/>
  <c r="H571"/>
  <c r="G571"/>
  <c r="I570"/>
  <c r="I569"/>
  <c r="H568"/>
  <c r="G568"/>
  <c r="I567"/>
  <c r="I566" s="1"/>
  <c r="H566"/>
  <c r="G566"/>
  <c r="I565"/>
  <c r="I564" s="1"/>
  <c r="H564"/>
  <c r="G564"/>
  <c r="I563"/>
  <c r="I562" s="1"/>
  <c r="H562"/>
  <c r="G562"/>
  <c r="I561"/>
  <c r="I560" s="1"/>
  <c r="H560"/>
  <c r="G560"/>
  <c r="I559"/>
  <c r="I558" s="1"/>
  <c r="H558"/>
  <c r="G558"/>
  <c r="I557"/>
  <c r="I556" s="1"/>
  <c r="H556"/>
  <c r="G556"/>
  <c r="I555"/>
  <c r="I554" s="1"/>
  <c r="H554"/>
  <c r="G554"/>
  <c r="I553"/>
  <c r="I552" s="1"/>
  <c r="H552"/>
  <c r="G552"/>
  <c r="I551"/>
  <c r="I550" s="1"/>
  <c r="H550"/>
  <c r="G550"/>
  <c r="I524"/>
  <c r="I523"/>
  <c r="H522"/>
  <c r="G522"/>
  <c r="I521"/>
  <c r="I520" s="1"/>
  <c r="H520"/>
  <c r="G520"/>
  <c r="I519"/>
  <c r="I518" s="1"/>
  <c r="H518"/>
  <c r="G518"/>
  <c r="I517"/>
  <c r="I516" s="1"/>
  <c r="H516"/>
  <c r="G516"/>
  <c r="I515"/>
  <c r="I514" s="1"/>
  <c r="H514"/>
  <c r="G514"/>
  <c r="I513"/>
  <c r="I512" s="1"/>
  <c r="H512"/>
  <c r="G512"/>
  <c r="I511"/>
  <c r="I510" s="1"/>
  <c r="H510"/>
  <c r="G510"/>
  <c r="I509"/>
  <c r="I508" s="1"/>
  <c r="H508"/>
  <c r="G508"/>
  <c r="I507"/>
  <c r="I506" s="1"/>
  <c r="H506"/>
  <c r="G506"/>
  <c r="I505"/>
  <c r="I504" s="1"/>
  <c r="H504"/>
  <c r="G504"/>
  <c r="I484"/>
  <c r="I483"/>
  <c r="H482"/>
  <c r="G482"/>
  <c r="I481"/>
  <c r="I480"/>
  <c r="I479"/>
  <c r="I478"/>
  <c r="H477"/>
  <c r="G477"/>
  <c r="I468"/>
  <c r="I467" s="1"/>
  <c r="I466" s="1"/>
  <c r="H467"/>
  <c r="H466" s="1"/>
  <c r="G467"/>
  <c r="G466" s="1"/>
  <c r="I465"/>
  <c r="I464" s="1"/>
  <c r="I463" s="1"/>
  <c r="H464"/>
  <c r="H463" s="1"/>
  <c r="G464"/>
  <c r="G463" s="1"/>
  <c r="I457"/>
  <c r="I456" s="1"/>
  <c r="I455" s="1"/>
  <c r="H456"/>
  <c r="H455" s="1"/>
  <c r="G456"/>
  <c r="G455" s="1"/>
  <c r="I435"/>
  <c r="I432"/>
  <c r="I431" s="1"/>
  <c r="H431"/>
  <c r="G431"/>
  <c r="I430"/>
  <c r="I429" s="1"/>
  <c r="H429"/>
  <c r="G429"/>
  <c r="I425"/>
  <c r="I424"/>
  <c r="I412"/>
  <c r="I411"/>
  <c r="H410"/>
  <c r="H409" s="1"/>
  <c r="G410"/>
  <c r="G409" s="1"/>
  <c r="I393"/>
  <c r="I392"/>
  <c r="H391"/>
  <c r="H390" s="1"/>
  <c r="G391"/>
  <c r="G390" s="1"/>
  <c r="I382"/>
  <c r="I381" s="1"/>
  <c r="H381"/>
  <c r="G381"/>
  <c r="I380"/>
  <c r="I379" s="1"/>
  <c r="H379"/>
  <c r="G379"/>
  <c r="I370"/>
  <c r="I365"/>
  <c r="I364" s="1"/>
  <c r="I363" s="1"/>
  <c r="H364"/>
  <c r="H363" s="1"/>
  <c r="G364"/>
  <c r="G363" s="1"/>
  <c r="I354"/>
  <c r="I353" s="1"/>
  <c r="H353"/>
  <c r="G353"/>
  <c r="I319"/>
  <c r="I318" s="1"/>
  <c r="H318"/>
  <c r="G318"/>
  <c r="I317"/>
  <c r="I316" s="1"/>
  <c r="H316"/>
  <c r="G316"/>
  <c r="I315"/>
  <c r="I314" s="1"/>
  <c r="H314"/>
  <c r="G314"/>
  <c r="I313"/>
  <c r="I312"/>
  <c r="H311"/>
  <c r="G311"/>
  <c r="I307"/>
  <c r="I306" s="1"/>
  <c r="H306"/>
  <c r="G306"/>
  <c r="I305"/>
  <c r="I304" s="1"/>
  <c r="H304"/>
  <c r="G304"/>
  <c r="I287"/>
  <c r="I286"/>
  <c r="H285"/>
  <c r="H284" s="1"/>
  <c r="G285"/>
  <c r="G284" s="1"/>
  <c r="I259"/>
  <c r="I258"/>
  <c r="I257"/>
  <c r="I256"/>
  <c r="H255"/>
  <c r="G255"/>
  <c r="I253"/>
  <c r="G252"/>
  <c r="I251"/>
  <c r="I250"/>
  <c r="I249"/>
  <c r="I248"/>
  <c r="H247"/>
  <c r="G247"/>
  <c r="I246"/>
  <c r="I245" s="1"/>
  <c r="H245"/>
  <c r="G245"/>
  <c r="H240"/>
  <c r="I235"/>
  <c r="I234" s="1"/>
  <c r="I233" s="1"/>
  <c r="H234"/>
  <c r="H233" s="1"/>
  <c r="G234"/>
  <c r="G233" s="1"/>
  <c r="I212"/>
  <c r="I211" s="1"/>
  <c r="I210" s="1"/>
  <c r="H211"/>
  <c r="H210" s="1"/>
  <c r="G211"/>
  <c r="G210" s="1"/>
  <c r="I185"/>
  <c r="I184"/>
  <c r="H183"/>
  <c r="G183"/>
  <c r="I182"/>
  <c r="I181" s="1"/>
  <c r="H181"/>
  <c r="G181"/>
  <c r="I174"/>
  <c r="I173" s="1"/>
  <c r="H173"/>
  <c r="G173"/>
  <c r="I156"/>
  <c r="I155"/>
  <c r="I154"/>
  <c r="G153"/>
  <c r="I152"/>
  <c r="I151"/>
  <c r="I150"/>
  <c r="H149"/>
  <c r="G149"/>
  <c r="G146"/>
  <c r="I129"/>
  <c r="I128"/>
  <c r="I127"/>
  <c r="H126"/>
  <c r="G126"/>
  <c r="I124"/>
  <c r="G123"/>
  <c r="I111"/>
  <c r="I110" s="1"/>
  <c r="H110"/>
  <c r="G110"/>
  <c r="I96"/>
  <c r="I95"/>
  <c r="I94"/>
  <c r="I93"/>
  <c r="H92"/>
  <c r="G92"/>
  <c r="I91"/>
  <c r="I90"/>
  <c r="H89"/>
  <c r="G89"/>
  <c r="I87"/>
  <c r="I86"/>
  <c r="H85"/>
  <c r="G85"/>
  <c r="I84"/>
  <c r="I83" s="1"/>
  <c r="H83"/>
  <c r="G83"/>
  <c r="I66"/>
  <c r="I65"/>
  <c r="I64"/>
  <c r="I63"/>
  <c r="I62"/>
  <c r="H61"/>
  <c r="H60" s="1"/>
  <c r="H59" s="1"/>
  <c r="G61"/>
  <c r="G60" s="1"/>
  <c r="G59" s="1"/>
  <c r="I39"/>
  <c r="I38" s="1"/>
  <c r="H38"/>
  <c r="G38"/>
  <c r="I37"/>
  <c r="I36"/>
  <c r="I35"/>
  <c r="H34"/>
  <c r="G34"/>
  <c r="I33"/>
  <c r="I32"/>
  <c r="I31"/>
  <c r="I30"/>
  <c r="H29"/>
  <c r="G29"/>
  <c r="I28"/>
  <c r="G26"/>
  <c r="I15"/>
  <c r="I14"/>
  <c r="I13"/>
  <c r="H12"/>
  <c r="G12"/>
  <c r="G367" l="1"/>
  <c r="G366" s="1"/>
  <c r="H367"/>
  <c r="H366" s="1"/>
  <c r="K9" i="3"/>
  <c r="H9"/>
  <c r="H839" s="1"/>
  <c r="I115"/>
  <c r="I9" s="1"/>
  <c r="L115"/>
  <c r="L9" s="1"/>
  <c r="J9"/>
  <c r="J839" s="1"/>
  <c r="H815" i="4"/>
  <c r="H814" s="1"/>
  <c r="I823"/>
  <c r="I822" s="1"/>
  <c r="I454" i="3"/>
  <c r="K839"/>
  <c r="L454"/>
  <c r="G756" i="4"/>
  <c r="H295"/>
  <c r="H823"/>
  <c r="H822" s="1"/>
  <c r="G880"/>
  <c r="G823"/>
  <c r="G822" s="1"/>
  <c r="I883"/>
  <c r="I880" s="1"/>
  <c r="I815"/>
  <c r="I814" s="1"/>
  <c r="H408"/>
  <c r="H403" s="1"/>
  <c r="G454"/>
  <c r="H476"/>
  <c r="H475" s="1"/>
  <c r="I856"/>
  <c r="I855" s="1"/>
  <c r="H859"/>
  <c r="H880"/>
  <c r="H841"/>
  <c r="G841"/>
  <c r="I860"/>
  <c r="I859" s="1"/>
  <c r="G859"/>
  <c r="I831"/>
  <c r="I830" s="1"/>
  <c r="H831"/>
  <c r="H830" s="1"/>
  <c r="G831"/>
  <c r="G830" s="1"/>
  <c r="H756"/>
  <c r="I764"/>
  <c r="I763" s="1"/>
  <c r="G815"/>
  <c r="G814" s="1"/>
  <c r="H741"/>
  <c r="I718"/>
  <c r="G741"/>
  <c r="H801"/>
  <c r="I757"/>
  <c r="I802"/>
  <c r="I787"/>
  <c r="H786"/>
  <c r="H714"/>
  <c r="H733"/>
  <c r="I495"/>
  <c r="I670"/>
  <c r="G786"/>
  <c r="G679"/>
  <c r="G674" s="1"/>
  <c r="G673" s="1"/>
  <c r="I760"/>
  <c r="I796"/>
  <c r="G801"/>
  <c r="I801"/>
  <c r="G714"/>
  <c r="G232"/>
  <c r="H679"/>
  <c r="H674" s="1"/>
  <c r="H673" s="1"/>
  <c r="I721"/>
  <c r="G476"/>
  <c r="G475" s="1"/>
  <c r="I679"/>
  <c r="H586"/>
  <c r="G646"/>
  <c r="I663"/>
  <c r="I733"/>
  <c r="H646"/>
  <c r="I728"/>
  <c r="G733"/>
  <c r="G586"/>
  <c r="I715"/>
  <c r="G495"/>
  <c r="I659"/>
  <c r="I611"/>
  <c r="I649"/>
  <c r="I443"/>
  <c r="I442" s="1"/>
  <c r="I605"/>
  <c r="I614"/>
  <c r="G525"/>
  <c r="I608"/>
  <c r="H525"/>
  <c r="I544"/>
  <c r="I525" s="1"/>
  <c r="H495"/>
  <c r="H454"/>
  <c r="H232"/>
  <c r="G408"/>
  <c r="G403" s="1"/>
  <c r="I447"/>
  <c r="I446" s="1"/>
  <c r="H462"/>
  <c r="H461" s="1"/>
  <c r="H446"/>
  <c r="G446"/>
  <c r="I486"/>
  <c r="I485" s="1"/>
  <c r="G462"/>
  <c r="G461" s="1"/>
  <c r="I462"/>
  <c r="I461" s="1"/>
  <c r="I454"/>
  <c r="I399"/>
  <c r="I398" s="1"/>
  <c r="I419"/>
  <c r="I418" s="1"/>
  <c r="I395"/>
  <c r="I394" s="1"/>
  <c r="H342"/>
  <c r="H341" s="1"/>
  <c r="H340" s="1"/>
  <c r="G389"/>
  <c r="I373"/>
  <c r="I372" s="1"/>
  <c r="H389"/>
  <c r="I851"/>
  <c r="I850" s="1"/>
  <c r="I369"/>
  <c r="I368" s="1"/>
  <c r="I324"/>
  <c r="I323" s="1"/>
  <c r="I320" s="1"/>
  <c r="G295"/>
  <c r="G320"/>
  <c r="H355"/>
  <c r="H58"/>
  <c r="G355"/>
  <c r="I355"/>
  <c r="H321"/>
  <c r="H320" s="1"/>
  <c r="G342"/>
  <c r="G341" s="1"/>
  <c r="G340" s="1"/>
  <c r="I342"/>
  <c r="I341" s="1"/>
  <c r="I340" s="1"/>
  <c r="I335"/>
  <c r="I261"/>
  <c r="I271"/>
  <c r="I289"/>
  <c r="I288" s="1"/>
  <c r="H216"/>
  <c r="I300"/>
  <c r="I295" s="1"/>
  <c r="G283"/>
  <c r="G282" s="1"/>
  <c r="G281" s="1"/>
  <c r="G180"/>
  <c r="I232"/>
  <c r="G260"/>
  <c r="G239" s="1"/>
  <c r="H283"/>
  <c r="H282" s="1"/>
  <c r="H281" s="1"/>
  <c r="I266"/>
  <c r="G172"/>
  <c r="G171" s="1"/>
  <c r="G216"/>
  <c r="I278"/>
  <c r="I217"/>
  <c r="H260"/>
  <c r="I241"/>
  <c r="I240" s="1"/>
  <c r="I276"/>
  <c r="I274" s="1"/>
  <c r="I226"/>
  <c r="G186"/>
  <c r="H186"/>
  <c r="H168"/>
  <c r="I189"/>
  <c r="I186" s="1"/>
  <c r="H172"/>
  <c r="H171" s="1"/>
  <c r="G157"/>
  <c r="I172"/>
  <c r="I171" s="1"/>
  <c r="I133"/>
  <c r="H162"/>
  <c r="H132"/>
  <c r="I158"/>
  <c r="I169"/>
  <c r="I168" s="1"/>
  <c r="G132"/>
  <c r="I165"/>
  <c r="I163"/>
  <c r="I162" s="1"/>
  <c r="I141"/>
  <c r="I140" s="1"/>
  <c r="I137"/>
  <c r="H153"/>
  <c r="G97"/>
  <c r="I109"/>
  <c r="I108" s="1"/>
  <c r="H109"/>
  <c r="H108" s="1"/>
  <c r="G16"/>
  <c r="G11" s="1"/>
  <c r="G10" s="1"/>
  <c r="G109"/>
  <c r="G108" s="1"/>
  <c r="H97"/>
  <c r="G58"/>
  <c r="H40"/>
  <c r="I100"/>
  <c r="G40"/>
  <c r="H877"/>
  <c r="H874" s="1"/>
  <c r="H123"/>
  <c r="H122" s="1"/>
  <c r="H121" s="1"/>
  <c r="H146"/>
  <c r="H145" s="1"/>
  <c r="I79"/>
  <c r="I78" s="1"/>
  <c r="I74" s="1"/>
  <c r="I106"/>
  <c r="I105" s="1"/>
  <c r="I52"/>
  <c r="I68"/>
  <c r="I67" s="1"/>
  <c r="H74"/>
  <c r="I46"/>
  <c r="G74"/>
  <c r="I17"/>
  <c r="I49"/>
  <c r="I41"/>
  <c r="I20"/>
  <c r="H16"/>
  <c r="H11" s="1"/>
  <c r="H10" s="1"/>
  <c r="I27"/>
  <c r="I26" s="1"/>
  <c r="G503"/>
  <c r="I147"/>
  <c r="I146" s="1"/>
  <c r="I843"/>
  <c r="I842" s="1"/>
  <c r="H252"/>
  <c r="H503"/>
  <c r="G549"/>
  <c r="H549"/>
  <c r="H890"/>
  <c r="H889" s="1"/>
  <c r="H888" s="1"/>
  <c r="H887" s="1"/>
  <c r="H886" s="1"/>
  <c r="H25"/>
  <c r="G890"/>
  <c r="G889" s="1"/>
  <c r="G888" s="1"/>
  <c r="G887" s="1"/>
  <c r="G886" s="1"/>
  <c r="I209"/>
  <c r="I207" s="1"/>
  <c r="G687"/>
  <c r="G686" s="1"/>
  <c r="I574"/>
  <c r="G378"/>
  <c r="I890"/>
  <c r="I889" s="1"/>
  <c r="I888" s="1"/>
  <c r="I887" s="1"/>
  <c r="I886" s="1"/>
  <c r="I704"/>
  <c r="H422"/>
  <c r="I433"/>
  <c r="G422"/>
  <c r="H303"/>
  <c r="G303"/>
  <c r="I391"/>
  <c r="I390" s="1"/>
  <c r="I423"/>
  <c r="G350"/>
  <c r="H695"/>
  <c r="H694" s="1"/>
  <c r="G25"/>
  <c r="H378"/>
  <c r="I852"/>
  <c r="I350"/>
  <c r="G695"/>
  <c r="G694" s="1"/>
  <c r="H635"/>
  <c r="G196"/>
  <c r="G195" s="1"/>
  <c r="I85"/>
  <c r="I778"/>
  <c r="H350"/>
  <c r="G122"/>
  <c r="G121" s="1"/>
  <c r="H196"/>
  <c r="H195" s="1"/>
  <c r="I781"/>
  <c r="I696"/>
  <c r="I699"/>
  <c r="I691"/>
  <c r="I642"/>
  <c r="I635" s="1"/>
  <c r="H619"/>
  <c r="I631"/>
  <c r="I439"/>
  <c r="I436"/>
  <c r="I308"/>
  <c r="I252"/>
  <c r="I285"/>
  <c r="I284" s="1"/>
  <c r="I410"/>
  <c r="I409" s="1"/>
  <c r="I408" s="1"/>
  <c r="I403" s="1"/>
  <c r="I522"/>
  <c r="I503" s="1"/>
  <c r="I626"/>
  <c r="I709"/>
  <c r="I775"/>
  <c r="G88"/>
  <c r="I753"/>
  <c r="I183"/>
  <c r="I180" s="1"/>
  <c r="I568"/>
  <c r="I676"/>
  <c r="I675" s="1"/>
  <c r="I742"/>
  <c r="I247"/>
  <c r="I577"/>
  <c r="I255"/>
  <c r="I311"/>
  <c r="I477"/>
  <c r="I482"/>
  <c r="G635"/>
  <c r="I688"/>
  <c r="I877"/>
  <c r="I874" s="1"/>
  <c r="I200"/>
  <c r="I197"/>
  <c r="H180"/>
  <c r="I126"/>
  <c r="H88"/>
  <c r="I89"/>
  <c r="I34"/>
  <c r="I29"/>
  <c r="I12"/>
  <c r="I61"/>
  <c r="I60" s="1"/>
  <c r="I59" s="1"/>
  <c r="I92"/>
  <c r="I378"/>
  <c r="I377" s="1"/>
  <c r="I571"/>
  <c r="G619"/>
  <c r="I149"/>
  <c r="I123"/>
  <c r="I153"/>
  <c r="H687"/>
  <c r="H686" s="1"/>
  <c r="H709"/>
  <c r="G145"/>
  <c r="G709"/>
  <c r="G874"/>
  <c r="I674" l="1"/>
  <c r="I673" s="1"/>
  <c r="I367"/>
  <c r="I366" s="1"/>
  <c r="I839" i="3"/>
  <c r="L839"/>
  <c r="I841" i="4"/>
  <c r="H873"/>
  <c r="H872" s="1"/>
  <c r="H871" s="1"/>
  <c r="G873"/>
  <c r="G872" s="1"/>
  <c r="G871" s="1"/>
  <c r="I873"/>
  <c r="I872" s="1"/>
  <c r="I871" s="1"/>
  <c r="G813"/>
  <c r="H840"/>
  <c r="H839" s="1"/>
  <c r="H838" s="1"/>
  <c r="G840"/>
  <c r="G839" s="1"/>
  <c r="G838" s="1"/>
  <c r="I756"/>
  <c r="I813"/>
  <c r="H813"/>
  <c r="H740"/>
  <c r="H739" s="1"/>
  <c r="H738" s="1"/>
  <c r="I97"/>
  <c r="I741"/>
  <c r="G740"/>
  <c r="G739" s="1"/>
  <c r="G738" s="1"/>
  <c r="I786"/>
  <c r="I646"/>
  <c r="I714"/>
  <c r="H685"/>
  <c r="H684" s="1"/>
  <c r="G685"/>
  <c r="G684" s="1"/>
  <c r="G618"/>
  <c r="G617" s="1"/>
  <c r="H618"/>
  <c r="H617" s="1"/>
  <c r="I586"/>
  <c r="H548"/>
  <c r="H547" s="1"/>
  <c r="G548"/>
  <c r="G547" s="1"/>
  <c r="I476"/>
  <c r="I475" s="1"/>
  <c r="I502"/>
  <c r="I494" s="1"/>
  <c r="G417"/>
  <c r="G416" s="1"/>
  <c r="G402" s="1"/>
  <c r="H502"/>
  <c r="H494" s="1"/>
  <c r="G502"/>
  <c r="G494" s="1"/>
  <c r="H417"/>
  <c r="H416" s="1"/>
  <c r="H402" s="1"/>
  <c r="I389"/>
  <c r="I376" s="1"/>
  <c r="G294"/>
  <c r="G293" s="1"/>
  <c r="G292" s="1"/>
  <c r="H239"/>
  <c r="G377"/>
  <c r="G376" s="1"/>
  <c r="H377"/>
  <c r="H376" s="1"/>
  <c r="H294"/>
  <c r="H293" s="1"/>
  <c r="H292" s="1"/>
  <c r="I349"/>
  <c r="I348" s="1"/>
  <c r="G349"/>
  <c r="G348" s="1"/>
  <c r="G347" s="1"/>
  <c r="H349"/>
  <c r="H348" s="1"/>
  <c r="H194"/>
  <c r="I283"/>
  <c r="I282" s="1"/>
  <c r="I281" s="1"/>
  <c r="I260"/>
  <c r="I239" s="1"/>
  <c r="G144"/>
  <c r="I179"/>
  <c r="G194"/>
  <c r="G179"/>
  <c r="H179"/>
  <c r="I216"/>
  <c r="H120"/>
  <c r="H157"/>
  <c r="H144" s="1"/>
  <c r="I157"/>
  <c r="G82"/>
  <c r="G57" s="1"/>
  <c r="G120"/>
  <c r="I132"/>
  <c r="H82"/>
  <c r="H57" s="1"/>
  <c r="I58"/>
  <c r="H24"/>
  <c r="H23" s="1"/>
  <c r="G24"/>
  <c r="G23" s="1"/>
  <c r="I40"/>
  <c r="I16"/>
  <c r="I11" s="1"/>
  <c r="I10" s="1"/>
  <c r="I549"/>
  <c r="I145"/>
  <c r="I695"/>
  <c r="I694" s="1"/>
  <c r="I422"/>
  <c r="I417" s="1"/>
  <c r="I416" s="1"/>
  <c r="I303"/>
  <c r="I294" s="1"/>
  <c r="I25"/>
  <c r="I687"/>
  <c r="I686" s="1"/>
  <c r="I619"/>
  <c r="I196"/>
  <c r="I195" s="1"/>
  <c r="I122"/>
  <c r="I121" s="1"/>
  <c r="I88"/>
  <c r="G493" l="1"/>
  <c r="I840"/>
  <c r="I839" s="1"/>
  <c r="I838" s="1"/>
  <c r="I740"/>
  <c r="I739" s="1"/>
  <c r="I738" s="1"/>
  <c r="I82"/>
  <c r="I57" s="1"/>
  <c r="I685"/>
  <c r="I684" s="1"/>
  <c r="I618"/>
  <c r="I617" s="1"/>
  <c r="I548"/>
  <c r="I547" s="1"/>
  <c r="I402"/>
  <c r="H347"/>
  <c r="G115"/>
  <c r="I347"/>
  <c r="H178"/>
  <c r="G178"/>
  <c r="I293"/>
  <c r="I292" s="1"/>
  <c r="I194"/>
  <c r="I178" s="1"/>
  <c r="H115"/>
  <c r="I144"/>
  <c r="I120"/>
  <c r="I24"/>
  <c r="I23" s="1"/>
  <c r="H493"/>
  <c r="I493" l="1"/>
  <c r="H9"/>
  <c r="H901" s="1"/>
  <c r="G9"/>
  <c r="G901" s="1"/>
  <c r="I115"/>
  <c r="I9" s="1"/>
  <c r="I901" l="1"/>
  <c r="G286" i="3" l="1"/>
  <c r="G839" s="1"/>
</calcChain>
</file>

<file path=xl/sharedStrings.xml><?xml version="1.0" encoding="utf-8"?>
<sst xmlns="http://schemas.openxmlformats.org/spreadsheetml/2006/main" count="7818" uniqueCount="763">
  <si>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</si>
  <si>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</si>
  <si>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</si>
  <si>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</si>
  <si>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</si>
  <si>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</si>
  <si>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</si>
  <si>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</si>
  <si>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</si>
  <si>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</si>
  <si>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</si>
  <si>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</si>
  <si>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</si>
  <si>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</si>
  <si>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</si>
  <si>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</si>
  <si>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</si>
  <si>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</si>
  <si>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</si>
  <si>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</si>
  <si>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</si>
  <si>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</si>
  <si>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</si>
  <si>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</si>
  <si>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</si>
  <si>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</si>
  <si>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</si>
  <si>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</si>
  <si>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</si>
  <si>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</si>
  <si>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</si>
  <si>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</si>
  <si>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</si>
  <si>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</si>
  <si>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</si>
  <si>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</si>
  <si>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</si>
  <si>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</si>
  <si>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</si>
  <si>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</si>
  <si>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</si>
  <si>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</si>
  <si>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</si>
  <si>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</si>
  <si>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</si>
  <si>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</si>
  <si>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</si>
  <si>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</si>
  <si>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</si>
  <si>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</si>
  <si>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</si>
  <si>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</si>
  <si>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</si>
  <si>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</si>
  <si>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</si>
  <si>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</si>
  <si>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</si>
  <si>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</si>
  <si>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</si>
  <si>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</si>
  <si>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</si>
  <si>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</si>
  <si>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</si>
  <si>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</si>
  <si>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</si>
  <si>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</si>
  <si>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</si>
  <si>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</si>
  <si>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</si>
  <si>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</si>
  <si>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</si>
  <si>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</si>
  <si>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</si>
  <si>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</si>
  <si>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</si>
  <si>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</si>
  <si>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</si>
  <si>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</si>
  <si>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</si>
  <si>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</si>
  <si>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</si>
  <si>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</si>
  <si>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</si>
  <si>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</si>
  <si>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</si>
  <si>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</si>
  <si>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</si>
  <si>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</si>
  <si>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</si>
  <si>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</si>
  <si>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</si>
  <si>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</si>
  <si>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</si>
  <si>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</si>
  <si>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</si>
  <si>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</si>
  <si>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</si>
  <si>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</si>
  <si>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</si>
  <si>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</si>
  <si>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</si>
  <si>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</si>
  <si>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</si>
  <si>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</si>
  <si>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</si>
  <si>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</si>
  <si>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</si>
  <si>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</si>
  <si>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</si>
  <si>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</si>
  <si>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</si>
  <si>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</si>
  <si>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</si>
  <si>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</si>
  <si>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</si>
  <si>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</si>
  <si>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</si>
  <si>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</si>
  <si>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</si>
  <si>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</si>
  <si>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</si>
  <si>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</si>
  <si>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</si>
  <si>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</si>
  <si>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</si>
  <si>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</si>
  <si>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</si>
  <si>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</si>
  <si>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</si>
  <si>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</si>
  <si>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</si>
  <si>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</si>
  <si>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</si>
  <si>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</si>
  <si>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</si>
  <si>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</si>
  <si>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</si>
  <si>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</si>
  <si>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</si>
  <si>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</si>
  <si>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</si>
  <si>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</si>
  <si>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</si>
  <si>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</si>
  <si>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</si>
  <si>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</si>
  <si>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</si>
  <si>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</si>
  <si>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</si>
  <si>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</si>
  <si>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</si>
  <si>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</si>
  <si>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</si>
  <si>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</si>
  <si>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</si>
  <si>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</si>
  <si>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</si>
  <si>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04 0 00 00000</t>
  </si>
  <si>
    <t>02 0 00 00000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</si>
  <si>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</si>
  <si>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</si>
  <si>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</si>
  <si>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</si>
  <si>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</si>
  <si>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</si>
  <si>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</si>
  <si>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</si>
  <si>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</si>
  <si>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</si>
  <si>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</si>
  <si>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</si>
  <si>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</si>
  <si>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</si>
  <si>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</si>
  <si>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</si>
  <si>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</si>
  <si>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</si>
  <si>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</si>
  <si>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</si>
  <si>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</si>
  <si>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</si>
  <si>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</si>
  <si>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</si>
  <si>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</si>
  <si>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</si>
  <si>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</si>
  <si>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</si>
  <si>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</si>
  <si>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</si>
  <si>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</si>
  <si>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</si>
  <si>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</si>
  <si>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</si>
  <si>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</si>
  <si>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</si>
  <si>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</si>
  <si>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</si>
  <si>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</si>
  <si>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</si>
  <si>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</si>
  <si>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</si>
  <si>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</si>
  <si>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</si>
  <si>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</si>
  <si>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</si>
  <si>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</si>
  <si>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</si>
  <si>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</si>
  <si>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</si>
  <si>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</si>
  <si>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</si>
  <si>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</si>
  <si>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</si>
  <si>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</si>
  <si>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</si>
  <si>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</si>
  <si>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</si>
  <si>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</si>
  <si>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</si>
  <si>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</si>
  <si>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</si>
  <si>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</si>
  <si>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</si>
  <si>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</si>
  <si>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</si>
  <si>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</si>
  <si>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</si>
  <si>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</si>
  <si>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</si>
  <si>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</si>
  <si>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</si>
  <si>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</si>
  <si>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</si>
  <si>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</si>
  <si>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</si>
  <si>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</si>
  <si>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</si>
  <si>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</si>
  <si>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</si>
  <si>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</si>
  <si>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</si>
  <si>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</si>
  <si>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</si>
  <si>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</si>
  <si>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</si>
  <si>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</si>
  <si>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</si>
  <si>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</si>
  <si>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</si>
  <si>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</si>
  <si>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</si>
  <si>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</si>
  <si>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</si>
  <si>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</si>
  <si>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</si>
  <si>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</si>
  <si>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</si>
  <si>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</si>
  <si>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</si>
  <si>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</si>
  <si>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</si>
  <si>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</si>
  <si>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</si>
  <si>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</si>
  <si>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</si>
  <si>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</si>
  <si>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</si>
  <si>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</si>
  <si>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</si>
  <si>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</si>
  <si>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</si>
  <si>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</si>
  <si>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</si>
  <si>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</si>
  <si>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</si>
  <si>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</si>
  <si>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</si>
  <si>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</si>
  <si>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</si>
  <si>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</si>
  <si>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</si>
  <si>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</si>
  <si>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</si>
  <si>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</si>
  <si>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</si>
  <si>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</si>
  <si>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</si>
  <si>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</si>
  <si>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</si>
  <si>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</si>
  <si>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</si>
  <si>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</si>
  <si>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</si>
  <si>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</si>
  <si>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</si>
  <si>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</si>
  <si>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</si>
  <si>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</si>
  <si>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</si>
  <si>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</si>
  <si>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</si>
  <si>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</si>
  <si>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</si>
  <si>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</si>
  <si>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</si>
  <si>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</si>
  <si>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</si>
  <si>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</si>
  <si>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</si>
  <si>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</si>
  <si>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</si>
  <si>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</si>
  <si>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</si>
  <si>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</si>
  <si>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</si>
  <si>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</si>
  <si>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</si>
  <si>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</si>
  <si>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</si>
  <si>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</si>
  <si>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</si>
  <si>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</si>
  <si>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</si>
  <si>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</si>
  <si>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</si>
  <si>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</si>
  <si>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</si>
  <si>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</si>
  <si>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</si>
  <si>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</si>
  <si>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</si>
  <si>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</si>
  <si>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</si>
  <si>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</si>
  <si>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</si>
  <si>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Физическая культура и спорт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</si>
  <si>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</si>
  <si>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</si>
  <si>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</si>
  <si>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</si>
  <si>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</si>
  <si>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</si>
  <si>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</si>
  <si>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</si>
  <si>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</si>
  <si>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</si>
  <si>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</si>
  <si>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</si>
  <si>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</si>
  <si>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</si>
  <si>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</si>
  <si>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</si>
  <si>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</si>
  <si>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</si>
  <si>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</si>
  <si>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</si>
  <si>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</si>
  <si>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</si>
  <si>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</si>
  <si>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</si>
  <si>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</si>
  <si>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</si>
  <si>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</si>
  <si>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</si>
  <si>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</si>
  <si>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</si>
  <si>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</si>
  <si>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</si>
  <si>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</si>
  <si>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</si>
  <si>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</si>
  <si>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</si>
  <si>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</si>
  <si>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</si>
  <si>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</si>
  <si>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</si>
  <si>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</si>
  <si>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</si>
  <si>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</si>
  <si>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</si>
  <si>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</si>
  <si>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</si>
  <si>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</si>
  <si>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</si>
  <si>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</si>
  <si>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</si>
  <si>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</si>
  <si>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</si>
  <si>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</si>
  <si>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</si>
  <si>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</si>
  <si>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</si>
  <si>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</si>
  <si>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</si>
  <si>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</si>
  <si>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</si>
  <si>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</si>
  <si>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</si>
  <si>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</si>
  <si>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</si>
  <si>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</si>
  <si>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</si>
  <si>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</si>
  <si>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</si>
  <si>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</si>
  <si>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</si>
  <si>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</si>
  <si>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</si>
  <si>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</si>
  <si>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</si>
  <si>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</si>
  <si>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Основное мероприятие "Развитие социальной инфраструктуры"</t>
  </si>
  <si>
    <t>02 1 01 00000</t>
  </si>
  <si>
    <t>04 0 Г0 92190</t>
  </si>
  <si>
    <t>02 0 Б0 99100</t>
  </si>
  <si>
    <t>02 0 Б0 99110</t>
  </si>
  <si>
    <t>02 0 Б0 99190</t>
  </si>
  <si>
    <t>02 0 Б0 9919К</t>
  </si>
  <si>
    <t>04 1 02 S0370</t>
  </si>
  <si>
    <t>04 1 02 S0710</t>
  </si>
  <si>
    <t>02 2 02 00020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</si>
  <si>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</si>
  <si>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</si>
  <si>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</si>
  <si>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</si>
  <si>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</si>
  <si>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</si>
  <si>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</si>
  <si>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Сумма на 2026г.</t>
  </si>
  <si>
    <t>Изменения (+;-)</t>
  </si>
  <si>
    <t>Сумма с учетом изменений на 2026г.</t>
  </si>
  <si>
    <t>Сумма на 2027г.</t>
  </si>
  <si>
    <t>3.1.</t>
  </si>
  <si>
    <t>04 1 И2 S0370</t>
  </si>
  <si>
    <t>04 1 И2 S0710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</si>
  <si>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</si>
  <si>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</si>
  <si>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</si>
  <si>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</si>
  <si>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12.1.</t>
  </si>
  <si>
    <t>04 1 М2 00000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</si>
  <si>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</si>
  <si>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</si>
  <si>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</si>
  <si>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</si>
  <si>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</si>
  <si>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Иные межбюджетные трансферты на развитие водоснабжения,теплоснабжения и электроснабжения</t>
  </si>
  <si>
    <t>Реализация мероприятий по модернизации коммунальной инфраструктуры (реконструкция водопровода микрорайона "Аэродром")</t>
  </si>
  <si>
    <t>Бюджетные инвестиции в объекты капитального строительства государственной (муниципальной) собственности  (м/б)</t>
  </si>
  <si>
    <t>02 2 И2 51541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</si>
  <si>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</si>
  <si>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02 2 И2 5154П</t>
  </si>
  <si>
    <t>Взносы по обязательному соКиальному страхованию на выплаты по оплате труда работников и иные выплаты работникам учреждений</t>
  </si>
  <si>
    <t xml:space="preserve">Расходы на обеспечение МКУ "Центр по обеспечению деятельности отделе образования Администрации Чемальского района" </t>
  </si>
  <si>
    <t>Расходы на топливо Отдела образования администрации Чемальского района</t>
  </si>
  <si>
    <t>03 0 Б0 7419Т</t>
  </si>
  <si>
    <t>Сумма на 2028г.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</si>
  <si>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</si>
  <si>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 и на 2028 годы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</si>
  <si>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</si>
  <si>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</si>
  <si>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</si>
  <si>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</si>
  <si>
    <t>99 0 99 00000</t>
  </si>
  <si>
    <t>Глава Чемальского района</t>
  </si>
  <si>
    <t>99 0 99 0У002</t>
  </si>
  <si>
    <t>Компенсация расходов на санаторно-курортное лечение  выборных должностей и муниципальных служащих Чемальского района</t>
  </si>
  <si>
    <t>99 0 99 0У0С2</t>
  </si>
  <si>
    <t>Финансовое обеспечение выполнение функций и полномочий орана местного самоуправления Чемальского района</t>
  </si>
  <si>
    <t>99 0 99 0У001</t>
  </si>
  <si>
    <t>99 0 99 0У0С1</t>
  </si>
  <si>
    <t xml:space="preserve">Председатель представительного органа </t>
  </si>
  <si>
    <t>99 0 99 0У003</t>
  </si>
  <si>
    <t>99 0 99 0У0С3</t>
  </si>
  <si>
    <t>Депутаты представительного органа</t>
  </si>
  <si>
    <t>99 0 99 0У005</t>
  </si>
  <si>
    <t>Комплекс  процессных   мероприятий  "Профилактика безнадзорности и правонарушений несовершеннолетних"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</si>
  <si>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</si>
  <si>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02 4 16 00000</t>
  </si>
  <si>
    <t>02 4 16 42040</t>
  </si>
  <si>
    <t>Развитие социальной сферы и укрепление общественного здоровья населения муниципального образования  "Чемальский район" на 2026-2031 годы</t>
  </si>
  <si>
    <t>Комплекс процессных мероприятий "Обеспечение гарантий"</t>
  </si>
  <si>
    <t>Выплата компенсации за наем жилья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</si>
  <si>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</si>
  <si>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03 4 10 00000</t>
  </si>
  <si>
    <t>03 4 10 22027</t>
  </si>
  <si>
    <t>03 4 11 00000</t>
  </si>
  <si>
    <t>03 4 11 42100</t>
  </si>
  <si>
    <t>99 0 99 42080</t>
  </si>
  <si>
    <t>99 0 99 51201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</si>
  <si>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</si>
  <si>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</si>
  <si>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04 4 02 00000</t>
  </si>
  <si>
    <t>04 4 02 0У001</t>
  </si>
  <si>
    <t>04 4 02 0У0С1</t>
  </si>
  <si>
    <t>04 4 02 22А05</t>
  </si>
  <si>
    <t>04 4 02 23002</t>
  </si>
  <si>
    <t xml:space="preserve">Председатель контрольно-счетной комиссии </t>
  </si>
  <si>
    <t>99 0 99 0У004</t>
  </si>
  <si>
    <t>99 0 99 0У0С4</t>
  </si>
  <si>
    <t>99 0 99 0Ш100</t>
  </si>
  <si>
    <t>Комплекс процессных мероприятий "Создание условий  для реализации муниципальной программы"</t>
  </si>
  <si>
    <t>Качественное и бесперебойное функционирование  информационно- коммуникационных технологий</t>
  </si>
  <si>
    <t>01 4 04 00000</t>
  </si>
  <si>
    <t>01 4 04 22003</t>
  </si>
  <si>
    <t>Обеспечение информационной открытости  деятельности ОМСУ</t>
  </si>
  <si>
    <t>01 4 04 22004</t>
  </si>
  <si>
    <t>Повышение квалификации</t>
  </si>
  <si>
    <t>01 4 04 22А05</t>
  </si>
  <si>
    <t>Комплекс процессных мероприятий «Развитие коммунальной инфраструктуры»</t>
  </si>
  <si>
    <t>Развитие водоснабжения и теплоснабжения</t>
  </si>
  <si>
    <t>02 4 04 00000</t>
  </si>
  <si>
    <t>02 4 04 22009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</si>
  <si>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</si>
  <si>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02 4 11 0Ц001</t>
  </si>
  <si>
    <t>02 4 11 0ЦК01</t>
  </si>
  <si>
    <t>Комплекс  процессных   мероприятий  " Профилактика  правонарушений"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</si>
  <si>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</si>
  <si>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02 4 13 00000</t>
  </si>
  <si>
    <t>02 4 13 42140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</si>
  <si>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</t>
  </si>
  <si>
    <t>03 4 11 22028</t>
  </si>
  <si>
    <t>99 0 99 42110</t>
  </si>
  <si>
    <t>99 0 99 42150</t>
  </si>
  <si>
    <t>99 0 99 99000</t>
  </si>
  <si>
    <t>Комплекс процессных мероприятий «Создание условий для выполнения задач и функций казенного учреждения муниципального образования "Чемальский район" "Единая диспетчерско-хозяйственная служба" ”</t>
  </si>
  <si>
    <t>02 4 11 00000</t>
  </si>
  <si>
    <t>Комплекс  процессных   мероприятий  "Мобилизационная подготовка"</t>
  </si>
  <si>
    <t>Подготовка мобилизационнных органов к выполнению задач</t>
  </si>
  <si>
    <t>02 4 15 00000</t>
  </si>
  <si>
    <t>02 4 15 22018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</si>
  <si>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</si>
  <si>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</si>
  <si>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2 02 S0370</t>
  </si>
  <si>
    <t>02 2 02 S0710</t>
  </si>
  <si>
    <t>Региональный проект «Содействие в охране общественного порядка на территории Республики Алтай»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</si>
  <si>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</si>
  <si>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02 2 02 S0250</t>
  </si>
  <si>
    <t>Комплекс процессных мероприятий «Повышения уровня защиты населения от чрезвычайных ситуаций, пожаров и происшествий на водных объектах”</t>
  </si>
  <si>
    <t>Создание, содержание и пополнение резервов материальных ресурсов для предупреждения и ликвидации ЧС</t>
  </si>
  <si>
    <t>Устойчивое развитие системы предупреждения чрезвычайных ситуаций и ликвидации их последствий</t>
  </si>
  <si>
    <t>Комплекс процессных мероприятий «Развитие ЕДДС Чемальского района”</t>
  </si>
  <si>
    <t>Устойчивое развитие системы оповещения населения</t>
  </si>
  <si>
    <t>Комплекс  процессных   мероприятий  " Профилактика  терроризма"</t>
  </si>
  <si>
    <t xml:space="preserve"> Проведение мероприятий по предупреждению, выявлению  и пресечению  террористической деятельности </t>
  </si>
  <si>
    <t>Проведение мероприятий, направленных на снижение уровня преступности на территории района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</si>
  <si>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</si>
  <si>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</si>
  <si>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</si>
  <si>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</si>
  <si>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02 4 09 00000</t>
  </si>
  <si>
    <t>02 4 09 22012</t>
  </si>
  <si>
    <t>02 4 09 22013</t>
  </si>
  <si>
    <t>02 4 10 00000</t>
  </si>
  <si>
    <t>02 4 10 22014</t>
  </si>
  <si>
    <t>02 4 12 00000</t>
  </si>
  <si>
    <t>02 4 12 22015</t>
  </si>
  <si>
    <t>02 4 13 22016</t>
  </si>
  <si>
    <t xml:space="preserve">02 4 14 00000 </t>
  </si>
  <si>
    <t>02 4 14 22017</t>
  </si>
  <si>
    <t>02 4 17 00000</t>
  </si>
  <si>
    <t>02 4 17 22019</t>
  </si>
  <si>
    <t>Комплекс процессных мероприятий «Осуществление полномочий по организации мероприятий в сфере обращения с отходами»</t>
  </si>
  <si>
    <t>Организация мероприятий в сфере обращения с отходами</t>
  </si>
  <si>
    <t xml:space="preserve">02 4 03 00000 </t>
  </si>
  <si>
    <t>02 4 03 22008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</si>
  <si>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</si>
  <si>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02 4 03 42050</t>
  </si>
  <si>
    <t>Комплекс процессных мероприятий "Осуществление деятельности по обращению с животными без владельцев"</t>
  </si>
  <si>
    <t>02 4 18 00000</t>
  </si>
  <si>
    <t xml:space="preserve"> 02 4 18 42060</t>
  </si>
  <si>
    <t>Комплекс процессных мероприятий «Сохранение и развитие автомобильных дорог»</t>
  </si>
  <si>
    <t>Дорожный фонд Чемальского района</t>
  </si>
  <si>
    <t>02 4 07 00000</t>
  </si>
  <si>
    <t>02 4 07 220Д0</t>
  </si>
  <si>
    <t>Комплекс процессных мероприятий "Поддержка малого и среднего предпринимательства"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</si>
  <si>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</si>
  <si>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01 4 01 00000</t>
  </si>
  <si>
    <t>01 4 01 60001</t>
  </si>
  <si>
    <t>Комплекс процессных мероприятий "Развитие туризма"</t>
  </si>
  <si>
    <t>Содействие в организации, проведении образовательных мероприятий с участием субъектов малого и среднего предпринимательства муниципального уровня</t>
  </si>
  <si>
    <t>01 4 02 00000</t>
  </si>
  <si>
    <t>01 4 02 22001</t>
  </si>
  <si>
    <t>Комплекс процессных мероприятий "Управление и распоряжение муниципальным имуществом Чемальского района"</t>
  </si>
  <si>
    <t>Повышение эффективности использования муниципальным имуществом и земельными ресурсами</t>
  </si>
  <si>
    <t>Комплекс процессных мероприятий "Управление и распоряжение земельными ресурсами Чемальского района"</t>
  </si>
  <si>
    <t>04 4 03 00000</t>
  </si>
  <si>
    <t>04 4 03 22029</t>
  </si>
  <si>
    <t>04 4 04 00000</t>
  </si>
  <si>
    <t>04 4 04 22029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</si>
  <si>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</si>
  <si>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</si>
  <si>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Проведение капитального ремонта общего имущества в многоквартирных домах</t>
  </si>
  <si>
    <t>02 4 02 00000</t>
  </si>
  <si>
    <t>02 4 02 22007</t>
  </si>
  <si>
    <t>Повышение эффективности использования муниципальным имуществом</t>
  </si>
  <si>
    <t>Региональный проект «Модернизация систем коммунальной инфраструктуры»</t>
  </si>
  <si>
    <t xml:space="preserve">02 1 И3 00000 </t>
  </si>
  <si>
    <t xml:space="preserve">02 1 И3 5154П </t>
  </si>
  <si>
    <t>02 4 04 42130</t>
  </si>
  <si>
    <t>Комплекс процессных мероприятий «Благоустройство территорий»</t>
  </si>
  <si>
    <t>Осуществление полномочий по организации деятельности в сфере похоронного дела</t>
  </si>
  <si>
    <t>02 4 01 00000</t>
  </si>
  <si>
    <t>02 4 01 23001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</si>
  <si>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</si>
  <si>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 xml:space="preserve">02 4 08 00000 </t>
  </si>
  <si>
    <t>02 4 08 21001</t>
  </si>
  <si>
    <t>Комплекс процессных мероприятий "Развитие дошкольного и общего образования"</t>
  </si>
  <si>
    <t>Обеспечение деятельности организаций дошкольного и общего образования Чемальского района</t>
  </si>
  <si>
    <t>Расходы на коммунальные услуги муниципальных образовательных организаций дошкольного и общего образования Чемальского района</t>
  </si>
  <si>
    <t xml:space="preserve">Расходы на оплату налогов  муниципальных образовательных организаций дошкольного и общего образования Чемальского района </t>
  </si>
  <si>
    <t xml:space="preserve">Обеспечение питанием воспитаников дошкольного образования и обучающихся 5-11 классов общего образования образовательных организаций Чемальского района </t>
  </si>
  <si>
    <t xml:space="preserve">Расходы на оплату топлива муниципальных образовательных организаций дошкольного и общего образования Чемальского района </t>
  </si>
  <si>
    <t xml:space="preserve">Расходы на выплаты по оплате труда работников муниципальных образовательных организаций дошкольного и общего образования Чемальского района </t>
  </si>
  <si>
    <t>03 4 01 00000</t>
  </si>
  <si>
    <t>03 4 01 21002</t>
  </si>
  <si>
    <t>03 4 01 21К02</t>
  </si>
  <si>
    <t>03 4 01 21Н02</t>
  </si>
  <si>
    <t>03 4 01 21П02</t>
  </si>
  <si>
    <t>03 4 01 21Т02</t>
  </si>
  <si>
    <t>03 4 01 21Ф02</t>
  </si>
  <si>
    <t>03 4 01 42032</t>
  </si>
  <si>
    <t>03 4 01 42034</t>
  </si>
  <si>
    <t>03 4 01 42036</t>
  </si>
  <si>
    <t>03 4 01 S0080</t>
  </si>
  <si>
    <t>Комплекс процессных мероприятий «Развитие социальной инфраструктуры»</t>
  </si>
  <si>
    <t>Развитие сельских территорий</t>
  </si>
  <si>
    <t xml:space="preserve">02 4 06 00000 </t>
  </si>
  <si>
    <t>02 4 06 22011</t>
  </si>
  <si>
    <t>03 4 01 42031</t>
  </si>
  <si>
    <t>03 4 01 42033</t>
  </si>
  <si>
    <t>03 4 01 42035</t>
  </si>
  <si>
    <t>03 4 01 L3041</t>
  </si>
  <si>
    <t>03 4 01 S0090</t>
  </si>
  <si>
    <t>03 4 01 S00М0</t>
  </si>
  <si>
    <t>Комплекс процессных мероприятий "Развитие дополнительного образования"</t>
  </si>
  <si>
    <t>Развитие системы дополнительного образование детей творческого направления</t>
  </si>
  <si>
    <t>Расходы на выплаты по оплате труда работников муниципальных организаций дополнительного образования творческой направленности</t>
  </si>
  <si>
    <t>Развитие систем дополнительного образования детей физкультурно-спортивной направленности</t>
  </si>
  <si>
    <t>Расходы на коммунальные услуги муниципальных организаций дополнительного образования детей физкультурно-спортивной направленности</t>
  </si>
  <si>
    <t>Расходы на оплату налогов муниципальных организаций дополнительного образования детей физкультурно-спортивной направленности</t>
  </si>
  <si>
    <t>Расходы на выплаты по оплате труда работников муниципальных организаций дополнительного образования детей физкультурно-спортивной направленности</t>
  </si>
  <si>
    <t>03 4 02 00000</t>
  </si>
  <si>
    <t>03 4 02 21003</t>
  </si>
  <si>
    <t>03 4 02 21Ф03</t>
  </si>
  <si>
    <t>03 4 02 21004</t>
  </si>
  <si>
    <t>03 4 02 21К04</t>
  </si>
  <si>
    <t>03 4 02 21Н04</t>
  </si>
  <si>
    <t>03 4 02 21Ф04</t>
  </si>
  <si>
    <t>Развитие системы предоставления дополнительного образование детей в области искусства</t>
  </si>
  <si>
    <t>03 4 02 21005</t>
  </si>
  <si>
    <t>03 4 02 21К05</t>
  </si>
  <si>
    <t>03 4 02 21Н05</t>
  </si>
  <si>
    <t>03 4 02 21Ф05</t>
  </si>
  <si>
    <t>Комплекс процессных мероприятий "Реализация молодежной политики в Чемальском районе"</t>
  </si>
  <si>
    <t>Реализация системы работы с молодежью в соответствии с приоритетными направлениями муниципальной молодежной политики</t>
  </si>
  <si>
    <t>Грантовая поддержка одаренных детей</t>
  </si>
  <si>
    <t>03 4 04 00000</t>
  </si>
  <si>
    <t>03 4 04 22022</t>
  </si>
  <si>
    <t>03 4 04 60002</t>
  </si>
  <si>
    <t>Комплекс процессных мероприятий "Создание условий для реализации муниципальной программы"Развитие социальной сферы и укрепление общественного здоровья населения муниципального образования "Чемальский район" на 2026-2031 годы" в сфере образования"</t>
  </si>
  <si>
    <t>Финансовое обеспечение выполнение функций и полномочий Отдела образования администрации Чемальского района</t>
  </si>
  <si>
    <t xml:space="preserve">Обеспечение деятельности МКУ "Центр по обеспечению деятельности отделе образования Администрации Чемальского района" </t>
  </si>
  <si>
    <t xml:space="preserve">Расходы на коммунальные услуги МКУ "Центр по обеспечению деятельности отделе образования Администрации Чемальского района" </t>
  </si>
  <si>
    <t xml:space="preserve">Расходы на оплату топлива МКУ "Центр по обеспечению деятельности отделе образования Администрации Чемальского района" </t>
  </si>
  <si>
    <t>Обеспечение отдыха и оздоровления детей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</si>
  <si>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</si>
  <si>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03 4 03 00000</t>
  </si>
  <si>
    <t>03 4 03 0У001</t>
  </si>
  <si>
    <t>03 4 03 0У0С1</t>
  </si>
  <si>
    <t>03 4 03 0Ц001</t>
  </si>
  <si>
    <t>03 4 03 0ЦК01</t>
  </si>
  <si>
    <t>03 4 03 0ЦТ01</t>
  </si>
  <si>
    <t>03 4 04 22023</t>
  </si>
  <si>
    <t>03 4 04 42090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</si>
  <si>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</si>
  <si>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(поддержка лучшим работникам сельских учреждениям культуры)</t>
  </si>
  <si>
    <t>03 2 01 L4671</t>
  </si>
  <si>
    <t>03 2 01 L5193</t>
  </si>
  <si>
    <t>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</si>
  <si>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</t>
  </si>
  <si>
    <t xml:space="preserve">Субсидии бюджетным учреждениям на иные цели </t>
  </si>
  <si>
    <t>03 4 05 00000</t>
  </si>
  <si>
    <t>03 4 05 21006</t>
  </si>
  <si>
    <t>03 4 05 21К06</t>
  </si>
  <si>
    <t>03 4 05 21Н06</t>
  </si>
  <si>
    <t>03 4 05 21Т06</t>
  </si>
  <si>
    <t>03 4 05 21Ф06</t>
  </si>
  <si>
    <t>03 4 05 23003</t>
  </si>
  <si>
    <t>Комплекс процессных мероприятий "Развитие библиотечного дела"</t>
  </si>
  <si>
    <t>Обеспечение доступности библиотечных услуг разным категориям пользователей</t>
  </si>
  <si>
    <t>03 4 06 00000</t>
  </si>
  <si>
    <t>03 4 06 21007</t>
  </si>
  <si>
    <t>03 4 06 21К07</t>
  </si>
  <si>
    <t>03 4 06 21Н07</t>
  </si>
  <si>
    <t>03 4 06 21Т07</t>
  </si>
  <si>
    <t>03 4 06 21Ф07</t>
  </si>
  <si>
    <t>Региональный проект "Расширение спектра культурно-досуговых услуг в Республике Алтай"</t>
  </si>
  <si>
    <t>Региональный проект "Повышения уровня и качества предоставления библиотечных услуг в  Республике Алтай "</t>
  </si>
  <si>
    <t>Субсидии бюджетам муниципальных районов на поддержку отрасли культуры (комплектование книжных фондов библиотек муниципальных образований)</t>
  </si>
  <si>
    <t>03 2 02 L5192</t>
  </si>
  <si>
    <t>Обеспечение социальных гарантий (доплата к муниципальной пенсии)</t>
  </si>
  <si>
    <t>03 4 10 22026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</si>
  <si>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</si>
  <si>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03 4 01 42010</t>
  </si>
  <si>
    <t>Комплекс процессных мероприятий "Предоставление грантовой поддержки СОНКО"</t>
  </si>
  <si>
    <t>Реализация мер по поддержке социально ориентированных некоммерческих организаций</t>
  </si>
  <si>
    <t>03 4 09 00000</t>
  </si>
  <si>
    <t>03 4 09 60003</t>
  </si>
  <si>
    <t>Региональный проект "Бизнес-спринт"(Я выбираю спорт)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</si>
  <si>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</si>
  <si>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Комплекс процессных мероприятий "Организация, проведение и обеспечение участия в физкультурных (физкультурно - оздоровитильных) мероприятиях"</t>
  </si>
  <si>
    <t xml:space="preserve"> 03 2 03 L7531</t>
  </si>
  <si>
    <t>03 4 07 00000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</si>
  <si>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</si>
  <si>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03 4 07 21008</t>
  </si>
  <si>
    <t>03 4 07 21К08</t>
  </si>
  <si>
    <t>03 4 07 21Н08</t>
  </si>
  <si>
    <t>03 4 07 21Т08</t>
  </si>
  <si>
    <t>03 4 07 21Ф08</t>
  </si>
  <si>
    <t>01 4 04 22Ф04</t>
  </si>
  <si>
    <t>2000,0</t>
  </si>
  <si>
    <t>110</t>
  </si>
  <si>
    <t xml:space="preserve">Бюджетные инвестиции в объекты капитального строительства государственной (муниципальной) собственности </t>
  </si>
  <si>
    <t>02 2 03 22008</t>
  </si>
  <si>
    <t>Комплекс процессных мероприятий "Организация и управление бюджетным процессом"</t>
  </si>
  <si>
    <t>04 4 01 00000</t>
  </si>
  <si>
    <t>Региональный проект "Педагоги и наставники"</t>
  </si>
  <si>
    <t>03 1 Ю6 00000</t>
  </si>
  <si>
    <t>"Приложение № 11
к решению "О бюджете  МО "Чемальский район" Республики Алтай на 2026 год и на  плановый период 2027 и 2028 годов"</t>
  </si>
  <si>
    <t>"Приложение № 12
к решению "О бюджете  МО "Чемальский район" Республики Алтай на 2026 год и на  плановый период 2027 и 2028 годов"</t>
  </si>
  <si>
    <t>Приложение № 8
к решению "О внесении изменений в бюджет МО "Чемальский район" Республики Алтай на 2026 год и на  плановый период 2027 и 2028 годов"</t>
  </si>
  <si>
    <t>Приложение № 7
к решению "О внесении изменений в бюджет  МО "Чемальский район" Республики Алтай на 2026 год и на  плановый период 2027 и 2028 годов"</t>
  </si>
  <si>
    <t>04 4 01 43010</t>
  </si>
  <si>
    <t>Компенсация расходов на санаторно-курортное лечение  Главе Чемальского района</t>
  </si>
  <si>
    <t>Компенсация расходов на санаторно-курортное лечение муниципальных служащих Чемальского района</t>
  </si>
  <si>
    <t xml:space="preserve">Компенсация расходов на санаторно-курортное лечение  Председателю представительного органа </t>
  </si>
  <si>
    <t>Компенсация расходов на санаторно-курортное лечение   муниципальных служащих Чемальского района</t>
  </si>
  <si>
    <t>Компенсация расходов на санаторно-курортное лечение  муниципальных служащих Чемальского района</t>
  </si>
  <si>
    <t xml:space="preserve">Повышение квалификации </t>
  </si>
  <si>
    <t>Компенсация расходов на санаторно-курортное лечение  Председателю контрольно-счетной комиссии муниципальных служащих Чемальского района</t>
  </si>
  <si>
    <t xml:space="preserve">Расходы по оплате коммунальных услуг казенного учреждения муниципального образования "Чемальский район" "Единая диспетчерско-хозяйственная служба" </t>
  </si>
  <si>
    <t>Расходы на обеспечение деятельности муниципального казенного учреждения "Управление строительства и коммунального хозяйства"</t>
  </si>
  <si>
    <t>Расходы на коммунальные услуги муниципальных учреждений дополнительного образования детей в области искусства</t>
  </si>
  <si>
    <t>Расходы по оплате налогов муниципальных учреждений дополнительного образования детей в области искусства</t>
  </si>
  <si>
    <t>Расходы на выплаты по оплате труда работников муниципальных учреждений дополнительного образования детей в области искусства</t>
  </si>
  <si>
    <t>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</si>
  <si>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</si>
  <si>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</si>
  <si>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</si>
  <si>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</si>
  <si>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налогов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</si>
  <si>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топлива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</si>
  <si>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</si>
  <si>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коммунальные услуги муниципальных учреждений Чемальского района в сфере физической культуры и спорта</t>
  </si>
  <si>
    <t>Расходы по оплате налогов муниципальных учреждений Чемальского районав сфере физической культуры и спорта</t>
  </si>
  <si>
    <t>Расходы по оплате топлива муниципальных учреждений Чемальского района в сфере физической культуры и спорта</t>
  </si>
  <si>
    <t>Расходы на выплаты по оплате труда работников муниципальных учреждений Чемальского район в сфере физической культуры и спорта</t>
  </si>
  <si>
    <t>Расходы на выплаты по оплате труда работников муниципальных учреждений Чемальского района в области обеспечения информационной открытости  деятельности ОМСУ</t>
  </si>
  <si>
    <t xml:space="preserve">Компенсация расходов на санаторно-курортное лечение Председателю контрольно-счетной комиссии </t>
  </si>
  <si>
    <t>Сумма с учетом изменений на 2027г.</t>
  </si>
  <si>
    <t>Сумма с учетом изменений на 2028г.</t>
  </si>
  <si>
    <t>(в редакции  решения "О внесении изменений в бюджет  МО "Чемальский район" Республики Алтай на 2026 год и на  плановый период 2027 и 2028 годов"от 23.12.2025г. № 5-108)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</si>
</sst>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  <numFmt numFmtId="169" formatCode="#,##0.0_ ;\-#,##0.0\ 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8"/>
      <color theme="1"/>
      <name val="PT Astra Serif"/>
      <family val="1"/>
      <charset val="204"/>
    </font>
    <font>
      <i/>
      <sz val="8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5">
    <xf numFmtId="0" fontId="0" fillId="0" borderId="0" xfId="0"/>
    <xf numFmtId="49" fontId="6" fillId="0" borderId="1" xfId="2" applyNumberFormat="1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166" fontId="6" fillId="0" borderId="1" xfId="2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166" fontId="7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left" wrapText="1"/>
    </xf>
    <xf numFmtId="166" fontId="6" fillId="0" borderId="6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166" fontId="6" fillId="0" borderId="3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66" fontId="6" fillId="0" borderId="1" xfId="0" applyNumberFormat="1" applyFont="1" applyFill="1" applyBorder="1" applyAlignment="1">
      <alignment horizontal="center"/>
    </xf>
    <xf numFmtId="11" fontId="6" fillId="0" borderId="1" xfId="0" applyNumberFormat="1" applyFont="1" applyFill="1" applyBorder="1" applyAlignment="1">
      <alignment horizontal="left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168" fontId="7" fillId="0" borderId="1" xfId="9" applyNumberFormat="1" applyFont="1" applyFill="1" applyBorder="1" applyAlignment="1">
      <alignment vertical="center" wrapText="1"/>
    </xf>
    <xf numFmtId="169" fontId="7" fillId="0" borderId="1" xfId="9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wrapText="1"/>
    </xf>
    <xf numFmtId="49" fontId="8" fillId="0" borderId="1" xfId="0" applyNumberFormat="1" applyFont="1" applyFill="1" applyBorder="1" applyAlignment="1">
      <alignment horizontal="center" wrapText="1"/>
    </xf>
    <xf numFmtId="2" fontId="6" fillId="0" borderId="0" xfId="0" applyNumberFormat="1" applyFont="1" applyFill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16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wrapText="1"/>
    </xf>
    <xf numFmtId="167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top" wrapText="1"/>
    </xf>
    <xf numFmtId="166" fontId="7" fillId="0" borderId="1" xfId="9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Fill="1" applyBorder="1"/>
    <xf numFmtId="0" fontId="12" fillId="0" borderId="0" xfId="0" applyFont="1" applyFill="1"/>
    <xf numFmtId="0" fontId="6" fillId="0" borderId="0" xfId="0" applyNumberFormat="1" applyFont="1" applyFill="1" applyAlignment="1">
      <alignment wrapText="1"/>
    </xf>
    <xf numFmtId="0" fontId="13" fillId="0" borderId="1" xfId="0" applyNumberFormat="1" applyFont="1" applyFill="1" applyBorder="1" applyAlignment="1">
      <alignment wrapText="1"/>
    </xf>
    <xf numFmtId="0" fontId="8" fillId="0" borderId="0" xfId="0" applyNumberFormat="1" applyFont="1" applyFill="1" applyAlignment="1">
      <alignment wrapText="1"/>
    </xf>
    <xf numFmtId="0" fontId="10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03"/>
  <sheetViews>
    <sheetView tabSelected="1" view="pageBreakPreview" zoomScaleSheetLayoutView="100" workbookViewId="0">
      <selection activeCell="A6" sqref="A6"/>
    </sheetView>
  </sheetViews>
  <sheetFormatPr defaultRowHeight="12.75"/>
  <cols>
    <col min="1" max="1" width="5.140625" style="23" customWidth="1"/>
    <col min="2" max="2" width="39.42578125" style="25" customWidth="1"/>
    <col min="3" max="3" width="6.140625" style="26" customWidth="1"/>
    <col min="4" max="4" width="5.5703125" style="26" customWidth="1"/>
    <col min="5" max="5" width="12.28515625" style="26" customWidth="1"/>
    <col min="6" max="6" width="4.7109375" style="26" customWidth="1"/>
    <col min="7" max="7" width="11" style="26" hidden="1" customWidth="1"/>
    <col min="8" max="8" width="10.28515625" style="26" customWidth="1"/>
    <col min="9" max="9" width="11.28515625" style="26" customWidth="1"/>
    <col min="10" max="237" width="9.140625" style="24"/>
    <col min="238" max="238" width="3.5703125" style="24" customWidth="1"/>
    <col min="239" max="239" width="40.85546875" style="24" customWidth="1"/>
    <col min="240" max="240" width="5.140625" style="24" customWidth="1"/>
    <col min="241" max="242" width="4.28515625" style="24" customWidth="1"/>
    <col min="243" max="243" width="8.5703125" style="24" customWidth="1"/>
    <col min="244" max="244" width="6.7109375" style="24" customWidth="1"/>
    <col min="245" max="245" width="11.28515625" style="24" customWidth="1"/>
    <col min="246" max="246" width="12.28515625" style="24" customWidth="1"/>
    <col min="247" max="493" width="9.140625" style="24"/>
    <col min="494" max="494" width="3.5703125" style="24" customWidth="1"/>
    <col min="495" max="495" width="40.85546875" style="24" customWidth="1"/>
    <col min="496" max="496" width="5.140625" style="24" customWidth="1"/>
    <col min="497" max="498" width="4.28515625" style="24" customWidth="1"/>
    <col min="499" max="499" width="8.5703125" style="24" customWidth="1"/>
    <col min="500" max="500" width="6.7109375" style="24" customWidth="1"/>
    <col min="501" max="501" width="11.28515625" style="24" customWidth="1"/>
    <col min="502" max="502" width="12.28515625" style="24" customWidth="1"/>
    <col min="503" max="749" width="9.140625" style="24"/>
    <col min="750" max="750" width="3.5703125" style="24" customWidth="1"/>
    <col min="751" max="751" width="40.85546875" style="24" customWidth="1"/>
    <col min="752" max="752" width="5.140625" style="24" customWidth="1"/>
    <col min="753" max="754" width="4.28515625" style="24" customWidth="1"/>
    <col min="755" max="755" width="8.5703125" style="24" customWidth="1"/>
    <col min="756" max="756" width="6.7109375" style="24" customWidth="1"/>
    <col min="757" max="757" width="11.28515625" style="24" customWidth="1"/>
    <col min="758" max="758" width="12.28515625" style="24" customWidth="1"/>
    <col min="759" max="1005" width="9.140625" style="24"/>
    <col min="1006" max="1006" width="3.5703125" style="24" customWidth="1"/>
    <col min="1007" max="1007" width="40.85546875" style="24" customWidth="1"/>
    <col min="1008" max="1008" width="5.140625" style="24" customWidth="1"/>
    <col min="1009" max="1010" width="4.28515625" style="24" customWidth="1"/>
    <col min="1011" max="1011" width="8.5703125" style="24" customWidth="1"/>
    <col min="1012" max="1012" width="6.7109375" style="24" customWidth="1"/>
    <col min="1013" max="1013" width="11.28515625" style="24" customWidth="1"/>
    <col min="1014" max="1014" width="12.28515625" style="24" customWidth="1"/>
    <col min="1015" max="1261" width="9.140625" style="24"/>
    <col min="1262" max="1262" width="3.5703125" style="24" customWidth="1"/>
    <col min="1263" max="1263" width="40.85546875" style="24" customWidth="1"/>
    <col min="1264" max="1264" width="5.140625" style="24" customWidth="1"/>
    <col min="1265" max="1266" width="4.28515625" style="24" customWidth="1"/>
    <col min="1267" max="1267" width="8.5703125" style="24" customWidth="1"/>
    <col min="1268" max="1268" width="6.7109375" style="24" customWidth="1"/>
    <col min="1269" max="1269" width="11.28515625" style="24" customWidth="1"/>
    <col min="1270" max="1270" width="12.28515625" style="24" customWidth="1"/>
    <col min="1271" max="1517" width="9.140625" style="24"/>
    <col min="1518" max="1518" width="3.5703125" style="24" customWidth="1"/>
    <col min="1519" max="1519" width="40.85546875" style="24" customWidth="1"/>
    <col min="1520" max="1520" width="5.140625" style="24" customWidth="1"/>
    <col min="1521" max="1522" width="4.28515625" style="24" customWidth="1"/>
    <col min="1523" max="1523" width="8.5703125" style="24" customWidth="1"/>
    <col min="1524" max="1524" width="6.7109375" style="24" customWidth="1"/>
    <col min="1525" max="1525" width="11.28515625" style="24" customWidth="1"/>
    <col min="1526" max="1526" width="12.28515625" style="24" customWidth="1"/>
    <col min="1527" max="1773" width="9.140625" style="24"/>
    <col min="1774" max="1774" width="3.5703125" style="24" customWidth="1"/>
    <col min="1775" max="1775" width="40.85546875" style="24" customWidth="1"/>
    <col min="1776" max="1776" width="5.140625" style="24" customWidth="1"/>
    <col min="1777" max="1778" width="4.28515625" style="24" customWidth="1"/>
    <col min="1779" max="1779" width="8.5703125" style="24" customWidth="1"/>
    <col min="1780" max="1780" width="6.7109375" style="24" customWidth="1"/>
    <col min="1781" max="1781" width="11.28515625" style="24" customWidth="1"/>
    <col min="1782" max="1782" width="12.28515625" style="24" customWidth="1"/>
    <col min="1783" max="2029" width="9.140625" style="24"/>
    <col min="2030" max="2030" width="3.5703125" style="24" customWidth="1"/>
    <col min="2031" max="2031" width="40.85546875" style="24" customWidth="1"/>
    <col min="2032" max="2032" width="5.140625" style="24" customWidth="1"/>
    <col min="2033" max="2034" width="4.28515625" style="24" customWidth="1"/>
    <col min="2035" max="2035" width="8.5703125" style="24" customWidth="1"/>
    <col min="2036" max="2036" width="6.7109375" style="24" customWidth="1"/>
    <col min="2037" max="2037" width="11.28515625" style="24" customWidth="1"/>
    <col min="2038" max="2038" width="12.28515625" style="24" customWidth="1"/>
    <col min="2039" max="2285" width="9.140625" style="24"/>
    <col min="2286" max="2286" width="3.5703125" style="24" customWidth="1"/>
    <col min="2287" max="2287" width="40.85546875" style="24" customWidth="1"/>
    <col min="2288" max="2288" width="5.140625" style="24" customWidth="1"/>
    <col min="2289" max="2290" width="4.28515625" style="24" customWidth="1"/>
    <col min="2291" max="2291" width="8.5703125" style="24" customWidth="1"/>
    <col min="2292" max="2292" width="6.7109375" style="24" customWidth="1"/>
    <col min="2293" max="2293" width="11.28515625" style="24" customWidth="1"/>
    <col min="2294" max="2294" width="12.28515625" style="24" customWidth="1"/>
    <col min="2295" max="2541" width="9.140625" style="24"/>
    <col min="2542" max="2542" width="3.5703125" style="24" customWidth="1"/>
    <col min="2543" max="2543" width="40.85546875" style="24" customWidth="1"/>
    <col min="2544" max="2544" width="5.140625" style="24" customWidth="1"/>
    <col min="2545" max="2546" width="4.28515625" style="24" customWidth="1"/>
    <col min="2547" max="2547" width="8.5703125" style="24" customWidth="1"/>
    <col min="2548" max="2548" width="6.7109375" style="24" customWidth="1"/>
    <col min="2549" max="2549" width="11.28515625" style="24" customWidth="1"/>
    <col min="2550" max="2550" width="12.28515625" style="24" customWidth="1"/>
    <col min="2551" max="2797" width="9.140625" style="24"/>
    <col min="2798" max="2798" width="3.5703125" style="24" customWidth="1"/>
    <col min="2799" max="2799" width="40.85546875" style="24" customWidth="1"/>
    <col min="2800" max="2800" width="5.140625" style="24" customWidth="1"/>
    <col min="2801" max="2802" width="4.28515625" style="24" customWidth="1"/>
    <col min="2803" max="2803" width="8.5703125" style="24" customWidth="1"/>
    <col min="2804" max="2804" width="6.7109375" style="24" customWidth="1"/>
    <col min="2805" max="2805" width="11.28515625" style="24" customWidth="1"/>
    <col min="2806" max="2806" width="12.28515625" style="24" customWidth="1"/>
    <col min="2807" max="3053" width="9.140625" style="24"/>
    <col min="3054" max="3054" width="3.5703125" style="24" customWidth="1"/>
    <col min="3055" max="3055" width="40.85546875" style="24" customWidth="1"/>
    <col min="3056" max="3056" width="5.140625" style="24" customWidth="1"/>
    <col min="3057" max="3058" width="4.28515625" style="24" customWidth="1"/>
    <col min="3059" max="3059" width="8.5703125" style="24" customWidth="1"/>
    <col min="3060" max="3060" width="6.7109375" style="24" customWidth="1"/>
    <col min="3061" max="3061" width="11.28515625" style="24" customWidth="1"/>
    <col min="3062" max="3062" width="12.28515625" style="24" customWidth="1"/>
    <col min="3063" max="3309" width="9.140625" style="24"/>
    <col min="3310" max="3310" width="3.5703125" style="24" customWidth="1"/>
    <col min="3311" max="3311" width="40.85546875" style="24" customWidth="1"/>
    <col min="3312" max="3312" width="5.140625" style="24" customWidth="1"/>
    <col min="3313" max="3314" width="4.28515625" style="24" customWidth="1"/>
    <col min="3315" max="3315" width="8.5703125" style="24" customWidth="1"/>
    <col min="3316" max="3316" width="6.7109375" style="24" customWidth="1"/>
    <col min="3317" max="3317" width="11.28515625" style="24" customWidth="1"/>
    <col min="3318" max="3318" width="12.28515625" style="24" customWidth="1"/>
    <col min="3319" max="3565" width="9.140625" style="24"/>
    <col min="3566" max="3566" width="3.5703125" style="24" customWidth="1"/>
    <col min="3567" max="3567" width="40.85546875" style="24" customWidth="1"/>
    <col min="3568" max="3568" width="5.140625" style="24" customWidth="1"/>
    <col min="3569" max="3570" width="4.28515625" style="24" customWidth="1"/>
    <col min="3571" max="3571" width="8.5703125" style="24" customWidth="1"/>
    <col min="3572" max="3572" width="6.7109375" style="24" customWidth="1"/>
    <col min="3573" max="3573" width="11.28515625" style="24" customWidth="1"/>
    <col min="3574" max="3574" width="12.28515625" style="24" customWidth="1"/>
    <col min="3575" max="3821" width="9.140625" style="24"/>
    <col min="3822" max="3822" width="3.5703125" style="24" customWidth="1"/>
    <col min="3823" max="3823" width="40.85546875" style="24" customWidth="1"/>
    <col min="3824" max="3824" width="5.140625" style="24" customWidth="1"/>
    <col min="3825" max="3826" width="4.28515625" style="24" customWidth="1"/>
    <col min="3827" max="3827" width="8.5703125" style="24" customWidth="1"/>
    <col min="3828" max="3828" width="6.7109375" style="24" customWidth="1"/>
    <col min="3829" max="3829" width="11.28515625" style="24" customWidth="1"/>
    <col min="3830" max="3830" width="12.28515625" style="24" customWidth="1"/>
    <col min="3831" max="4077" width="9.140625" style="24"/>
    <col min="4078" max="4078" width="3.5703125" style="24" customWidth="1"/>
    <col min="4079" max="4079" width="40.85546875" style="24" customWidth="1"/>
    <col min="4080" max="4080" width="5.140625" style="24" customWidth="1"/>
    <col min="4081" max="4082" width="4.28515625" style="24" customWidth="1"/>
    <col min="4083" max="4083" width="8.5703125" style="24" customWidth="1"/>
    <col min="4084" max="4084" width="6.7109375" style="24" customWidth="1"/>
    <col min="4085" max="4085" width="11.28515625" style="24" customWidth="1"/>
    <col min="4086" max="4086" width="12.28515625" style="24" customWidth="1"/>
    <col min="4087" max="4333" width="9.140625" style="24"/>
    <col min="4334" max="4334" width="3.5703125" style="24" customWidth="1"/>
    <col min="4335" max="4335" width="40.85546875" style="24" customWidth="1"/>
    <col min="4336" max="4336" width="5.140625" style="24" customWidth="1"/>
    <col min="4337" max="4338" width="4.28515625" style="24" customWidth="1"/>
    <col min="4339" max="4339" width="8.5703125" style="24" customWidth="1"/>
    <col min="4340" max="4340" width="6.7109375" style="24" customWidth="1"/>
    <col min="4341" max="4341" width="11.28515625" style="24" customWidth="1"/>
    <col min="4342" max="4342" width="12.28515625" style="24" customWidth="1"/>
    <col min="4343" max="4589" width="9.140625" style="24"/>
    <col min="4590" max="4590" width="3.5703125" style="24" customWidth="1"/>
    <col min="4591" max="4591" width="40.85546875" style="24" customWidth="1"/>
    <col min="4592" max="4592" width="5.140625" style="24" customWidth="1"/>
    <col min="4593" max="4594" width="4.28515625" style="24" customWidth="1"/>
    <col min="4595" max="4595" width="8.5703125" style="24" customWidth="1"/>
    <col min="4596" max="4596" width="6.7109375" style="24" customWidth="1"/>
    <col min="4597" max="4597" width="11.28515625" style="24" customWidth="1"/>
    <col min="4598" max="4598" width="12.28515625" style="24" customWidth="1"/>
    <col min="4599" max="4845" width="9.140625" style="24"/>
    <col min="4846" max="4846" width="3.5703125" style="24" customWidth="1"/>
    <col min="4847" max="4847" width="40.85546875" style="24" customWidth="1"/>
    <col min="4848" max="4848" width="5.140625" style="24" customWidth="1"/>
    <col min="4849" max="4850" width="4.28515625" style="24" customWidth="1"/>
    <col min="4851" max="4851" width="8.5703125" style="24" customWidth="1"/>
    <col min="4852" max="4852" width="6.7109375" style="24" customWidth="1"/>
    <col min="4853" max="4853" width="11.28515625" style="24" customWidth="1"/>
    <col min="4854" max="4854" width="12.28515625" style="24" customWidth="1"/>
    <col min="4855" max="5101" width="9.140625" style="24"/>
    <col min="5102" max="5102" width="3.5703125" style="24" customWidth="1"/>
    <col min="5103" max="5103" width="40.85546875" style="24" customWidth="1"/>
    <col min="5104" max="5104" width="5.140625" style="24" customWidth="1"/>
    <col min="5105" max="5106" width="4.28515625" style="24" customWidth="1"/>
    <col min="5107" max="5107" width="8.5703125" style="24" customWidth="1"/>
    <col min="5108" max="5108" width="6.7109375" style="24" customWidth="1"/>
    <col min="5109" max="5109" width="11.28515625" style="24" customWidth="1"/>
    <col min="5110" max="5110" width="12.28515625" style="24" customWidth="1"/>
    <col min="5111" max="5357" width="9.140625" style="24"/>
    <col min="5358" max="5358" width="3.5703125" style="24" customWidth="1"/>
    <col min="5359" max="5359" width="40.85546875" style="24" customWidth="1"/>
    <col min="5360" max="5360" width="5.140625" style="24" customWidth="1"/>
    <col min="5361" max="5362" width="4.28515625" style="24" customWidth="1"/>
    <col min="5363" max="5363" width="8.5703125" style="24" customWidth="1"/>
    <col min="5364" max="5364" width="6.7109375" style="24" customWidth="1"/>
    <col min="5365" max="5365" width="11.28515625" style="24" customWidth="1"/>
    <col min="5366" max="5366" width="12.28515625" style="24" customWidth="1"/>
    <col min="5367" max="5613" width="9.140625" style="24"/>
    <col min="5614" max="5614" width="3.5703125" style="24" customWidth="1"/>
    <col min="5615" max="5615" width="40.85546875" style="24" customWidth="1"/>
    <col min="5616" max="5616" width="5.140625" style="24" customWidth="1"/>
    <col min="5617" max="5618" width="4.28515625" style="24" customWidth="1"/>
    <col min="5619" max="5619" width="8.5703125" style="24" customWidth="1"/>
    <col min="5620" max="5620" width="6.7109375" style="24" customWidth="1"/>
    <col min="5621" max="5621" width="11.28515625" style="24" customWidth="1"/>
    <col min="5622" max="5622" width="12.28515625" style="24" customWidth="1"/>
    <col min="5623" max="5869" width="9.140625" style="24"/>
    <col min="5870" max="5870" width="3.5703125" style="24" customWidth="1"/>
    <col min="5871" max="5871" width="40.85546875" style="24" customWidth="1"/>
    <col min="5872" max="5872" width="5.140625" style="24" customWidth="1"/>
    <col min="5873" max="5874" width="4.28515625" style="24" customWidth="1"/>
    <col min="5875" max="5875" width="8.5703125" style="24" customWidth="1"/>
    <col min="5876" max="5876" width="6.7109375" style="24" customWidth="1"/>
    <col min="5877" max="5877" width="11.28515625" style="24" customWidth="1"/>
    <col min="5878" max="5878" width="12.28515625" style="24" customWidth="1"/>
    <col min="5879" max="6125" width="9.140625" style="24"/>
    <col min="6126" max="6126" width="3.5703125" style="24" customWidth="1"/>
    <col min="6127" max="6127" width="40.85546875" style="24" customWidth="1"/>
    <col min="6128" max="6128" width="5.140625" style="24" customWidth="1"/>
    <col min="6129" max="6130" width="4.28515625" style="24" customWidth="1"/>
    <col min="6131" max="6131" width="8.5703125" style="24" customWidth="1"/>
    <col min="6132" max="6132" width="6.7109375" style="24" customWidth="1"/>
    <col min="6133" max="6133" width="11.28515625" style="24" customWidth="1"/>
    <col min="6134" max="6134" width="12.28515625" style="24" customWidth="1"/>
    <col min="6135" max="6381" width="9.140625" style="24"/>
    <col min="6382" max="6382" width="3.5703125" style="24" customWidth="1"/>
    <col min="6383" max="6383" width="40.85546875" style="24" customWidth="1"/>
    <col min="6384" max="6384" width="5.140625" style="24" customWidth="1"/>
    <col min="6385" max="6386" width="4.28515625" style="24" customWidth="1"/>
    <col min="6387" max="6387" width="8.5703125" style="24" customWidth="1"/>
    <col min="6388" max="6388" width="6.7109375" style="24" customWidth="1"/>
    <col min="6389" max="6389" width="11.28515625" style="24" customWidth="1"/>
    <col min="6390" max="6390" width="12.28515625" style="24" customWidth="1"/>
    <col min="6391" max="6637" width="9.140625" style="24"/>
    <col min="6638" max="6638" width="3.5703125" style="24" customWidth="1"/>
    <col min="6639" max="6639" width="40.85546875" style="24" customWidth="1"/>
    <col min="6640" max="6640" width="5.140625" style="24" customWidth="1"/>
    <col min="6641" max="6642" width="4.28515625" style="24" customWidth="1"/>
    <col min="6643" max="6643" width="8.5703125" style="24" customWidth="1"/>
    <col min="6644" max="6644" width="6.7109375" style="24" customWidth="1"/>
    <col min="6645" max="6645" width="11.28515625" style="24" customWidth="1"/>
    <col min="6646" max="6646" width="12.28515625" style="24" customWidth="1"/>
    <col min="6647" max="6893" width="9.140625" style="24"/>
    <col min="6894" max="6894" width="3.5703125" style="24" customWidth="1"/>
    <col min="6895" max="6895" width="40.85546875" style="24" customWidth="1"/>
    <col min="6896" max="6896" width="5.140625" style="24" customWidth="1"/>
    <col min="6897" max="6898" width="4.28515625" style="24" customWidth="1"/>
    <col min="6899" max="6899" width="8.5703125" style="24" customWidth="1"/>
    <col min="6900" max="6900" width="6.7109375" style="24" customWidth="1"/>
    <col min="6901" max="6901" width="11.28515625" style="24" customWidth="1"/>
    <col min="6902" max="6902" width="12.28515625" style="24" customWidth="1"/>
    <col min="6903" max="7149" width="9.140625" style="24"/>
    <col min="7150" max="7150" width="3.5703125" style="24" customWidth="1"/>
    <col min="7151" max="7151" width="40.85546875" style="24" customWidth="1"/>
    <col min="7152" max="7152" width="5.140625" style="24" customWidth="1"/>
    <col min="7153" max="7154" width="4.28515625" style="24" customWidth="1"/>
    <col min="7155" max="7155" width="8.5703125" style="24" customWidth="1"/>
    <col min="7156" max="7156" width="6.7109375" style="24" customWidth="1"/>
    <col min="7157" max="7157" width="11.28515625" style="24" customWidth="1"/>
    <col min="7158" max="7158" width="12.28515625" style="24" customWidth="1"/>
    <col min="7159" max="7405" width="9.140625" style="24"/>
    <col min="7406" max="7406" width="3.5703125" style="24" customWidth="1"/>
    <col min="7407" max="7407" width="40.85546875" style="24" customWidth="1"/>
    <col min="7408" max="7408" width="5.140625" style="24" customWidth="1"/>
    <col min="7409" max="7410" width="4.28515625" style="24" customWidth="1"/>
    <col min="7411" max="7411" width="8.5703125" style="24" customWidth="1"/>
    <col min="7412" max="7412" width="6.7109375" style="24" customWidth="1"/>
    <col min="7413" max="7413" width="11.28515625" style="24" customWidth="1"/>
    <col min="7414" max="7414" width="12.28515625" style="24" customWidth="1"/>
    <col min="7415" max="7661" width="9.140625" style="24"/>
    <col min="7662" max="7662" width="3.5703125" style="24" customWidth="1"/>
    <col min="7663" max="7663" width="40.85546875" style="24" customWidth="1"/>
    <col min="7664" max="7664" width="5.140625" style="24" customWidth="1"/>
    <col min="7665" max="7666" width="4.28515625" style="24" customWidth="1"/>
    <col min="7667" max="7667" width="8.5703125" style="24" customWidth="1"/>
    <col min="7668" max="7668" width="6.7109375" style="24" customWidth="1"/>
    <col min="7669" max="7669" width="11.28515625" style="24" customWidth="1"/>
    <col min="7670" max="7670" width="12.28515625" style="24" customWidth="1"/>
    <col min="7671" max="7917" width="9.140625" style="24"/>
    <col min="7918" max="7918" width="3.5703125" style="24" customWidth="1"/>
    <col min="7919" max="7919" width="40.85546875" style="24" customWidth="1"/>
    <col min="7920" max="7920" width="5.140625" style="24" customWidth="1"/>
    <col min="7921" max="7922" width="4.28515625" style="24" customWidth="1"/>
    <col min="7923" max="7923" width="8.5703125" style="24" customWidth="1"/>
    <col min="7924" max="7924" width="6.7109375" style="24" customWidth="1"/>
    <col min="7925" max="7925" width="11.28515625" style="24" customWidth="1"/>
    <col min="7926" max="7926" width="12.28515625" style="24" customWidth="1"/>
    <col min="7927" max="8173" width="9.140625" style="24"/>
    <col min="8174" max="8174" width="3.5703125" style="24" customWidth="1"/>
    <col min="8175" max="8175" width="40.85546875" style="24" customWidth="1"/>
    <col min="8176" max="8176" width="5.140625" style="24" customWidth="1"/>
    <col min="8177" max="8178" width="4.28515625" style="24" customWidth="1"/>
    <col min="8179" max="8179" width="8.5703125" style="24" customWidth="1"/>
    <col min="8180" max="8180" width="6.7109375" style="24" customWidth="1"/>
    <col min="8181" max="8181" width="11.28515625" style="24" customWidth="1"/>
    <col min="8182" max="8182" width="12.28515625" style="24" customWidth="1"/>
    <col min="8183" max="8429" width="9.140625" style="24"/>
    <col min="8430" max="8430" width="3.5703125" style="24" customWidth="1"/>
    <col min="8431" max="8431" width="40.85546875" style="24" customWidth="1"/>
    <col min="8432" max="8432" width="5.140625" style="24" customWidth="1"/>
    <col min="8433" max="8434" width="4.28515625" style="24" customWidth="1"/>
    <col min="8435" max="8435" width="8.5703125" style="24" customWidth="1"/>
    <col min="8436" max="8436" width="6.7109375" style="24" customWidth="1"/>
    <col min="8437" max="8437" width="11.28515625" style="24" customWidth="1"/>
    <col min="8438" max="8438" width="12.28515625" style="24" customWidth="1"/>
    <col min="8439" max="8685" width="9.140625" style="24"/>
    <col min="8686" max="8686" width="3.5703125" style="24" customWidth="1"/>
    <col min="8687" max="8687" width="40.85546875" style="24" customWidth="1"/>
    <col min="8688" max="8688" width="5.140625" style="24" customWidth="1"/>
    <col min="8689" max="8690" width="4.28515625" style="24" customWidth="1"/>
    <col min="8691" max="8691" width="8.5703125" style="24" customWidth="1"/>
    <col min="8692" max="8692" width="6.7109375" style="24" customWidth="1"/>
    <col min="8693" max="8693" width="11.28515625" style="24" customWidth="1"/>
    <col min="8694" max="8694" width="12.28515625" style="24" customWidth="1"/>
    <col min="8695" max="8941" width="9.140625" style="24"/>
    <col min="8942" max="8942" width="3.5703125" style="24" customWidth="1"/>
    <col min="8943" max="8943" width="40.85546875" style="24" customWidth="1"/>
    <col min="8944" max="8944" width="5.140625" style="24" customWidth="1"/>
    <col min="8945" max="8946" width="4.28515625" style="24" customWidth="1"/>
    <col min="8947" max="8947" width="8.5703125" style="24" customWidth="1"/>
    <col min="8948" max="8948" width="6.7109375" style="24" customWidth="1"/>
    <col min="8949" max="8949" width="11.28515625" style="24" customWidth="1"/>
    <col min="8950" max="8950" width="12.28515625" style="24" customWidth="1"/>
    <col min="8951" max="9197" width="9.140625" style="24"/>
    <col min="9198" max="9198" width="3.5703125" style="24" customWidth="1"/>
    <col min="9199" max="9199" width="40.85546875" style="24" customWidth="1"/>
    <col min="9200" max="9200" width="5.140625" style="24" customWidth="1"/>
    <col min="9201" max="9202" width="4.28515625" style="24" customWidth="1"/>
    <col min="9203" max="9203" width="8.5703125" style="24" customWidth="1"/>
    <col min="9204" max="9204" width="6.7109375" style="24" customWidth="1"/>
    <col min="9205" max="9205" width="11.28515625" style="24" customWidth="1"/>
    <col min="9206" max="9206" width="12.28515625" style="24" customWidth="1"/>
    <col min="9207" max="9453" width="9.140625" style="24"/>
    <col min="9454" max="9454" width="3.5703125" style="24" customWidth="1"/>
    <col min="9455" max="9455" width="40.85546875" style="24" customWidth="1"/>
    <col min="9456" max="9456" width="5.140625" style="24" customWidth="1"/>
    <col min="9457" max="9458" width="4.28515625" style="24" customWidth="1"/>
    <col min="9459" max="9459" width="8.5703125" style="24" customWidth="1"/>
    <col min="9460" max="9460" width="6.7109375" style="24" customWidth="1"/>
    <col min="9461" max="9461" width="11.28515625" style="24" customWidth="1"/>
    <col min="9462" max="9462" width="12.28515625" style="24" customWidth="1"/>
    <col min="9463" max="9709" width="9.140625" style="24"/>
    <col min="9710" max="9710" width="3.5703125" style="24" customWidth="1"/>
    <col min="9711" max="9711" width="40.85546875" style="24" customWidth="1"/>
    <col min="9712" max="9712" width="5.140625" style="24" customWidth="1"/>
    <col min="9713" max="9714" width="4.28515625" style="24" customWidth="1"/>
    <col min="9715" max="9715" width="8.5703125" style="24" customWidth="1"/>
    <col min="9716" max="9716" width="6.7109375" style="24" customWidth="1"/>
    <col min="9717" max="9717" width="11.28515625" style="24" customWidth="1"/>
    <col min="9718" max="9718" width="12.28515625" style="24" customWidth="1"/>
    <col min="9719" max="9965" width="9.140625" style="24"/>
    <col min="9966" max="9966" width="3.5703125" style="24" customWidth="1"/>
    <col min="9967" max="9967" width="40.85546875" style="24" customWidth="1"/>
    <col min="9968" max="9968" width="5.140625" style="24" customWidth="1"/>
    <col min="9969" max="9970" width="4.28515625" style="24" customWidth="1"/>
    <col min="9971" max="9971" width="8.5703125" style="24" customWidth="1"/>
    <col min="9972" max="9972" width="6.7109375" style="24" customWidth="1"/>
    <col min="9973" max="9973" width="11.28515625" style="24" customWidth="1"/>
    <col min="9974" max="9974" width="12.28515625" style="24" customWidth="1"/>
    <col min="9975" max="10221" width="9.140625" style="24"/>
    <col min="10222" max="10222" width="3.5703125" style="24" customWidth="1"/>
    <col min="10223" max="10223" width="40.85546875" style="24" customWidth="1"/>
    <col min="10224" max="10224" width="5.140625" style="24" customWidth="1"/>
    <col min="10225" max="10226" width="4.28515625" style="24" customWidth="1"/>
    <col min="10227" max="10227" width="8.5703125" style="24" customWidth="1"/>
    <col min="10228" max="10228" width="6.7109375" style="24" customWidth="1"/>
    <col min="10229" max="10229" width="11.28515625" style="24" customWidth="1"/>
    <col min="10230" max="10230" width="12.28515625" style="24" customWidth="1"/>
    <col min="10231" max="10477" width="9.140625" style="24"/>
    <col min="10478" max="10478" width="3.5703125" style="24" customWidth="1"/>
    <col min="10479" max="10479" width="40.85546875" style="24" customWidth="1"/>
    <col min="10480" max="10480" width="5.140625" style="24" customWidth="1"/>
    <col min="10481" max="10482" width="4.28515625" style="24" customWidth="1"/>
    <col min="10483" max="10483" width="8.5703125" style="24" customWidth="1"/>
    <col min="10484" max="10484" width="6.7109375" style="24" customWidth="1"/>
    <col min="10485" max="10485" width="11.28515625" style="24" customWidth="1"/>
    <col min="10486" max="10486" width="12.28515625" style="24" customWidth="1"/>
    <col min="10487" max="10733" width="9.140625" style="24"/>
    <col min="10734" max="10734" width="3.5703125" style="24" customWidth="1"/>
    <col min="10735" max="10735" width="40.85546875" style="24" customWidth="1"/>
    <col min="10736" max="10736" width="5.140625" style="24" customWidth="1"/>
    <col min="10737" max="10738" width="4.28515625" style="24" customWidth="1"/>
    <col min="10739" max="10739" width="8.5703125" style="24" customWidth="1"/>
    <col min="10740" max="10740" width="6.7109375" style="24" customWidth="1"/>
    <col min="10741" max="10741" width="11.28515625" style="24" customWidth="1"/>
    <col min="10742" max="10742" width="12.28515625" style="24" customWidth="1"/>
    <col min="10743" max="10989" width="9.140625" style="24"/>
    <col min="10990" max="10990" width="3.5703125" style="24" customWidth="1"/>
    <col min="10991" max="10991" width="40.85546875" style="24" customWidth="1"/>
    <col min="10992" max="10992" width="5.140625" style="24" customWidth="1"/>
    <col min="10993" max="10994" width="4.28515625" style="24" customWidth="1"/>
    <col min="10995" max="10995" width="8.5703125" style="24" customWidth="1"/>
    <col min="10996" max="10996" width="6.7109375" style="24" customWidth="1"/>
    <col min="10997" max="10997" width="11.28515625" style="24" customWidth="1"/>
    <col min="10998" max="10998" width="12.28515625" style="24" customWidth="1"/>
    <col min="10999" max="11245" width="9.140625" style="24"/>
    <col min="11246" max="11246" width="3.5703125" style="24" customWidth="1"/>
    <col min="11247" max="11247" width="40.85546875" style="24" customWidth="1"/>
    <col min="11248" max="11248" width="5.140625" style="24" customWidth="1"/>
    <col min="11249" max="11250" width="4.28515625" style="24" customWidth="1"/>
    <col min="11251" max="11251" width="8.5703125" style="24" customWidth="1"/>
    <col min="11252" max="11252" width="6.7109375" style="24" customWidth="1"/>
    <col min="11253" max="11253" width="11.28515625" style="24" customWidth="1"/>
    <col min="11254" max="11254" width="12.28515625" style="24" customWidth="1"/>
    <col min="11255" max="11501" width="9.140625" style="24"/>
    <col min="11502" max="11502" width="3.5703125" style="24" customWidth="1"/>
    <col min="11503" max="11503" width="40.85546875" style="24" customWidth="1"/>
    <col min="11504" max="11504" width="5.140625" style="24" customWidth="1"/>
    <col min="11505" max="11506" width="4.28515625" style="24" customWidth="1"/>
    <col min="11507" max="11507" width="8.5703125" style="24" customWidth="1"/>
    <col min="11508" max="11508" width="6.7109375" style="24" customWidth="1"/>
    <col min="11509" max="11509" width="11.28515625" style="24" customWidth="1"/>
    <col min="11510" max="11510" width="12.28515625" style="24" customWidth="1"/>
    <col min="11511" max="11757" width="9.140625" style="24"/>
    <col min="11758" max="11758" width="3.5703125" style="24" customWidth="1"/>
    <col min="11759" max="11759" width="40.85546875" style="24" customWidth="1"/>
    <col min="11760" max="11760" width="5.140625" style="24" customWidth="1"/>
    <col min="11761" max="11762" width="4.28515625" style="24" customWidth="1"/>
    <col min="11763" max="11763" width="8.5703125" style="24" customWidth="1"/>
    <col min="11764" max="11764" width="6.7109375" style="24" customWidth="1"/>
    <col min="11765" max="11765" width="11.28515625" style="24" customWidth="1"/>
    <col min="11766" max="11766" width="12.28515625" style="24" customWidth="1"/>
    <col min="11767" max="12013" width="9.140625" style="24"/>
    <col min="12014" max="12014" width="3.5703125" style="24" customWidth="1"/>
    <col min="12015" max="12015" width="40.85546875" style="24" customWidth="1"/>
    <col min="12016" max="12016" width="5.140625" style="24" customWidth="1"/>
    <col min="12017" max="12018" width="4.28515625" style="24" customWidth="1"/>
    <col min="12019" max="12019" width="8.5703125" style="24" customWidth="1"/>
    <col min="12020" max="12020" width="6.7109375" style="24" customWidth="1"/>
    <col min="12021" max="12021" width="11.28515625" style="24" customWidth="1"/>
    <col min="12022" max="12022" width="12.28515625" style="24" customWidth="1"/>
    <col min="12023" max="12269" width="9.140625" style="24"/>
    <col min="12270" max="12270" width="3.5703125" style="24" customWidth="1"/>
    <col min="12271" max="12271" width="40.85546875" style="24" customWidth="1"/>
    <col min="12272" max="12272" width="5.140625" style="24" customWidth="1"/>
    <col min="12273" max="12274" width="4.28515625" style="24" customWidth="1"/>
    <col min="12275" max="12275" width="8.5703125" style="24" customWidth="1"/>
    <col min="12276" max="12276" width="6.7109375" style="24" customWidth="1"/>
    <col min="12277" max="12277" width="11.28515625" style="24" customWidth="1"/>
    <col min="12278" max="12278" width="12.28515625" style="24" customWidth="1"/>
    <col min="12279" max="12525" width="9.140625" style="24"/>
    <col min="12526" max="12526" width="3.5703125" style="24" customWidth="1"/>
    <col min="12527" max="12527" width="40.85546875" style="24" customWidth="1"/>
    <col min="12528" max="12528" width="5.140625" style="24" customWidth="1"/>
    <col min="12529" max="12530" width="4.28515625" style="24" customWidth="1"/>
    <col min="12531" max="12531" width="8.5703125" style="24" customWidth="1"/>
    <col min="12532" max="12532" width="6.7109375" style="24" customWidth="1"/>
    <col min="12533" max="12533" width="11.28515625" style="24" customWidth="1"/>
    <col min="12534" max="12534" width="12.28515625" style="24" customWidth="1"/>
    <col min="12535" max="12781" width="9.140625" style="24"/>
    <col min="12782" max="12782" width="3.5703125" style="24" customWidth="1"/>
    <col min="12783" max="12783" width="40.85546875" style="24" customWidth="1"/>
    <col min="12784" max="12784" width="5.140625" style="24" customWidth="1"/>
    <col min="12785" max="12786" width="4.28515625" style="24" customWidth="1"/>
    <col min="12787" max="12787" width="8.5703125" style="24" customWidth="1"/>
    <col min="12788" max="12788" width="6.7109375" style="24" customWidth="1"/>
    <col min="12789" max="12789" width="11.28515625" style="24" customWidth="1"/>
    <col min="12790" max="12790" width="12.28515625" style="24" customWidth="1"/>
    <col min="12791" max="13037" width="9.140625" style="24"/>
    <col min="13038" max="13038" width="3.5703125" style="24" customWidth="1"/>
    <col min="13039" max="13039" width="40.85546875" style="24" customWidth="1"/>
    <col min="13040" max="13040" width="5.140625" style="24" customWidth="1"/>
    <col min="13041" max="13042" width="4.28515625" style="24" customWidth="1"/>
    <col min="13043" max="13043" width="8.5703125" style="24" customWidth="1"/>
    <col min="13044" max="13044" width="6.7109375" style="24" customWidth="1"/>
    <col min="13045" max="13045" width="11.28515625" style="24" customWidth="1"/>
    <col min="13046" max="13046" width="12.28515625" style="24" customWidth="1"/>
    <col min="13047" max="13293" width="9.140625" style="24"/>
    <col min="13294" max="13294" width="3.5703125" style="24" customWidth="1"/>
    <col min="13295" max="13295" width="40.85546875" style="24" customWidth="1"/>
    <col min="13296" max="13296" width="5.140625" style="24" customWidth="1"/>
    <col min="13297" max="13298" width="4.28515625" style="24" customWidth="1"/>
    <col min="13299" max="13299" width="8.5703125" style="24" customWidth="1"/>
    <col min="13300" max="13300" width="6.7109375" style="24" customWidth="1"/>
    <col min="13301" max="13301" width="11.28515625" style="24" customWidth="1"/>
    <col min="13302" max="13302" width="12.28515625" style="24" customWidth="1"/>
    <col min="13303" max="13549" width="9.140625" style="24"/>
    <col min="13550" max="13550" width="3.5703125" style="24" customWidth="1"/>
    <col min="13551" max="13551" width="40.85546875" style="24" customWidth="1"/>
    <col min="13552" max="13552" width="5.140625" style="24" customWidth="1"/>
    <col min="13553" max="13554" width="4.28515625" style="24" customWidth="1"/>
    <col min="13555" max="13555" width="8.5703125" style="24" customWidth="1"/>
    <col min="13556" max="13556" width="6.7109375" style="24" customWidth="1"/>
    <col min="13557" max="13557" width="11.28515625" style="24" customWidth="1"/>
    <col min="13558" max="13558" width="12.28515625" style="24" customWidth="1"/>
    <col min="13559" max="13805" width="9.140625" style="24"/>
    <col min="13806" max="13806" width="3.5703125" style="24" customWidth="1"/>
    <col min="13807" max="13807" width="40.85546875" style="24" customWidth="1"/>
    <col min="13808" max="13808" width="5.140625" style="24" customWidth="1"/>
    <col min="13809" max="13810" width="4.28515625" style="24" customWidth="1"/>
    <col min="13811" max="13811" width="8.5703125" style="24" customWidth="1"/>
    <col min="13812" max="13812" width="6.7109375" style="24" customWidth="1"/>
    <col min="13813" max="13813" width="11.28515625" style="24" customWidth="1"/>
    <col min="13814" max="13814" width="12.28515625" style="24" customWidth="1"/>
    <col min="13815" max="14061" width="9.140625" style="24"/>
    <col min="14062" max="14062" width="3.5703125" style="24" customWidth="1"/>
    <col min="14063" max="14063" width="40.85546875" style="24" customWidth="1"/>
    <col min="14064" max="14064" width="5.140625" style="24" customWidth="1"/>
    <col min="14065" max="14066" width="4.28515625" style="24" customWidth="1"/>
    <col min="14067" max="14067" width="8.5703125" style="24" customWidth="1"/>
    <col min="14068" max="14068" width="6.7109375" style="24" customWidth="1"/>
    <col min="14069" max="14069" width="11.28515625" style="24" customWidth="1"/>
    <col min="14070" max="14070" width="12.28515625" style="24" customWidth="1"/>
    <col min="14071" max="14317" width="9.140625" style="24"/>
    <col min="14318" max="14318" width="3.5703125" style="24" customWidth="1"/>
    <col min="14319" max="14319" width="40.85546875" style="24" customWidth="1"/>
    <col min="14320" max="14320" width="5.140625" style="24" customWidth="1"/>
    <col min="14321" max="14322" width="4.28515625" style="24" customWidth="1"/>
    <col min="14323" max="14323" width="8.5703125" style="24" customWidth="1"/>
    <col min="14324" max="14324" width="6.7109375" style="24" customWidth="1"/>
    <col min="14325" max="14325" width="11.28515625" style="24" customWidth="1"/>
    <col min="14326" max="14326" width="12.28515625" style="24" customWidth="1"/>
    <col min="14327" max="14573" width="9.140625" style="24"/>
    <col min="14574" max="14574" width="3.5703125" style="24" customWidth="1"/>
    <col min="14575" max="14575" width="40.85546875" style="24" customWidth="1"/>
    <col min="14576" max="14576" width="5.140625" style="24" customWidth="1"/>
    <col min="14577" max="14578" width="4.28515625" style="24" customWidth="1"/>
    <col min="14579" max="14579" width="8.5703125" style="24" customWidth="1"/>
    <col min="14580" max="14580" width="6.7109375" style="24" customWidth="1"/>
    <col min="14581" max="14581" width="11.28515625" style="24" customWidth="1"/>
    <col min="14582" max="14582" width="12.28515625" style="24" customWidth="1"/>
    <col min="14583" max="14829" width="9.140625" style="24"/>
    <col min="14830" max="14830" width="3.5703125" style="24" customWidth="1"/>
    <col min="14831" max="14831" width="40.85546875" style="24" customWidth="1"/>
    <col min="14832" max="14832" width="5.140625" style="24" customWidth="1"/>
    <col min="14833" max="14834" width="4.28515625" style="24" customWidth="1"/>
    <col min="14835" max="14835" width="8.5703125" style="24" customWidth="1"/>
    <col min="14836" max="14836" width="6.7109375" style="24" customWidth="1"/>
    <col min="14837" max="14837" width="11.28515625" style="24" customWidth="1"/>
    <col min="14838" max="14838" width="12.28515625" style="24" customWidth="1"/>
    <col min="14839" max="15085" width="9.140625" style="24"/>
    <col min="15086" max="15086" width="3.5703125" style="24" customWidth="1"/>
    <col min="15087" max="15087" width="40.85546875" style="24" customWidth="1"/>
    <col min="15088" max="15088" width="5.140625" style="24" customWidth="1"/>
    <col min="15089" max="15090" width="4.28515625" style="24" customWidth="1"/>
    <col min="15091" max="15091" width="8.5703125" style="24" customWidth="1"/>
    <col min="15092" max="15092" width="6.7109375" style="24" customWidth="1"/>
    <col min="15093" max="15093" width="11.28515625" style="24" customWidth="1"/>
    <col min="15094" max="15094" width="12.28515625" style="24" customWidth="1"/>
    <col min="15095" max="15341" width="9.140625" style="24"/>
    <col min="15342" max="15342" width="3.5703125" style="24" customWidth="1"/>
    <col min="15343" max="15343" width="40.85546875" style="24" customWidth="1"/>
    <col min="15344" max="15344" width="5.140625" style="24" customWidth="1"/>
    <col min="15345" max="15346" width="4.28515625" style="24" customWidth="1"/>
    <col min="15347" max="15347" width="8.5703125" style="24" customWidth="1"/>
    <col min="15348" max="15348" width="6.7109375" style="24" customWidth="1"/>
    <col min="15349" max="15349" width="11.28515625" style="24" customWidth="1"/>
    <col min="15350" max="15350" width="12.28515625" style="24" customWidth="1"/>
    <col min="15351" max="15597" width="9.140625" style="24"/>
    <col min="15598" max="15598" width="3.5703125" style="24" customWidth="1"/>
    <col min="15599" max="15599" width="40.85546875" style="24" customWidth="1"/>
    <col min="15600" max="15600" width="5.140625" style="24" customWidth="1"/>
    <col min="15601" max="15602" width="4.28515625" style="24" customWidth="1"/>
    <col min="15603" max="15603" width="8.5703125" style="24" customWidth="1"/>
    <col min="15604" max="15604" width="6.7109375" style="24" customWidth="1"/>
    <col min="15605" max="15605" width="11.28515625" style="24" customWidth="1"/>
    <col min="15606" max="15606" width="12.28515625" style="24" customWidth="1"/>
    <col min="15607" max="15853" width="9.140625" style="24"/>
    <col min="15854" max="15854" width="3.5703125" style="24" customWidth="1"/>
    <col min="15855" max="15855" width="40.85546875" style="24" customWidth="1"/>
    <col min="15856" max="15856" width="5.140625" style="24" customWidth="1"/>
    <col min="15857" max="15858" width="4.28515625" style="24" customWidth="1"/>
    <col min="15859" max="15859" width="8.5703125" style="24" customWidth="1"/>
    <col min="15860" max="15860" width="6.7109375" style="24" customWidth="1"/>
    <col min="15861" max="15861" width="11.28515625" style="24" customWidth="1"/>
    <col min="15862" max="15862" width="12.28515625" style="24" customWidth="1"/>
    <col min="15863" max="16109" width="9.140625" style="24"/>
    <col min="16110" max="16110" width="3.5703125" style="24" customWidth="1"/>
    <col min="16111" max="16111" width="40.85546875" style="24" customWidth="1"/>
    <col min="16112" max="16112" width="5.140625" style="24" customWidth="1"/>
    <col min="16113" max="16114" width="4.28515625" style="24" customWidth="1"/>
    <col min="16115" max="16115" width="8.5703125" style="24" customWidth="1"/>
    <col min="16116" max="16116" width="6.7109375" style="24" customWidth="1"/>
    <col min="16117" max="16117" width="11.28515625" style="24" customWidth="1"/>
    <col min="16118" max="16118" width="12.28515625" style="24" customWidth="1"/>
    <col min="16119" max="16384" width="9.140625" style="24"/>
  </cols>
  <sheetData>
    <row r="1" spans="1:9" ht="41.25" customHeight="1">
      <c r="B1" s="78" t="s">
        <v>732</v>
      </c>
      <c r="C1" s="78"/>
      <c r="D1" s="78"/>
      <c r="E1" s="78"/>
      <c r="F1" s="78"/>
      <c r="G1" s="78"/>
      <c r="H1" s="78"/>
      <c r="I1" s="78"/>
    </row>
    <row r="2" spans="1:9" ht="24.75" customHeight="1">
      <c r="B2" s="78" t="s">
        <v>729</v>
      </c>
      <c r="C2" s="78"/>
      <c r="D2" s="78"/>
      <c r="E2" s="78"/>
      <c r="F2" s="78"/>
      <c r="G2" s="78"/>
      <c r="H2" s="78"/>
      <c r="I2" s="78"/>
    </row>
    <row r="3" spans="1:9">
      <c r="F3" s="27"/>
      <c r="G3" s="27"/>
      <c r="H3" s="27"/>
      <c r="I3" s="27"/>
    </row>
    <row r="4" spans="1:9" ht="60" customHeight="1">
      <c r="A4" s="79" t="s">
        <v>457</v>
      </c>
      <c r="B4" s="79"/>
      <c r="C4" s="79"/>
      <c r="D4" s="79"/>
      <c r="E4" s="79"/>
      <c r="F4" s="79"/>
      <c r="G4" s="79"/>
      <c r="H4" s="79"/>
      <c r="I4" s="79"/>
    </row>
    <row r="5" spans="1:9" ht="26.25" customHeight="1">
      <c r="A5" s="84" t="s">
        <v>762</v>
      </c>
      <c r="B5" s="84"/>
      <c r="C5" s="84"/>
      <c r="D5" s="84"/>
      <c r="E5" s="84"/>
      <c r="F5" s="84"/>
      <c r="G5" s="84"/>
      <c r="H5" s="84"/>
      <c r="I5" s="84"/>
    </row>
    <row r="6" spans="1:9" s="30" customFormat="1">
      <c r="A6" s="28"/>
      <c r="B6" s="28"/>
      <c r="C6" s="28"/>
      <c r="D6" s="28"/>
      <c r="E6" s="29"/>
      <c r="F6" s="80" t="s">
        <v>240</v>
      </c>
      <c r="G6" s="80"/>
      <c r="H6" s="80"/>
      <c r="I6" s="80"/>
    </row>
    <row r="7" spans="1:9" ht="45">
      <c r="A7" s="31" t="s">
        <v>0</v>
      </c>
      <c r="B7" s="31" t="s">
        <v>1</v>
      </c>
      <c r="C7" s="32" t="s">
        <v>2</v>
      </c>
      <c r="D7" s="32" t="s">
        <v>85</v>
      </c>
      <c r="E7" s="32" t="s">
        <v>84</v>
      </c>
      <c r="F7" s="32" t="s">
        <v>83</v>
      </c>
      <c r="G7" s="33" t="s">
        <v>428</v>
      </c>
      <c r="H7" s="34" t="s">
        <v>429</v>
      </c>
      <c r="I7" s="33" t="s">
        <v>430</v>
      </c>
    </row>
    <row r="8" spans="1:9">
      <c r="A8" s="35">
        <v>1</v>
      </c>
      <c r="B8" s="35">
        <v>2</v>
      </c>
      <c r="C8" s="36" t="s">
        <v>3</v>
      </c>
      <c r="D8" s="36" t="s">
        <v>4</v>
      </c>
      <c r="E8" s="36" t="s">
        <v>5</v>
      </c>
      <c r="F8" s="36" t="s">
        <v>6</v>
      </c>
      <c r="G8" s="37">
        <v>7</v>
      </c>
      <c r="H8" s="17">
        <v>7</v>
      </c>
      <c r="I8" s="17">
        <v>8</v>
      </c>
    </row>
    <row r="9" spans="1:9">
      <c r="A9" s="31">
        <v>1</v>
      </c>
      <c r="B9" s="38" t="s">
        <v>7</v>
      </c>
      <c r="C9" s="32" t="s">
        <v>8</v>
      </c>
      <c r="D9" s="32"/>
      <c r="E9" s="32"/>
      <c r="F9" s="32"/>
      <c r="G9" s="39">
        <f>G10+G23+G57+G108+G115+G171+G178</f>
        <v>88272.4</v>
      </c>
      <c r="H9" s="40">
        <f>H10+H23+H57+H108+H115+H171+H178</f>
        <v>0.59999999999964615</v>
      </c>
      <c r="I9" s="39">
        <f>I10+I23+I57+I108+I115+I171+I178</f>
        <v>88273</v>
      </c>
    </row>
    <row r="10" spans="1:9" ht="21">
      <c r="A10" s="35" t="s">
        <v>9</v>
      </c>
      <c r="B10" s="41" t="s">
        <v>10</v>
      </c>
      <c r="C10" s="42" t="s">
        <v>8</v>
      </c>
      <c r="D10" s="42" t="s">
        <v>11</v>
      </c>
      <c r="E10" s="42"/>
      <c r="F10" s="42"/>
      <c r="G10" s="11">
        <f t="shared" ref="G10:I10" si="0">G11</f>
        <v>3414.1</v>
      </c>
      <c r="H10" s="11">
        <f t="shared" si="0"/>
        <v>0</v>
      </c>
      <c r="I10" s="11">
        <f t="shared" si="0"/>
        <v>3414.1</v>
      </c>
    </row>
    <row r="11" spans="1:9">
      <c r="A11" s="35"/>
      <c r="B11" s="43" t="s">
        <v>156</v>
      </c>
      <c r="C11" s="2" t="s">
        <v>8</v>
      </c>
      <c r="D11" s="2" t="s">
        <v>11</v>
      </c>
      <c r="E11" s="2" t="s">
        <v>147</v>
      </c>
      <c r="F11" s="2"/>
      <c r="G11" s="8">
        <f>G12+G16</f>
        <v>3414.1</v>
      </c>
      <c r="H11" s="8">
        <f t="shared" ref="H11:I11" si="1">H12+H16</f>
        <v>0</v>
      </c>
      <c r="I11" s="8">
        <f t="shared" si="1"/>
        <v>3414.1</v>
      </c>
    </row>
    <row r="12" spans="1:9">
      <c r="A12" s="35"/>
      <c r="B12" s="43" t="s">
        <v>12</v>
      </c>
      <c r="C12" s="2" t="s">
        <v>8</v>
      </c>
      <c r="D12" s="2" t="s">
        <v>11</v>
      </c>
      <c r="E12" s="2" t="s">
        <v>86</v>
      </c>
      <c r="F12" s="2"/>
      <c r="G12" s="8">
        <f t="shared" ref="G12:I12" si="2">SUM(G13:G15)</f>
        <v>3414.1</v>
      </c>
      <c r="H12" s="8">
        <f t="shared" si="2"/>
        <v>-3414.1</v>
      </c>
      <c r="I12" s="8">
        <f t="shared" si="2"/>
        <v>0</v>
      </c>
    </row>
    <row r="13" spans="1:9" ht="22.5">
      <c r="A13" s="35"/>
      <c r="B13" s="43" t="s">
        <v>87</v>
      </c>
      <c r="C13" s="2" t="s">
        <v>8</v>
      </c>
      <c r="D13" s="2" t="s">
        <v>11</v>
      </c>
      <c r="E13" s="2" t="s">
        <v>86</v>
      </c>
      <c r="F13" s="2" t="s">
        <v>13</v>
      </c>
      <c r="G13" s="3">
        <v>2420.5</v>
      </c>
      <c r="H13" s="3">
        <v>-2420.5</v>
      </c>
      <c r="I13" s="8">
        <f>G13+H13</f>
        <v>0</v>
      </c>
    </row>
    <row r="14" spans="1:9" ht="33.75">
      <c r="A14" s="35"/>
      <c r="B14" s="7" t="s">
        <v>14</v>
      </c>
      <c r="C14" s="2" t="s">
        <v>8</v>
      </c>
      <c r="D14" s="2" t="s">
        <v>11</v>
      </c>
      <c r="E14" s="2" t="s">
        <v>86</v>
      </c>
      <c r="F14" s="2" t="s">
        <v>20</v>
      </c>
      <c r="G14" s="3">
        <v>201.7</v>
      </c>
      <c r="H14" s="3">
        <v>-201.7</v>
      </c>
      <c r="I14" s="8">
        <f>G14+H14</f>
        <v>0</v>
      </c>
    </row>
    <row r="15" spans="1:9" ht="45">
      <c r="A15" s="35"/>
      <c r="B15" s="43" t="s">
        <v>88</v>
      </c>
      <c r="C15" s="2" t="s">
        <v>8</v>
      </c>
      <c r="D15" s="2" t="s">
        <v>11</v>
      </c>
      <c r="E15" s="2" t="s">
        <v>86</v>
      </c>
      <c r="F15" s="2" t="s">
        <v>89</v>
      </c>
      <c r="G15" s="3">
        <v>791.9</v>
      </c>
      <c r="H15" s="3">
        <v>-791.9</v>
      </c>
      <c r="I15" s="8">
        <f>G15+H15</f>
        <v>0</v>
      </c>
    </row>
    <row r="16" spans="1:9">
      <c r="A16" s="35"/>
      <c r="B16" s="1" t="s">
        <v>156</v>
      </c>
      <c r="C16" s="2" t="s">
        <v>8</v>
      </c>
      <c r="D16" s="2" t="s">
        <v>11</v>
      </c>
      <c r="E16" s="2" t="s">
        <v>463</v>
      </c>
      <c r="F16" s="2"/>
      <c r="G16" s="3">
        <f>G17+G20</f>
        <v>0</v>
      </c>
      <c r="H16" s="3">
        <f>H17+H20</f>
        <v>3414.1</v>
      </c>
      <c r="I16" s="3">
        <f>I17+I20</f>
        <v>3414.1</v>
      </c>
    </row>
    <row r="17" spans="1:9">
      <c r="A17" s="35"/>
      <c r="B17" s="4" t="s">
        <v>464</v>
      </c>
      <c r="C17" s="2" t="s">
        <v>8</v>
      </c>
      <c r="D17" s="2" t="s">
        <v>11</v>
      </c>
      <c r="E17" s="2" t="s">
        <v>465</v>
      </c>
      <c r="F17" s="2"/>
      <c r="G17" s="3">
        <f>SUM(G18:G19)</f>
        <v>0</v>
      </c>
      <c r="H17" s="3">
        <f>SUM(H18:H19)</f>
        <v>3151.5</v>
      </c>
      <c r="I17" s="3">
        <f>SUM(I18:I19)</f>
        <v>3151.5</v>
      </c>
    </row>
    <row r="18" spans="1:9" ht="22.5">
      <c r="A18" s="35"/>
      <c r="B18" s="1" t="s">
        <v>87</v>
      </c>
      <c r="C18" s="2" t="s">
        <v>8</v>
      </c>
      <c r="D18" s="2" t="s">
        <v>11</v>
      </c>
      <c r="E18" s="2" t="s">
        <v>465</v>
      </c>
      <c r="F18" s="2" t="s">
        <v>13</v>
      </c>
      <c r="G18" s="3"/>
      <c r="H18" s="3">
        <v>2420.5</v>
      </c>
      <c r="I18" s="3">
        <f>SUM(G18:H18)</f>
        <v>2420.5</v>
      </c>
    </row>
    <row r="19" spans="1:9" ht="45">
      <c r="A19" s="35"/>
      <c r="B19" s="1" t="s">
        <v>88</v>
      </c>
      <c r="C19" s="2" t="s">
        <v>8</v>
      </c>
      <c r="D19" s="2" t="s">
        <v>11</v>
      </c>
      <c r="E19" s="2" t="s">
        <v>465</v>
      </c>
      <c r="F19" s="2" t="s">
        <v>89</v>
      </c>
      <c r="G19" s="3"/>
      <c r="H19" s="3">
        <v>731</v>
      </c>
      <c r="I19" s="3">
        <f t="shared" ref="I19" si="3">SUM(G19:H19)</f>
        <v>731</v>
      </c>
    </row>
    <row r="20" spans="1:9" ht="22.5">
      <c r="A20" s="35"/>
      <c r="B20" s="4" t="s">
        <v>734</v>
      </c>
      <c r="C20" s="5" t="s">
        <v>8</v>
      </c>
      <c r="D20" s="2" t="s">
        <v>11</v>
      </c>
      <c r="E20" s="5" t="s">
        <v>467</v>
      </c>
      <c r="F20" s="5"/>
      <c r="G20" s="3">
        <f>SUM(G21:G22)</f>
        <v>0</v>
      </c>
      <c r="H20" s="3">
        <f>SUM(H21:H22)</f>
        <v>262.59999999999997</v>
      </c>
      <c r="I20" s="3">
        <f>SUM(I21:I22)</f>
        <v>262.59999999999997</v>
      </c>
    </row>
    <row r="21" spans="1:9" ht="33.75">
      <c r="A21" s="35"/>
      <c r="B21" s="6" t="s">
        <v>14</v>
      </c>
      <c r="C21" s="5" t="s">
        <v>8</v>
      </c>
      <c r="D21" s="2" t="s">
        <v>11</v>
      </c>
      <c r="E21" s="5" t="s">
        <v>467</v>
      </c>
      <c r="F21" s="5" t="s">
        <v>20</v>
      </c>
      <c r="G21" s="3"/>
      <c r="H21" s="3">
        <v>201.7</v>
      </c>
      <c r="I21" s="3">
        <f t="shared" ref="I21:I22" si="4">SUM(G21:H21)</f>
        <v>201.7</v>
      </c>
    </row>
    <row r="22" spans="1:9" ht="45">
      <c r="A22" s="35"/>
      <c r="B22" s="6" t="s">
        <v>88</v>
      </c>
      <c r="C22" s="5" t="s">
        <v>8</v>
      </c>
      <c r="D22" s="2" t="s">
        <v>11</v>
      </c>
      <c r="E22" s="5" t="s">
        <v>467</v>
      </c>
      <c r="F22" s="5" t="s">
        <v>89</v>
      </c>
      <c r="G22" s="3"/>
      <c r="H22" s="3">
        <v>60.9</v>
      </c>
      <c r="I22" s="3">
        <f t="shared" si="4"/>
        <v>60.9</v>
      </c>
    </row>
    <row r="23" spans="1:9" ht="42">
      <c r="A23" s="35" t="s">
        <v>15</v>
      </c>
      <c r="B23" s="38" t="s">
        <v>16</v>
      </c>
      <c r="C23" s="44" t="s">
        <v>8</v>
      </c>
      <c r="D23" s="44" t="s">
        <v>17</v>
      </c>
      <c r="E23" s="44"/>
      <c r="F23" s="44"/>
      <c r="G23" s="45">
        <f t="shared" ref="G23:I23" si="5">G24</f>
        <v>6438.9000000000005</v>
      </c>
      <c r="H23" s="45">
        <f t="shared" si="5"/>
        <v>0</v>
      </c>
      <c r="I23" s="45">
        <f t="shared" si="5"/>
        <v>6438.9</v>
      </c>
    </row>
    <row r="24" spans="1:9">
      <c r="A24" s="35"/>
      <c r="B24" s="7" t="s">
        <v>156</v>
      </c>
      <c r="C24" s="5" t="s">
        <v>8</v>
      </c>
      <c r="D24" s="5" t="s">
        <v>17</v>
      </c>
      <c r="E24" s="5" t="s">
        <v>147</v>
      </c>
      <c r="F24" s="16"/>
      <c r="G24" s="8">
        <f>G25+G34+G38+G40</f>
        <v>6438.9000000000005</v>
      </c>
      <c r="H24" s="8">
        <f t="shared" ref="H24:I24" si="6">H25+H34+H38+H40</f>
        <v>0</v>
      </c>
      <c r="I24" s="8">
        <f t="shared" si="6"/>
        <v>6438.9</v>
      </c>
    </row>
    <row r="25" spans="1:9" ht="33.75">
      <c r="A25" s="35"/>
      <c r="B25" s="7" t="s">
        <v>332</v>
      </c>
      <c r="C25" s="5" t="s">
        <v>8</v>
      </c>
      <c r="D25" s="5" t="s">
        <v>17</v>
      </c>
      <c r="E25" s="5" t="s">
        <v>203</v>
      </c>
      <c r="F25" s="5"/>
      <c r="G25" s="8">
        <f t="shared" ref="G25:I25" si="7">G26+G29</f>
        <v>3311.6000000000004</v>
      </c>
      <c r="H25" s="8">
        <f t="shared" si="7"/>
        <v>-3311.6000000000004</v>
      </c>
      <c r="I25" s="8">
        <f t="shared" si="7"/>
        <v>0</v>
      </c>
    </row>
    <row r="26" spans="1:9" ht="33.75">
      <c r="A26" s="35"/>
      <c r="B26" s="10" t="s">
        <v>333</v>
      </c>
      <c r="C26" s="5" t="s">
        <v>8</v>
      </c>
      <c r="D26" s="5" t="s">
        <v>17</v>
      </c>
      <c r="E26" s="5" t="s">
        <v>204</v>
      </c>
      <c r="F26" s="5"/>
      <c r="G26" s="8">
        <f t="shared" ref="G26:I26" si="8">SUM(G27:G28)</f>
        <v>2687.1000000000004</v>
      </c>
      <c r="H26" s="8">
        <f t="shared" si="8"/>
        <v>-2687.1000000000004</v>
      </c>
      <c r="I26" s="8">
        <f t="shared" si="8"/>
        <v>0</v>
      </c>
    </row>
    <row r="27" spans="1:9" ht="22.5">
      <c r="A27" s="35"/>
      <c r="B27" s="7" t="s">
        <v>87</v>
      </c>
      <c r="C27" s="5" t="s">
        <v>8</v>
      </c>
      <c r="D27" s="5" t="s">
        <v>17</v>
      </c>
      <c r="E27" s="5" t="s">
        <v>204</v>
      </c>
      <c r="F27" s="16" t="s">
        <v>13</v>
      </c>
      <c r="G27" s="8">
        <v>2063.8000000000002</v>
      </c>
      <c r="H27" s="8">
        <v>-2063.8000000000002</v>
      </c>
      <c r="I27" s="8">
        <f>G27+H27</f>
        <v>0</v>
      </c>
    </row>
    <row r="28" spans="1:9" ht="45">
      <c r="A28" s="35"/>
      <c r="B28" s="7" t="s">
        <v>88</v>
      </c>
      <c r="C28" s="5" t="s">
        <v>8</v>
      </c>
      <c r="D28" s="5" t="s">
        <v>17</v>
      </c>
      <c r="E28" s="5" t="s">
        <v>204</v>
      </c>
      <c r="F28" s="16" t="s">
        <v>89</v>
      </c>
      <c r="G28" s="8">
        <v>623.29999999999995</v>
      </c>
      <c r="H28" s="8">
        <v>-623.29999999999995</v>
      </c>
      <c r="I28" s="8">
        <f>G28+H28</f>
        <v>0</v>
      </c>
    </row>
    <row r="29" spans="1:9" ht="33.75">
      <c r="A29" s="35"/>
      <c r="B29" s="7" t="s">
        <v>334</v>
      </c>
      <c r="C29" s="5" t="s">
        <v>8</v>
      </c>
      <c r="D29" s="5" t="s">
        <v>17</v>
      </c>
      <c r="E29" s="5" t="s">
        <v>205</v>
      </c>
      <c r="F29" s="5"/>
      <c r="G29" s="8">
        <f>SUM(G30:G33)</f>
        <v>624.5</v>
      </c>
      <c r="H29" s="8">
        <f t="shared" ref="H29:I29" si="9">SUM(H30:H33)</f>
        <v>-624.5</v>
      </c>
      <c r="I29" s="8">
        <f t="shared" si="9"/>
        <v>0</v>
      </c>
    </row>
    <row r="30" spans="1:9" ht="33.75">
      <c r="A30" s="35"/>
      <c r="B30" s="7" t="s">
        <v>14</v>
      </c>
      <c r="C30" s="5" t="s">
        <v>8</v>
      </c>
      <c r="D30" s="5" t="s">
        <v>17</v>
      </c>
      <c r="E30" s="5" t="s">
        <v>205</v>
      </c>
      <c r="F30" s="16" t="s">
        <v>20</v>
      </c>
      <c r="G30" s="8">
        <v>62.1</v>
      </c>
      <c r="H30" s="8">
        <v>-62.1</v>
      </c>
      <c r="I30" s="8">
        <f>G30+H30</f>
        <v>0</v>
      </c>
    </row>
    <row r="31" spans="1:9" ht="45">
      <c r="A31" s="35"/>
      <c r="B31" s="7" t="s">
        <v>88</v>
      </c>
      <c r="C31" s="5" t="s">
        <v>8</v>
      </c>
      <c r="D31" s="5" t="s">
        <v>17</v>
      </c>
      <c r="E31" s="5" t="s">
        <v>205</v>
      </c>
      <c r="F31" s="16" t="s">
        <v>89</v>
      </c>
      <c r="G31" s="8">
        <v>18.8</v>
      </c>
      <c r="H31" s="8">
        <v>-18.8</v>
      </c>
      <c r="I31" s="8">
        <f>G31+H31</f>
        <v>0</v>
      </c>
    </row>
    <row r="32" spans="1:9" ht="23.25" customHeight="1">
      <c r="A32" s="35"/>
      <c r="B32" s="7" t="s">
        <v>91</v>
      </c>
      <c r="C32" s="5" t="s">
        <v>8</v>
      </c>
      <c r="D32" s="5" t="s">
        <v>17</v>
      </c>
      <c r="E32" s="5" t="s">
        <v>205</v>
      </c>
      <c r="F32" s="16">
        <v>244</v>
      </c>
      <c r="G32" s="8">
        <v>541</v>
      </c>
      <c r="H32" s="8">
        <v>-541</v>
      </c>
      <c r="I32" s="8">
        <f>G32+H32</f>
        <v>0</v>
      </c>
    </row>
    <row r="33" spans="1:9">
      <c r="A33" s="35"/>
      <c r="B33" s="7" t="s">
        <v>100</v>
      </c>
      <c r="C33" s="5" t="s">
        <v>8</v>
      </c>
      <c r="D33" s="5" t="s">
        <v>17</v>
      </c>
      <c r="E33" s="5" t="s">
        <v>205</v>
      </c>
      <c r="F33" s="16" t="s">
        <v>36</v>
      </c>
      <c r="G33" s="8">
        <v>2.6</v>
      </c>
      <c r="H33" s="8">
        <v>-2.6</v>
      </c>
      <c r="I33" s="8">
        <f>G33+H33</f>
        <v>0</v>
      </c>
    </row>
    <row r="34" spans="1:9" ht="22.5">
      <c r="A34" s="35"/>
      <c r="B34" s="7" t="s">
        <v>189</v>
      </c>
      <c r="C34" s="5" t="s">
        <v>8</v>
      </c>
      <c r="D34" s="5" t="s">
        <v>17</v>
      </c>
      <c r="E34" s="5" t="s">
        <v>330</v>
      </c>
      <c r="F34" s="16"/>
      <c r="G34" s="8">
        <f t="shared" ref="G34:I34" si="10">SUM(G35:G37)</f>
        <v>2455.3000000000002</v>
      </c>
      <c r="H34" s="8">
        <f t="shared" si="10"/>
        <v>-2455.3000000000002</v>
      </c>
      <c r="I34" s="8">
        <f t="shared" si="10"/>
        <v>0</v>
      </c>
    </row>
    <row r="35" spans="1:9" ht="22.5">
      <c r="A35" s="35"/>
      <c r="B35" s="7" t="s">
        <v>87</v>
      </c>
      <c r="C35" s="5" t="s">
        <v>8</v>
      </c>
      <c r="D35" s="5" t="s">
        <v>17</v>
      </c>
      <c r="E35" s="5" t="s">
        <v>330</v>
      </c>
      <c r="F35" s="16" t="s">
        <v>13</v>
      </c>
      <c r="G35" s="8">
        <v>1740.7000000000003</v>
      </c>
      <c r="H35" s="8">
        <v>-1740.7</v>
      </c>
      <c r="I35" s="8">
        <f>G35+H35</f>
        <v>0</v>
      </c>
    </row>
    <row r="36" spans="1:9" ht="33.75">
      <c r="A36" s="35"/>
      <c r="B36" s="7" t="s">
        <v>14</v>
      </c>
      <c r="C36" s="5" t="s">
        <v>8</v>
      </c>
      <c r="D36" s="5" t="s">
        <v>17</v>
      </c>
      <c r="E36" s="5" t="s">
        <v>330</v>
      </c>
      <c r="F36" s="16">
        <v>122</v>
      </c>
      <c r="G36" s="8">
        <v>145.1</v>
      </c>
      <c r="H36" s="8">
        <v>-145.1</v>
      </c>
      <c r="I36" s="8">
        <f>G36+H36</f>
        <v>0</v>
      </c>
    </row>
    <row r="37" spans="1:9" ht="45">
      <c r="A37" s="35"/>
      <c r="B37" s="7" t="s">
        <v>88</v>
      </c>
      <c r="C37" s="5" t="s">
        <v>8</v>
      </c>
      <c r="D37" s="5" t="s">
        <v>17</v>
      </c>
      <c r="E37" s="5" t="s">
        <v>330</v>
      </c>
      <c r="F37" s="16" t="s">
        <v>89</v>
      </c>
      <c r="G37" s="8">
        <v>569.5</v>
      </c>
      <c r="H37" s="8">
        <v>-569.5</v>
      </c>
      <c r="I37" s="8">
        <f>G37+H37</f>
        <v>0</v>
      </c>
    </row>
    <row r="38" spans="1:9" ht="22.5">
      <c r="A38" s="35"/>
      <c r="B38" s="7" t="s">
        <v>268</v>
      </c>
      <c r="C38" s="5" t="s">
        <v>8</v>
      </c>
      <c r="D38" s="5" t="s">
        <v>17</v>
      </c>
      <c r="E38" s="5" t="s">
        <v>331</v>
      </c>
      <c r="F38" s="5"/>
      <c r="G38" s="8">
        <f t="shared" ref="G38:I38" si="11">G39</f>
        <v>672</v>
      </c>
      <c r="H38" s="8">
        <f t="shared" si="11"/>
        <v>-672</v>
      </c>
      <c r="I38" s="8">
        <f t="shared" si="11"/>
        <v>0</v>
      </c>
    </row>
    <row r="39" spans="1:9" ht="45">
      <c r="A39" s="35"/>
      <c r="B39" s="7" t="s">
        <v>269</v>
      </c>
      <c r="C39" s="5" t="s">
        <v>8</v>
      </c>
      <c r="D39" s="5" t="s">
        <v>17</v>
      </c>
      <c r="E39" s="5" t="s">
        <v>331</v>
      </c>
      <c r="F39" s="16" t="s">
        <v>270</v>
      </c>
      <c r="G39" s="8">
        <v>672</v>
      </c>
      <c r="H39" s="8">
        <v>-672</v>
      </c>
      <c r="I39" s="8">
        <f>G39+H39</f>
        <v>0</v>
      </c>
    </row>
    <row r="40" spans="1:9">
      <c r="A40" s="35"/>
      <c r="B40" s="7" t="s">
        <v>156</v>
      </c>
      <c r="C40" s="5" t="s">
        <v>8</v>
      </c>
      <c r="D40" s="5" t="s">
        <v>17</v>
      </c>
      <c r="E40" s="5" t="s">
        <v>463</v>
      </c>
      <c r="F40" s="5"/>
      <c r="G40" s="8">
        <f>G41+G46+G49+G52+G55</f>
        <v>0</v>
      </c>
      <c r="H40" s="8">
        <f t="shared" ref="H40:I40" si="12">H41+H46+H49+H52+H55</f>
        <v>6438.9</v>
      </c>
      <c r="I40" s="8">
        <f t="shared" si="12"/>
        <v>6438.9</v>
      </c>
    </row>
    <row r="41" spans="1:9" ht="33.75">
      <c r="A41" s="35"/>
      <c r="B41" s="4" t="s">
        <v>468</v>
      </c>
      <c r="C41" s="5" t="s">
        <v>8</v>
      </c>
      <c r="D41" s="5" t="s">
        <v>17</v>
      </c>
      <c r="E41" s="5" t="s">
        <v>469</v>
      </c>
      <c r="F41" s="5"/>
      <c r="G41" s="8">
        <f>SUM(G42:G45)</f>
        <v>0</v>
      </c>
      <c r="H41" s="8">
        <f t="shared" ref="H41:I41" si="13">SUM(H42:H45)</f>
        <v>3230.7000000000003</v>
      </c>
      <c r="I41" s="8">
        <f t="shared" si="13"/>
        <v>3230.7000000000003</v>
      </c>
    </row>
    <row r="42" spans="1:9" ht="22.5">
      <c r="A42" s="35"/>
      <c r="B42" s="7" t="s">
        <v>87</v>
      </c>
      <c r="C42" s="5" t="s">
        <v>8</v>
      </c>
      <c r="D42" s="5" t="s">
        <v>17</v>
      </c>
      <c r="E42" s="5" t="s">
        <v>469</v>
      </c>
      <c r="F42" s="5" t="s">
        <v>13</v>
      </c>
      <c r="G42" s="8"/>
      <c r="H42" s="8">
        <v>2063.8000000000002</v>
      </c>
      <c r="I42" s="8">
        <f t="shared" ref="I42:I45" si="14">G42+H42</f>
        <v>2063.8000000000002</v>
      </c>
    </row>
    <row r="43" spans="1:9" ht="45">
      <c r="A43" s="35"/>
      <c r="B43" s="7" t="s">
        <v>88</v>
      </c>
      <c r="C43" s="5" t="s">
        <v>8</v>
      </c>
      <c r="D43" s="5" t="s">
        <v>17</v>
      </c>
      <c r="E43" s="5" t="s">
        <v>469</v>
      </c>
      <c r="F43" s="5" t="s">
        <v>89</v>
      </c>
      <c r="G43" s="8"/>
      <c r="H43" s="8">
        <v>623.29999999999995</v>
      </c>
      <c r="I43" s="8">
        <f t="shared" si="14"/>
        <v>623.29999999999995</v>
      </c>
    </row>
    <row r="44" spans="1:9" ht="23.25" customHeight="1">
      <c r="A44" s="35"/>
      <c r="B44" s="6" t="s">
        <v>91</v>
      </c>
      <c r="C44" s="5" t="s">
        <v>8</v>
      </c>
      <c r="D44" s="5" t="s">
        <v>17</v>
      </c>
      <c r="E44" s="5" t="s">
        <v>469</v>
      </c>
      <c r="F44" s="5" t="s">
        <v>22</v>
      </c>
      <c r="G44" s="8"/>
      <c r="H44" s="8">
        <v>541</v>
      </c>
      <c r="I44" s="8">
        <f t="shared" si="14"/>
        <v>541</v>
      </c>
    </row>
    <row r="45" spans="1:9">
      <c r="A45" s="35"/>
      <c r="B45" s="7" t="s">
        <v>100</v>
      </c>
      <c r="C45" s="5" t="s">
        <v>8</v>
      </c>
      <c r="D45" s="5" t="s">
        <v>17</v>
      </c>
      <c r="E45" s="5" t="s">
        <v>469</v>
      </c>
      <c r="F45" s="5" t="s">
        <v>36</v>
      </c>
      <c r="G45" s="8"/>
      <c r="H45" s="8">
        <v>2.6</v>
      </c>
      <c r="I45" s="8">
        <f t="shared" si="14"/>
        <v>2.6</v>
      </c>
    </row>
    <row r="46" spans="1:9" ht="25.5" customHeight="1">
      <c r="A46" s="35"/>
      <c r="B46" s="4" t="s">
        <v>735</v>
      </c>
      <c r="C46" s="5" t="s">
        <v>8</v>
      </c>
      <c r="D46" s="5" t="s">
        <v>17</v>
      </c>
      <c r="E46" s="5" t="s">
        <v>470</v>
      </c>
      <c r="F46" s="5"/>
      <c r="G46" s="8">
        <f>SUM(G47:G48)</f>
        <v>0</v>
      </c>
      <c r="H46" s="8">
        <f t="shared" ref="H46:I46" si="15">SUM(H47:H48)</f>
        <v>80.900000000000006</v>
      </c>
      <c r="I46" s="8">
        <f t="shared" si="15"/>
        <v>80.900000000000006</v>
      </c>
    </row>
    <row r="47" spans="1:9" ht="33.75">
      <c r="A47" s="35"/>
      <c r="B47" s="6" t="s">
        <v>14</v>
      </c>
      <c r="C47" s="5" t="s">
        <v>8</v>
      </c>
      <c r="D47" s="5" t="s">
        <v>17</v>
      </c>
      <c r="E47" s="5" t="s">
        <v>470</v>
      </c>
      <c r="F47" s="5" t="s">
        <v>20</v>
      </c>
      <c r="G47" s="8"/>
      <c r="H47" s="8">
        <v>62.1</v>
      </c>
      <c r="I47" s="8">
        <f t="shared" ref="I47:I48" si="16">G47+H47</f>
        <v>62.1</v>
      </c>
    </row>
    <row r="48" spans="1:9" ht="45">
      <c r="A48" s="35"/>
      <c r="B48" s="6" t="s">
        <v>88</v>
      </c>
      <c r="C48" s="5" t="s">
        <v>8</v>
      </c>
      <c r="D48" s="5" t="s">
        <v>17</v>
      </c>
      <c r="E48" s="5" t="s">
        <v>470</v>
      </c>
      <c r="F48" s="5" t="s">
        <v>89</v>
      </c>
      <c r="G48" s="8"/>
      <c r="H48" s="8">
        <v>18.8</v>
      </c>
      <c r="I48" s="8">
        <f t="shared" si="16"/>
        <v>18.8</v>
      </c>
    </row>
    <row r="49" spans="1:9">
      <c r="A49" s="35"/>
      <c r="B49" s="7" t="s">
        <v>471</v>
      </c>
      <c r="C49" s="5" t="s">
        <v>8</v>
      </c>
      <c r="D49" s="5" t="s">
        <v>17</v>
      </c>
      <c r="E49" s="5" t="s">
        <v>472</v>
      </c>
      <c r="F49" s="5"/>
      <c r="G49" s="8">
        <f>SUM(G50:G51)</f>
        <v>0</v>
      </c>
      <c r="H49" s="8">
        <f>SUM(H50:H51)</f>
        <v>2266.4</v>
      </c>
      <c r="I49" s="8">
        <f t="shared" ref="I49" si="17">SUM(I50:I51)</f>
        <v>2266.4</v>
      </c>
    </row>
    <row r="50" spans="1:9" ht="22.5">
      <c r="A50" s="35"/>
      <c r="B50" s="7" t="s">
        <v>87</v>
      </c>
      <c r="C50" s="5" t="s">
        <v>8</v>
      </c>
      <c r="D50" s="5" t="s">
        <v>17</v>
      </c>
      <c r="E50" s="5" t="s">
        <v>472</v>
      </c>
      <c r="F50" s="5" t="s">
        <v>13</v>
      </c>
      <c r="G50" s="8"/>
      <c r="H50" s="8">
        <v>1740.7</v>
      </c>
      <c r="I50" s="8">
        <f>SUM(G50:H50)</f>
        <v>1740.7</v>
      </c>
    </row>
    <row r="51" spans="1:9" ht="45">
      <c r="A51" s="35"/>
      <c r="B51" s="7" t="s">
        <v>88</v>
      </c>
      <c r="C51" s="5" t="s">
        <v>8</v>
      </c>
      <c r="D51" s="5" t="s">
        <v>17</v>
      </c>
      <c r="E51" s="5" t="s">
        <v>472</v>
      </c>
      <c r="F51" s="5" t="s">
        <v>89</v>
      </c>
      <c r="G51" s="8"/>
      <c r="H51" s="8">
        <v>525.70000000000005</v>
      </c>
      <c r="I51" s="8">
        <f t="shared" ref="I51:I54" si="18">SUM(G51:H51)</f>
        <v>525.70000000000005</v>
      </c>
    </row>
    <row r="52" spans="1:9" ht="22.5">
      <c r="A52" s="35"/>
      <c r="B52" s="4" t="s">
        <v>736</v>
      </c>
      <c r="C52" s="5" t="s">
        <v>8</v>
      </c>
      <c r="D52" s="5" t="s">
        <v>17</v>
      </c>
      <c r="E52" s="5" t="s">
        <v>473</v>
      </c>
      <c r="F52" s="5"/>
      <c r="G52" s="8">
        <f>SUM(G53:G54)</f>
        <v>0</v>
      </c>
      <c r="H52" s="8">
        <f>SUM(H53:H54)</f>
        <v>188.89999999999998</v>
      </c>
      <c r="I52" s="8">
        <f>SUM(I53:I54)</f>
        <v>188.89999999999998</v>
      </c>
    </row>
    <row r="53" spans="1:9" ht="33.75">
      <c r="A53" s="35"/>
      <c r="B53" s="6" t="s">
        <v>14</v>
      </c>
      <c r="C53" s="5" t="s">
        <v>8</v>
      </c>
      <c r="D53" s="5" t="s">
        <v>17</v>
      </c>
      <c r="E53" s="5" t="s">
        <v>473</v>
      </c>
      <c r="F53" s="5" t="s">
        <v>20</v>
      </c>
      <c r="G53" s="8"/>
      <c r="H53" s="8">
        <v>145.1</v>
      </c>
      <c r="I53" s="8">
        <f t="shared" si="18"/>
        <v>145.1</v>
      </c>
    </row>
    <row r="54" spans="1:9" ht="45">
      <c r="A54" s="35"/>
      <c r="B54" s="7" t="s">
        <v>88</v>
      </c>
      <c r="C54" s="5" t="s">
        <v>8</v>
      </c>
      <c r="D54" s="5" t="s">
        <v>17</v>
      </c>
      <c r="E54" s="5" t="s">
        <v>473</v>
      </c>
      <c r="F54" s="5" t="s">
        <v>89</v>
      </c>
      <c r="G54" s="8"/>
      <c r="H54" s="8">
        <v>43.8</v>
      </c>
      <c r="I54" s="8">
        <f t="shared" si="18"/>
        <v>43.8</v>
      </c>
    </row>
    <row r="55" spans="1:9">
      <c r="A55" s="35"/>
      <c r="B55" s="4" t="s">
        <v>474</v>
      </c>
      <c r="C55" s="5" t="s">
        <v>8</v>
      </c>
      <c r="D55" s="5" t="s">
        <v>17</v>
      </c>
      <c r="E55" s="5" t="s">
        <v>475</v>
      </c>
      <c r="F55" s="5"/>
      <c r="G55" s="8">
        <f>G56</f>
        <v>0</v>
      </c>
      <c r="H55" s="8">
        <f>H56</f>
        <v>672</v>
      </c>
      <c r="I55" s="8">
        <f>I56</f>
        <v>672</v>
      </c>
    </row>
    <row r="56" spans="1:9" ht="45">
      <c r="A56" s="35"/>
      <c r="B56" s="6" t="s">
        <v>269</v>
      </c>
      <c r="C56" s="5" t="s">
        <v>8</v>
      </c>
      <c r="D56" s="5" t="s">
        <v>17</v>
      </c>
      <c r="E56" s="5" t="s">
        <v>475</v>
      </c>
      <c r="F56" s="5" t="s">
        <v>270</v>
      </c>
      <c r="G56" s="8"/>
      <c r="H56" s="8">
        <v>672</v>
      </c>
      <c r="I56" s="8">
        <f>SUM(G56:H56)</f>
        <v>672</v>
      </c>
    </row>
    <row r="57" spans="1:9" ht="42">
      <c r="A57" s="35" t="s">
        <v>18</v>
      </c>
      <c r="B57" s="38" t="s">
        <v>90</v>
      </c>
      <c r="C57" s="44" t="s">
        <v>8</v>
      </c>
      <c r="D57" s="44" t="s">
        <v>19</v>
      </c>
      <c r="E57" s="44"/>
      <c r="F57" s="44"/>
      <c r="G57" s="11">
        <f>G82+G58+G74</f>
        <v>33931.699999999997</v>
      </c>
      <c r="H57" s="11">
        <f t="shared" ref="H57:I57" si="19">H82+H58+H74</f>
        <v>0</v>
      </c>
      <c r="I57" s="11">
        <f t="shared" si="19"/>
        <v>33931.700000000004</v>
      </c>
    </row>
    <row r="58" spans="1:9" ht="45">
      <c r="A58" s="35"/>
      <c r="B58" s="46" t="s">
        <v>461</v>
      </c>
      <c r="C58" s="5" t="s">
        <v>8</v>
      </c>
      <c r="D58" s="5" t="s">
        <v>19</v>
      </c>
      <c r="E58" s="5" t="s">
        <v>158</v>
      </c>
      <c r="F58" s="5"/>
      <c r="G58" s="8">
        <f>G59+G67</f>
        <v>2598.5</v>
      </c>
      <c r="H58" s="8">
        <f t="shared" ref="H58:I58" si="20">H59+H67</f>
        <v>0</v>
      </c>
      <c r="I58" s="8">
        <f t="shared" si="20"/>
        <v>2598.5</v>
      </c>
    </row>
    <row r="59" spans="1:9" ht="18" customHeight="1">
      <c r="A59" s="35"/>
      <c r="B59" s="46" t="s">
        <v>161</v>
      </c>
      <c r="C59" s="5" t="s">
        <v>8</v>
      </c>
      <c r="D59" s="5" t="s">
        <v>19</v>
      </c>
      <c r="E59" s="5" t="s">
        <v>162</v>
      </c>
      <c r="F59" s="5"/>
      <c r="G59" s="8">
        <f t="shared" ref="G59:I60" si="21">G60</f>
        <v>2598.5</v>
      </c>
      <c r="H59" s="8">
        <f t="shared" si="21"/>
        <v>-2598.5</v>
      </c>
      <c r="I59" s="8">
        <f t="shared" si="21"/>
        <v>0</v>
      </c>
    </row>
    <row r="60" spans="1:9" ht="25.5" customHeight="1">
      <c r="A60" s="35"/>
      <c r="B60" s="46" t="s">
        <v>271</v>
      </c>
      <c r="C60" s="5" t="s">
        <v>8</v>
      </c>
      <c r="D60" s="5" t="s">
        <v>19</v>
      </c>
      <c r="E60" s="5" t="s">
        <v>272</v>
      </c>
      <c r="F60" s="5"/>
      <c r="G60" s="8">
        <f t="shared" si="21"/>
        <v>2598.5</v>
      </c>
      <c r="H60" s="8">
        <f t="shared" si="21"/>
        <v>-2598.5</v>
      </c>
      <c r="I60" s="8">
        <f t="shared" si="21"/>
        <v>0</v>
      </c>
    </row>
    <row r="61" spans="1:9" ht="35.25" customHeight="1">
      <c r="A61" s="35"/>
      <c r="B61" s="9" t="s">
        <v>93</v>
      </c>
      <c r="C61" s="5" t="s">
        <v>8</v>
      </c>
      <c r="D61" s="5" t="s">
        <v>19</v>
      </c>
      <c r="E61" s="5" t="s">
        <v>342</v>
      </c>
      <c r="F61" s="16"/>
      <c r="G61" s="8">
        <f t="shared" ref="G61:I61" si="22">SUM(G62:G66)</f>
        <v>2598.5</v>
      </c>
      <c r="H61" s="8">
        <f t="shared" si="22"/>
        <v>-2598.5</v>
      </c>
      <c r="I61" s="8">
        <f t="shared" si="22"/>
        <v>0</v>
      </c>
    </row>
    <row r="62" spans="1:9" ht="22.5">
      <c r="A62" s="35"/>
      <c r="B62" s="7" t="s">
        <v>87</v>
      </c>
      <c r="C62" s="5" t="s">
        <v>8</v>
      </c>
      <c r="D62" s="5" t="s">
        <v>19</v>
      </c>
      <c r="E62" s="5" t="s">
        <v>342</v>
      </c>
      <c r="F62" s="16" t="s">
        <v>13</v>
      </c>
      <c r="G62" s="8">
        <v>1358</v>
      </c>
      <c r="H62" s="8">
        <v>-1358</v>
      </c>
      <c r="I62" s="8">
        <f>G62+H62</f>
        <v>0</v>
      </c>
    </row>
    <row r="63" spans="1:9" ht="45">
      <c r="A63" s="35"/>
      <c r="B63" s="7" t="s">
        <v>88</v>
      </c>
      <c r="C63" s="5" t="s">
        <v>8</v>
      </c>
      <c r="D63" s="5" t="s">
        <v>19</v>
      </c>
      <c r="E63" s="5" t="s">
        <v>342</v>
      </c>
      <c r="F63" s="16" t="s">
        <v>89</v>
      </c>
      <c r="G63" s="8">
        <v>410.1</v>
      </c>
      <c r="H63" s="8">
        <v>-410.1</v>
      </c>
      <c r="I63" s="8">
        <f>G63+H63</f>
        <v>0</v>
      </c>
    </row>
    <row r="64" spans="1:9" ht="22.5">
      <c r="A64" s="35"/>
      <c r="B64" s="7" t="s">
        <v>21</v>
      </c>
      <c r="C64" s="5" t="s">
        <v>8</v>
      </c>
      <c r="D64" s="5" t="s">
        <v>19</v>
      </c>
      <c r="E64" s="5" t="s">
        <v>342</v>
      </c>
      <c r="F64" s="16" t="s">
        <v>27</v>
      </c>
      <c r="G64" s="8">
        <v>6</v>
      </c>
      <c r="H64" s="8">
        <v>-6</v>
      </c>
      <c r="I64" s="8">
        <f>G64+H64</f>
        <v>0</v>
      </c>
    </row>
    <row r="65" spans="1:9" ht="22.5" customHeight="1">
      <c r="A65" s="35"/>
      <c r="B65" s="7" t="s">
        <v>91</v>
      </c>
      <c r="C65" s="5" t="s">
        <v>8</v>
      </c>
      <c r="D65" s="5" t="s">
        <v>19</v>
      </c>
      <c r="E65" s="5" t="s">
        <v>342</v>
      </c>
      <c r="F65" s="16" t="s">
        <v>22</v>
      </c>
      <c r="G65" s="8">
        <v>823</v>
      </c>
      <c r="H65" s="8">
        <v>-823</v>
      </c>
      <c r="I65" s="8">
        <f>G65+H65</f>
        <v>0</v>
      </c>
    </row>
    <row r="66" spans="1:9">
      <c r="A66" s="35"/>
      <c r="B66" s="7" t="s">
        <v>100</v>
      </c>
      <c r="C66" s="5" t="s">
        <v>8</v>
      </c>
      <c r="D66" s="5" t="s">
        <v>19</v>
      </c>
      <c r="E66" s="5" t="s">
        <v>342</v>
      </c>
      <c r="F66" s="16" t="s">
        <v>36</v>
      </c>
      <c r="G66" s="8">
        <v>1.4</v>
      </c>
      <c r="H66" s="8">
        <v>-1.4</v>
      </c>
      <c r="I66" s="8">
        <f>G66+H66</f>
        <v>0</v>
      </c>
    </row>
    <row r="67" spans="1:9" ht="33.75">
      <c r="A67" s="35"/>
      <c r="B67" s="4" t="s">
        <v>476</v>
      </c>
      <c r="C67" s="5" t="s">
        <v>8</v>
      </c>
      <c r="D67" s="5" t="s">
        <v>19</v>
      </c>
      <c r="E67" s="5" t="s">
        <v>478</v>
      </c>
      <c r="F67" s="5"/>
      <c r="G67" s="8">
        <f>G68</f>
        <v>0</v>
      </c>
      <c r="H67" s="8">
        <f>H68</f>
        <v>2598.5</v>
      </c>
      <c r="I67" s="8">
        <f>I68</f>
        <v>2598.5</v>
      </c>
    </row>
    <row r="68" spans="1:9" ht="45">
      <c r="A68" s="35"/>
      <c r="B68" s="4" t="s">
        <v>477</v>
      </c>
      <c r="C68" s="5" t="s">
        <v>8</v>
      </c>
      <c r="D68" s="5" t="s">
        <v>19</v>
      </c>
      <c r="E68" s="5" t="s">
        <v>479</v>
      </c>
      <c r="F68" s="5"/>
      <c r="G68" s="8">
        <f>SUM(G69:G73)</f>
        <v>0</v>
      </c>
      <c r="H68" s="8">
        <f>SUM(H69:H73)</f>
        <v>2598.5</v>
      </c>
      <c r="I68" s="8">
        <f>SUM(I69:I73)</f>
        <v>2598.5</v>
      </c>
    </row>
    <row r="69" spans="1:9" ht="22.5">
      <c r="A69" s="35"/>
      <c r="B69" s="7" t="s">
        <v>87</v>
      </c>
      <c r="C69" s="5" t="s">
        <v>8</v>
      </c>
      <c r="D69" s="5" t="s">
        <v>19</v>
      </c>
      <c r="E69" s="5" t="s">
        <v>479</v>
      </c>
      <c r="F69" s="5" t="s">
        <v>13</v>
      </c>
      <c r="G69" s="8"/>
      <c r="H69" s="8">
        <v>1358</v>
      </c>
      <c r="I69" s="8">
        <f>SUM(G69:H69)</f>
        <v>1358</v>
      </c>
    </row>
    <row r="70" spans="1:9" ht="45">
      <c r="A70" s="35"/>
      <c r="B70" s="7" t="s">
        <v>88</v>
      </c>
      <c r="C70" s="5" t="s">
        <v>8</v>
      </c>
      <c r="D70" s="5" t="s">
        <v>19</v>
      </c>
      <c r="E70" s="5" t="s">
        <v>479</v>
      </c>
      <c r="F70" s="5" t="s">
        <v>89</v>
      </c>
      <c r="G70" s="8"/>
      <c r="H70" s="8">
        <v>410.1</v>
      </c>
      <c r="I70" s="8">
        <f>SUM(G70:H70)</f>
        <v>410.1</v>
      </c>
    </row>
    <row r="71" spans="1:9" ht="22.5">
      <c r="A71" s="35"/>
      <c r="B71" s="6" t="s">
        <v>21</v>
      </c>
      <c r="C71" s="5" t="s">
        <v>8</v>
      </c>
      <c r="D71" s="5" t="s">
        <v>19</v>
      </c>
      <c r="E71" s="5" t="s">
        <v>479</v>
      </c>
      <c r="F71" s="5" t="s">
        <v>27</v>
      </c>
      <c r="G71" s="8"/>
      <c r="H71" s="8">
        <v>6</v>
      </c>
      <c r="I71" s="8">
        <f>SUM(G71:H71)</f>
        <v>6</v>
      </c>
    </row>
    <row r="72" spans="1:9" ht="24" customHeight="1">
      <c r="A72" s="35"/>
      <c r="B72" s="6" t="s">
        <v>91</v>
      </c>
      <c r="C72" s="5" t="s">
        <v>8</v>
      </c>
      <c r="D72" s="5" t="s">
        <v>19</v>
      </c>
      <c r="E72" s="5" t="s">
        <v>479</v>
      </c>
      <c r="F72" s="5" t="s">
        <v>22</v>
      </c>
      <c r="G72" s="8"/>
      <c r="H72" s="8">
        <v>823</v>
      </c>
      <c r="I72" s="8">
        <f>SUM(G72:H72)</f>
        <v>823</v>
      </c>
    </row>
    <row r="73" spans="1:9">
      <c r="A73" s="35"/>
      <c r="B73" s="7" t="s">
        <v>100</v>
      </c>
      <c r="C73" s="5" t="s">
        <v>8</v>
      </c>
      <c r="D73" s="5" t="s">
        <v>19</v>
      </c>
      <c r="E73" s="5" t="s">
        <v>479</v>
      </c>
      <c r="F73" s="5" t="s">
        <v>36</v>
      </c>
      <c r="G73" s="8"/>
      <c r="H73" s="8">
        <v>1.4</v>
      </c>
      <c r="I73" s="8">
        <f>SUM(G73:H73)</f>
        <v>1.4</v>
      </c>
    </row>
    <row r="74" spans="1:9" ht="33.75">
      <c r="A74" s="35"/>
      <c r="B74" s="7" t="s">
        <v>480</v>
      </c>
      <c r="C74" s="5" t="s">
        <v>8</v>
      </c>
      <c r="D74" s="5" t="s">
        <v>19</v>
      </c>
      <c r="E74" s="5" t="s">
        <v>167</v>
      </c>
      <c r="F74" s="5"/>
      <c r="G74" s="8">
        <f>G78+G75</f>
        <v>0</v>
      </c>
      <c r="H74" s="8">
        <f>H78+H75</f>
        <v>1120.4000000000001</v>
      </c>
      <c r="I74" s="8">
        <f>I78+I75</f>
        <v>1120.4000000000001</v>
      </c>
    </row>
    <row r="75" spans="1:9" ht="22.5">
      <c r="A75" s="35"/>
      <c r="B75" s="4" t="s">
        <v>481</v>
      </c>
      <c r="C75" s="5" t="s">
        <v>8</v>
      </c>
      <c r="D75" s="5" t="s">
        <v>19</v>
      </c>
      <c r="E75" s="20" t="s">
        <v>484</v>
      </c>
      <c r="F75" s="5"/>
      <c r="G75" s="8">
        <f t="shared" ref="G75:I76" si="23">G76</f>
        <v>0</v>
      </c>
      <c r="H75" s="8">
        <f t="shared" si="23"/>
        <v>975.3</v>
      </c>
      <c r="I75" s="8">
        <f t="shared" si="23"/>
        <v>975.3</v>
      </c>
    </row>
    <row r="76" spans="1:9">
      <c r="A76" s="35"/>
      <c r="B76" s="4" t="s">
        <v>482</v>
      </c>
      <c r="C76" s="5" t="s">
        <v>8</v>
      </c>
      <c r="D76" s="5" t="s">
        <v>19</v>
      </c>
      <c r="E76" s="20" t="s">
        <v>485</v>
      </c>
      <c r="F76" s="5"/>
      <c r="G76" s="8">
        <f t="shared" si="23"/>
        <v>0</v>
      </c>
      <c r="H76" s="8">
        <f t="shared" si="23"/>
        <v>975.3</v>
      </c>
      <c r="I76" s="8">
        <f t="shared" si="23"/>
        <v>975.3</v>
      </c>
    </row>
    <row r="77" spans="1:9" ht="33.75">
      <c r="A77" s="35"/>
      <c r="B77" s="6" t="s">
        <v>14</v>
      </c>
      <c r="C77" s="5" t="s">
        <v>8</v>
      </c>
      <c r="D77" s="5" t="s">
        <v>19</v>
      </c>
      <c r="E77" s="20" t="s">
        <v>485</v>
      </c>
      <c r="F77" s="5" t="s">
        <v>20</v>
      </c>
      <c r="G77" s="8"/>
      <c r="H77" s="8">
        <v>975.3</v>
      </c>
      <c r="I77" s="8">
        <f>SUM(G77:H77)</f>
        <v>975.3</v>
      </c>
    </row>
    <row r="78" spans="1:9" ht="45">
      <c r="A78" s="35"/>
      <c r="B78" s="4" t="s">
        <v>483</v>
      </c>
      <c r="C78" s="5" t="s">
        <v>8</v>
      </c>
      <c r="D78" s="5" t="s">
        <v>19</v>
      </c>
      <c r="E78" s="5" t="s">
        <v>486</v>
      </c>
      <c r="F78" s="5"/>
      <c r="G78" s="8">
        <f>G79</f>
        <v>0</v>
      </c>
      <c r="H78" s="8">
        <f>H79</f>
        <v>145.10000000000002</v>
      </c>
      <c r="I78" s="8">
        <f>I79</f>
        <v>145.10000000000002</v>
      </c>
    </row>
    <row r="79" spans="1:9" ht="67.5">
      <c r="A79" s="35"/>
      <c r="B79" s="9" t="s">
        <v>190</v>
      </c>
      <c r="C79" s="5" t="s">
        <v>8</v>
      </c>
      <c r="D79" s="5" t="s">
        <v>19</v>
      </c>
      <c r="E79" s="5" t="s">
        <v>487</v>
      </c>
      <c r="F79" s="5"/>
      <c r="G79" s="8">
        <f>G80+G81</f>
        <v>0</v>
      </c>
      <c r="H79" s="8">
        <f>H80+H81</f>
        <v>145.10000000000002</v>
      </c>
      <c r="I79" s="8">
        <f>I80+I81</f>
        <v>145.10000000000002</v>
      </c>
    </row>
    <row r="80" spans="1:9" ht="22.5">
      <c r="A80" s="35"/>
      <c r="B80" s="7" t="s">
        <v>87</v>
      </c>
      <c r="C80" s="5" t="s">
        <v>8</v>
      </c>
      <c r="D80" s="5" t="s">
        <v>19</v>
      </c>
      <c r="E80" s="5" t="s">
        <v>487</v>
      </c>
      <c r="F80" s="5" t="s">
        <v>13</v>
      </c>
      <c r="G80" s="8"/>
      <c r="H80" s="8">
        <v>111.4</v>
      </c>
      <c r="I80" s="8">
        <f>G80+H80</f>
        <v>111.4</v>
      </c>
    </row>
    <row r="81" spans="1:9" ht="45">
      <c r="A81" s="35"/>
      <c r="B81" s="7" t="s">
        <v>88</v>
      </c>
      <c r="C81" s="5" t="s">
        <v>8</v>
      </c>
      <c r="D81" s="5" t="s">
        <v>19</v>
      </c>
      <c r="E81" s="5" t="s">
        <v>487</v>
      </c>
      <c r="F81" s="5" t="s">
        <v>89</v>
      </c>
      <c r="G81" s="8"/>
      <c r="H81" s="8">
        <v>33.700000000000003</v>
      </c>
      <c r="I81" s="8">
        <f>G81+H81</f>
        <v>33.700000000000003</v>
      </c>
    </row>
    <row r="82" spans="1:9">
      <c r="A82" s="35"/>
      <c r="B82" s="7" t="s">
        <v>156</v>
      </c>
      <c r="C82" s="5" t="s">
        <v>8</v>
      </c>
      <c r="D82" s="5" t="s">
        <v>19</v>
      </c>
      <c r="E82" s="5" t="s">
        <v>147</v>
      </c>
      <c r="F82" s="16"/>
      <c r="G82" s="8">
        <f>G83+G85+G88+G97</f>
        <v>31333.200000000001</v>
      </c>
      <c r="H82" s="8">
        <f t="shared" ref="H82:I82" si="24">H83+H85+H88+H97</f>
        <v>-1120.4000000000015</v>
      </c>
      <c r="I82" s="8">
        <f t="shared" si="24"/>
        <v>30212.799999999999</v>
      </c>
    </row>
    <row r="83" spans="1:9" ht="56.25">
      <c r="A83" s="35"/>
      <c r="B83" s="9" t="s">
        <v>202</v>
      </c>
      <c r="C83" s="5" t="s">
        <v>8</v>
      </c>
      <c r="D83" s="5" t="s">
        <v>19</v>
      </c>
      <c r="E83" s="5" t="s">
        <v>343</v>
      </c>
      <c r="F83" s="16"/>
      <c r="G83" s="8">
        <f t="shared" ref="G83:I83" si="25">G84</f>
        <v>0.1</v>
      </c>
      <c r="H83" s="8">
        <f t="shared" si="25"/>
        <v>-0.1</v>
      </c>
      <c r="I83" s="8">
        <f t="shared" si="25"/>
        <v>0</v>
      </c>
    </row>
    <row r="84" spans="1:9" ht="25.5" customHeight="1">
      <c r="A84" s="35"/>
      <c r="B84" s="7" t="s">
        <v>91</v>
      </c>
      <c r="C84" s="5" t="s">
        <v>8</v>
      </c>
      <c r="D84" s="5" t="s">
        <v>19</v>
      </c>
      <c r="E84" s="5" t="s">
        <v>343</v>
      </c>
      <c r="F84" s="16" t="s">
        <v>22</v>
      </c>
      <c r="G84" s="8">
        <v>0.1</v>
      </c>
      <c r="H84" s="8">
        <v>-0.1</v>
      </c>
      <c r="I84" s="8">
        <f>G84+H84</f>
        <v>0</v>
      </c>
    </row>
    <row r="85" spans="1:9" ht="67.5">
      <c r="A85" s="35"/>
      <c r="B85" s="9" t="s">
        <v>190</v>
      </c>
      <c r="C85" s="5" t="s">
        <v>8</v>
      </c>
      <c r="D85" s="5" t="s">
        <v>19</v>
      </c>
      <c r="E85" s="5" t="s">
        <v>344</v>
      </c>
      <c r="F85" s="5"/>
      <c r="G85" s="8">
        <f t="shared" ref="G85:I85" si="26">G86+G87</f>
        <v>145.10000000000002</v>
      </c>
      <c r="H85" s="8">
        <f t="shared" si="26"/>
        <v>-145.10000000000002</v>
      </c>
      <c r="I85" s="8">
        <f t="shared" si="26"/>
        <v>0</v>
      </c>
    </row>
    <row r="86" spans="1:9" ht="22.5">
      <c r="A86" s="35"/>
      <c r="B86" s="7" t="s">
        <v>87</v>
      </c>
      <c r="C86" s="5" t="s">
        <v>8</v>
      </c>
      <c r="D86" s="5" t="s">
        <v>19</v>
      </c>
      <c r="E86" s="5" t="s">
        <v>344</v>
      </c>
      <c r="F86" s="5" t="s">
        <v>13</v>
      </c>
      <c r="G86" s="8">
        <v>111.4</v>
      </c>
      <c r="H86" s="8">
        <v>-111.4</v>
      </c>
      <c r="I86" s="8">
        <f>G86+H86</f>
        <v>0</v>
      </c>
    </row>
    <row r="87" spans="1:9" ht="45">
      <c r="A87" s="35"/>
      <c r="B87" s="7" t="s">
        <v>134</v>
      </c>
      <c r="C87" s="5" t="s">
        <v>8</v>
      </c>
      <c r="D87" s="5" t="s">
        <v>19</v>
      </c>
      <c r="E87" s="5" t="s">
        <v>344</v>
      </c>
      <c r="F87" s="5" t="s">
        <v>89</v>
      </c>
      <c r="G87" s="8">
        <v>33.700000000000003</v>
      </c>
      <c r="H87" s="8">
        <v>-33.700000000000003</v>
      </c>
      <c r="I87" s="8">
        <f>G87+H87</f>
        <v>0</v>
      </c>
    </row>
    <row r="88" spans="1:9" ht="33.75">
      <c r="A88" s="35"/>
      <c r="B88" s="7" t="s">
        <v>332</v>
      </c>
      <c r="C88" s="5" t="s">
        <v>8</v>
      </c>
      <c r="D88" s="5" t="s">
        <v>19</v>
      </c>
      <c r="E88" s="5" t="s">
        <v>203</v>
      </c>
      <c r="F88" s="5"/>
      <c r="G88" s="8">
        <f t="shared" ref="G88:H88" si="27">G89+G92</f>
        <v>31188</v>
      </c>
      <c r="H88" s="8">
        <f t="shared" si="27"/>
        <v>-31188</v>
      </c>
      <c r="I88" s="8">
        <f>I89+I92</f>
        <v>0</v>
      </c>
    </row>
    <row r="89" spans="1:9" ht="33.75">
      <c r="A89" s="35"/>
      <c r="B89" s="10" t="s">
        <v>333</v>
      </c>
      <c r="C89" s="5" t="s">
        <v>8</v>
      </c>
      <c r="D89" s="5" t="s">
        <v>19</v>
      </c>
      <c r="E89" s="5" t="s">
        <v>204</v>
      </c>
      <c r="F89" s="5"/>
      <c r="G89" s="8">
        <f t="shared" ref="G89:I89" si="28">G90+G91</f>
        <v>27723.599999999999</v>
      </c>
      <c r="H89" s="8">
        <f t="shared" si="28"/>
        <v>-27723.599999999999</v>
      </c>
      <c r="I89" s="8">
        <f t="shared" si="28"/>
        <v>0</v>
      </c>
    </row>
    <row r="90" spans="1:9" ht="22.5">
      <c r="A90" s="35"/>
      <c r="B90" s="46" t="s">
        <v>87</v>
      </c>
      <c r="C90" s="5" t="s">
        <v>8</v>
      </c>
      <c r="D90" s="5" t="s">
        <v>19</v>
      </c>
      <c r="E90" s="5" t="s">
        <v>204</v>
      </c>
      <c r="F90" s="16" t="s">
        <v>13</v>
      </c>
      <c r="G90" s="8">
        <v>21205.5</v>
      </c>
      <c r="H90" s="8">
        <v>-21205.5</v>
      </c>
      <c r="I90" s="8">
        <f>G90+H90</f>
        <v>0</v>
      </c>
    </row>
    <row r="91" spans="1:9" ht="45">
      <c r="A91" s="35"/>
      <c r="B91" s="46" t="s">
        <v>88</v>
      </c>
      <c r="C91" s="5" t="s">
        <v>8</v>
      </c>
      <c r="D91" s="5" t="s">
        <v>19</v>
      </c>
      <c r="E91" s="5" t="s">
        <v>204</v>
      </c>
      <c r="F91" s="16" t="s">
        <v>89</v>
      </c>
      <c r="G91" s="8">
        <v>6518.1</v>
      </c>
      <c r="H91" s="8">
        <v>-6518.1</v>
      </c>
      <c r="I91" s="8">
        <f>G91+H91</f>
        <v>0</v>
      </c>
    </row>
    <row r="92" spans="1:9" ht="33.75">
      <c r="A92" s="35"/>
      <c r="B92" s="7" t="s">
        <v>334</v>
      </c>
      <c r="C92" s="5" t="s">
        <v>8</v>
      </c>
      <c r="D92" s="5" t="s">
        <v>19</v>
      </c>
      <c r="E92" s="5" t="s">
        <v>205</v>
      </c>
      <c r="F92" s="5"/>
      <c r="G92" s="8">
        <f t="shared" ref="G92:I92" si="29">SUM(G93:G96)</f>
        <v>3464.4</v>
      </c>
      <c r="H92" s="8">
        <f t="shared" si="29"/>
        <v>-3464.4</v>
      </c>
      <c r="I92" s="8">
        <f t="shared" si="29"/>
        <v>0</v>
      </c>
    </row>
    <row r="93" spans="1:9" ht="33.75">
      <c r="A93" s="35"/>
      <c r="B93" s="7" t="s">
        <v>14</v>
      </c>
      <c r="C93" s="5" t="s">
        <v>8</v>
      </c>
      <c r="D93" s="5" t="s">
        <v>19</v>
      </c>
      <c r="E93" s="5" t="s">
        <v>205</v>
      </c>
      <c r="F93" s="5" t="s">
        <v>20</v>
      </c>
      <c r="G93" s="8">
        <v>1552.2</v>
      </c>
      <c r="H93" s="15">
        <v>-1552.2</v>
      </c>
      <c r="I93" s="8">
        <f>G93+H93</f>
        <v>0</v>
      </c>
    </row>
    <row r="94" spans="1:9" ht="45">
      <c r="A94" s="35"/>
      <c r="B94" s="7" t="s">
        <v>88</v>
      </c>
      <c r="C94" s="5" t="s">
        <v>8</v>
      </c>
      <c r="D94" s="5" t="s">
        <v>19</v>
      </c>
      <c r="E94" s="5" t="s">
        <v>205</v>
      </c>
      <c r="F94" s="5" t="s">
        <v>89</v>
      </c>
      <c r="G94" s="8">
        <v>474</v>
      </c>
      <c r="H94" s="8">
        <v>-474</v>
      </c>
      <c r="I94" s="8">
        <f>G94+H94</f>
        <v>0</v>
      </c>
    </row>
    <row r="95" spans="1:9" ht="24.75" customHeight="1">
      <c r="A95" s="35"/>
      <c r="B95" s="7" t="s">
        <v>91</v>
      </c>
      <c r="C95" s="5" t="s">
        <v>8</v>
      </c>
      <c r="D95" s="5" t="s">
        <v>19</v>
      </c>
      <c r="E95" s="5" t="s">
        <v>205</v>
      </c>
      <c r="F95" s="5" t="s">
        <v>22</v>
      </c>
      <c r="G95" s="8">
        <v>1432.3</v>
      </c>
      <c r="H95" s="8">
        <v>-1432.3</v>
      </c>
      <c r="I95" s="8">
        <f>G95+H95</f>
        <v>0</v>
      </c>
    </row>
    <row r="96" spans="1:9" ht="22.5">
      <c r="A96" s="35"/>
      <c r="B96" s="46" t="s">
        <v>23</v>
      </c>
      <c r="C96" s="5" t="s">
        <v>8</v>
      </c>
      <c r="D96" s="5" t="s">
        <v>19</v>
      </c>
      <c r="E96" s="5" t="s">
        <v>205</v>
      </c>
      <c r="F96" s="16">
        <v>851</v>
      </c>
      <c r="G96" s="8">
        <v>5.9</v>
      </c>
      <c r="H96" s="8">
        <v>-5.9</v>
      </c>
      <c r="I96" s="8">
        <f>G96+H96</f>
        <v>0</v>
      </c>
    </row>
    <row r="97" spans="1:9">
      <c r="A97" s="35"/>
      <c r="B97" s="7" t="s">
        <v>156</v>
      </c>
      <c r="C97" s="5" t="s">
        <v>8</v>
      </c>
      <c r="D97" s="5" t="s">
        <v>19</v>
      </c>
      <c r="E97" s="5" t="s">
        <v>463</v>
      </c>
      <c r="F97" s="5"/>
      <c r="G97" s="8">
        <f>G98+G100+G105</f>
        <v>0</v>
      </c>
      <c r="H97" s="8">
        <f>H98+H100+H105</f>
        <v>30212.799999999999</v>
      </c>
      <c r="I97" s="8">
        <f>I98+I100+I105</f>
        <v>30212.799999999999</v>
      </c>
    </row>
    <row r="98" spans="1:9" ht="56.25">
      <c r="A98" s="35"/>
      <c r="B98" s="9" t="s">
        <v>202</v>
      </c>
      <c r="C98" s="5" t="s">
        <v>8</v>
      </c>
      <c r="D98" s="5" t="s">
        <v>19</v>
      </c>
      <c r="E98" s="5" t="s">
        <v>488</v>
      </c>
      <c r="F98" s="5"/>
      <c r="G98" s="8">
        <f>G99</f>
        <v>0</v>
      </c>
      <c r="H98" s="8">
        <f>H99</f>
        <v>0.1</v>
      </c>
      <c r="I98" s="8">
        <f>I99</f>
        <v>0.1</v>
      </c>
    </row>
    <row r="99" spans="1:9" ht="24" customHeight="1">
      <c r="A99" s="35"/>
      <c r="B99" s="7" t="s">
        <v>91</v>
      </c>
      <c r="C99" s="5" t="s">
        <v>8</v>
      </c>
      <c r="D99" s="5" t="s">
        <v>19</v>
      </c>
      <c r="E99" s="5" t="s">
        <v>488</v>
      </c>
      <c r="F99" s="5" t="s">
        <v>22</v>
      </c>
      <c r="G99" s="8"/>
      <c r="H99" s="8">
        <v>0.1</v>
      </c>
      <c r="I99" s="8">
        <f>G99+H99</f>
        <v>0.1</v>
      </c>
    </row>
    <row r="100" spans="1:9" ht="33.75">
      <c r="A100" s="35"/>
      <c r="B100" s="4" t="s">
        <v>468</v>
      </c>
      <c r="C100" s="5" t="s">
        <v>8</v>
      </c>
      <c r="D100" s="5" t="s">
        <v>19</v>
      </c>
      <c r="E100" s="5" t="s">
        <v>469</v>
      </c>
      <c r="F100" s="5"/>
      <c r="G100" s="8">
        <f>SUM(G101:G104)</f>
        <v>0</v>
      </c>
      <c r="H100" s="8">
        <f>SUM(H101:H104)</f>
        <v>29161.8</v>
      </c>
      <c r="I100" s="8">
        <f>SUM(I101:I104)</f>
        <v>29161.8</v>
      </c>
    </row>
    <row r="101" spans="1:9" ht="22.5">
      <c r="A101" s="35"/>
      <c r="B101" s="7" t="s">
        <v>87</v>
      </c>
      <c r="C101" s="5" t="s">
        <v>8</v>
      </c>
      <c r="D101" s="5" t="s">
        <v>19</v>
      </c>
      <c r="E101" s="5" t="s">
        <v>469</v>
      </c>
      <c r="F101" s="5" t="s">
        <v>13</v>
      </c>
      <c r="G101" s="8"/>
      <c r="H101" s="8">
        <v>21205.5</v>
      </c>
      <c r="I101" s="8">
        <f>G101+H101</f>
        <v>21205.5</v>
      </c>
    </row>
    <row r="102" spans="1:9" ht="45">
      <c r="A102" s="35"/>
      <c r="B102" s="7" t="s">
        <v>88</v>
      </c>
      <c r="C102" s="5" t="s">
        <v>8</v>
      </c>
      <c r="D102" s="5" t="s">
        <v>19</v>
      </c>
      <c r="E102" s="5" t="s">
        <v>469</v>
      </c>
      <c r="F102" s="5" t="s">
        <v>89</v>
      </c>
      <c r="G102" s="8"/>
      <c r="H102" s="8">
        <v>6518.1</v>
      </c>
      <c r="I102" s="8">
        <f>G102+H102</f>
        <v>6518.1</v>
      </c>
    </row>
    <row r="103" spans="1:9" ht="22.5" customHeight="1">
      <c r="A103" s="35"/>
      <c r="B103" s="7" t="s">
        <v>91</v>
      </c>
      <c r="C103" s="5" t="s">
        <v>8</v>
      </c>
      <c r="D103" s="5" t="s">
        <v>19</v>
      </c>
      <c r="E103" s="5" t="s">
        <v>469</v>
      </c>
      <c r="F103" s="5" t="s">
        <v>22</v>
      </c>
      <c r="G103" s="8"/>
      <c r="H103" s="8">
        <v>1432.3</v>
      </c>
      <c r="I103" s="8">
        <f>G103+H103</f>
        <v>1432.3</v>
      </c>
    </row>
    <row r="104" spans="1:9" ht="22.5">
      <c r="A104" s="35"/>
      <c r="B104" s="7" t="s">
        <v>23</v>
      </c>
      <c r="C104" s="5" t="s">
        <v>8</v>
      </c>
      <c r="D104" s="5" t="s">
        <v>19</v>
      </c>
      <c r="E104" s="5" t="s">
        <v>469</v>
      </c>
      <c r="F104" s="5">
        <v>851</v>
      </c>
      <c r="G104" s="8"/>
      <c r="H104" s="8">
        <v>5.9</v>
      </c>
      <c r="I104" s="8">
        <f>G104+H104</f>
        <v>5.9</v>
      </c>
    </row>
    <row r="105" spans="1:9" ht="33.75">
      <c r="A105" s="35"/>
      <c r="B105" s="4" t="s">
        <v>737</v>
      </c>
      <c r="C105" s="5" t="s">
        <v>8</v>
      </c>
      <c r="D105" s="5" t="s">
        <v>19</v>
      </c>
      <c r="E105" s="5" t="s">
        <v>470</v>
      </c>
      <c r="F105" s="5"/>
      <c r="G105" s="8">
        <f>SUM(G106:G107)</f>
        <v>0</v>
      </c>
      <c r="H105" s="8">
        <f>SUM(H106:H107)</f>
        <v>1050.9000000000001</v>
      </c>
      <c r="I105" s="8">
        <f>SUM(I106:I107)</f>
        <v>1050.9000000000001</v>
      </c>
    </row>
    <row r="106" spans="1:9" ht="33.75">
      <c r="A106" s="35"/>
      <c r="B106" s="6" t="s">
        <v>14</v>
      </c>
      <c r="C106" s="5" t="s">
        <v>8</v>
      </c>
      <c r="D106" s="5" t="s">
        <v>19</v>
      </c>
      <c r="E106" s="5" t="s">
        <v>470</v>
      </c>
      <c r="F106" s="5" t="s">
        <v>20</v>
      </c>
      <c r="G106" s="8"/>
      <c r="H106" s="8">
        <f>1552.2-975.3</f>
        <v>576.90000000000009</v>
      </c>
      <c r="I106" s="8">
        <f>SUM(G106:H106)</f>
        <v>576.90000000000009</v>
      </c>
    </row>
    <row r="107" spans="1:9" ht="45">
      <c r="A107" s="35"/>
      <c r="B107" s="7" t="s">
        <v>88</v>
      </c>
      <c r="C107" s="5" t="s">
        <v>8</v>
      </c>
      <c r="D107" s="5" t="s">
        <v>19</v>
      </c>
      <c r="E107" s="5" t="s">
        <v>470</v>
      </c>
      <c r="F107" s="5" t="s">
        <v>89</v>
      </c>
      <c r="G107" s="8"/>
      <c r="H107" s="8">
        <v>474</v>
      </c>
      <c r="I107" s="8">
        <f>SUM(G107:H107)</f>
        <v>474</v>
      </c>
    </row>
    <row r="108" spans="1:9">
      <c r="A108" s="35" t="s">
        <v>24</v>
      </c>
      <c r="B108" s="38" t="s">
        <v>150</v>
      </c>
      <c r="C108" s="32" t="s">
        <v>8</v>
      </c>
      <c r="D108" s="32" t="s">
        <v>46</v>
      </c>
      <c r="E108" s="32"/>
      <c r="F108" s="32"/>
      <c r="G108" s="11">
        <f>G109</f>
        <v>51</v>
      </c>
      <c r="H108" s="11">
        <f t="shared" ref="G108:I110" si="30">H109</f>
        <v>0.60000000000000142</v>
      </c>
      <c r="I108" s="11">
        <f t="shared" si="30"/>
        <v>51.6</v>
      </c>
    </row>
    <row r="109" spans="1:9">
      <c r="A109" s="35"/>
      <c r="B109" s="7" t="s">
        <v>156</v>
      </c>
      <c r="C109" s="5" t="s">
        <v>8</v>
      </c>
      <c r="D109" s="5" t="s">
        <v>46</v>
      </c>
      <c r="E109" s="5" t="s">
        <v>147</v>
      </c>
      <c r="F109" s="36"/>
      <c r="G109" s="8">
        <f>G110+G112</f>
        <v>51</v>
      </c>
      <c r="H109" s="8">
        <f t="shared" ref="H109:I109" si="31">H110+H112</f>
        <v>0.60000000000000142</v>
      </c>
      <c r="I109" s="8">
        <f t="shared" si="31"/>
        <v>51.6</v>
      </c>
    </row>
    <row r="110" spans="1:9" ht="45">
      <c r="A110" s="35"/>
      <c r="B110" s="7" t="s">
        <v>151</v>
      </c>
      <c r="C110" s="5" t="s">
        <v>8</v>
      </c>
      <c r="D110" s="5" t="s">
        <v>46</v>
      </c>
      <c r="E110" s="5" t="s">
        <v>345</v>
      </c>
      <c r="F110" s="5"/>
      <c r="G110" s="8">
        <f t="shared" si="30"/>
        <v>51</v>
      </c>
      <c r="H110" s="8">
        <f t="shared" si="30"/>
        <v>-51</v>
      </c>
      <c r="I110" s="8">
        <f t="shared" si="30"/>
        <v>0</v>
      </c>
    </row>
    <row r="111" spans="1:9" ht="23.25" customHeight="1">
      <c r="A111" s="35"/>
      <c r="B111" s="7" t="s">
        <v>91</v>
      </c>
      <c r="C111" s="5" t="s">
        <v>8</v>
      </c>
      <c r="D111" s="5" t="s">
        <v>46</v>
      </c>
      <c r="E111" s="5" t="s">
        <v>345</v>
      </c>
      <c r="F111" s="16" t="s">
        <v>22</v>
      </c>
      <c r="G111" s="8">
        <v>51</v>
      </c>
      <c r="H111" s="8">
        <v>-51</v>
      </c>
      <c r="I111" s="8">
        <f>G111+H111</f>
        <v>0</v>
      </c>
    </row>
    <row r="112" spans="1:9">
      <c r="A112" s="35"/>
      <c r="B112" s="7" t="s">
        <v>156</v>
      </c>
      <c r="C112" s="5" t="s">
        <v>8</v>
      </c>
      <c r="D112" s="5" t="s">
        <v>46</v>
      </c>
      <c r="E112" s="5" t="s">
        <v>463</v>
      </c>
      <c r="F112" s="5"/>
      <c r="G112" s="8">
        <f>G113</f>
        <v>0</v>
      </c>
      <c r="H112" s="8">
        <f>H113</f>
        <v>51.6</v>
      </c>
      <c r="I112" s="8">
        <f>I113</f>
        <v>51.6</v>
      </c>
    </row>
    <row r="113" spans="1:9" ht="45">
      <c r="A113" s="35"/>
      <c r="B113" s="7" t="s">
        <v>151</v>
      </c>
      <c r="C113" s="5" t="s">
        <v>8</v>
      </c>
      <c r="D113" s="5" t="s">
        <v>46</v>
      </c>
      <c r="E113" s="5" t="s">
        <v>489</v>
      </c>
      <c r="F113" s="5"/>
      <c r="G113" s="8">
        <f t="shared" ref="G113:I113" si="32">G114</f>
        <v>0</v>
      </c>
      <c r="H113" s="8">
        <f t="shared" si="32"/>
        <v>51.6</v>
      </c>
      <c r="I113" s="8">
        <f t="shared" si="32"/>
        <v>51.6</v>
      </c>
    </row>
    <row r="114" spans="1:9" ht="23.25" customHeight="1">
      <c r="A114" s="35"/>
      <c r="B114" s="7" t="s">
        <v>91</v>
      </c>
      <c r="C114" s="5" t="s">
        <v>8</v>
      </c>
      <c r="D114" s="5" t="s">
        <v>46</v>
      </c>
      <c r="E114" s="5" t="s">
        <v>489</v>
      </c>
      <c r="F114" s="5" t="s">
        <v>22</v>
      </c>
      <c r="G114" s="8"/>
      <c r="H114" s="8">
        <f>51+0.6</f>
        <v>51.6</v>
      </c>
      <c r="I114" s="8">
        <f>G114+H114</f>
        <v>51.6</v>
      </c>
    </row>
    <row r="115" spans="1:9" ht="36.75" customHeight="1">
      <c r="A115" s="35" t="s">
        <v>28</v>
      </c>
      <c r="B115" s="38" t="s">
        <v>25</v>
      </c>
      <c r="C115" s="32" t="s">
        <v>8</v>
      </c>
      <c r="D115" s="32" t="s">
        <v>26</v>
      </c>
      <c r="E115" s="32"/>
      <c r="F115" s="32"/>
      <c r="G115" s="45">
        <f>G120+G144+G116</f>
        <v>16380.900000000003</v>
      </c>
      <c r="H115" s="45">
        <f>H120+H144+H116</f>
        <v>-1.0800249583553523E-12</v>
      </c>
      <c r="I115" s="45">
        <f>I120+I144+I116</f>
        <v>16380.899999999998</v>
      </c>
    </row>
    <row r="116" spans="1:9" ht="56.25">
      <c r="A116" s="35"/>
      <c r="B116" s="7" t="s">
        <v>462</v>
      </c>
      <c r="C116" s="5" t="s">
        <v>8</v>
      </c>
      <c r="D116" s="5" t="s">
        <v>26</v>
      </c>
      <c r="E116" s="5" t="s">
        <v>167</v>
      </c>
      <c r="F116" s="5"/>
      <c r="G116" s="8">
        <f>G117</f>
        <v>0</v>
      </c>
      <c r="H116" s="8">
        <f t="shared" ref="H116:I118" si="33">H117</f>
        <v>268.8</v>
      </c>
      <c r="I116" s="8">
        <f t="shared" si="33"/>
        <v>268.8</v>
      </c>
    </row>
    <row r="117" spans="1:9" ht="22.5">
      <c r="A117" s="35"/>
      <c r="B117" s="4" t="s">
        <v>481</v>
      </c>
      <c r="C117" s="5" t="s">
        <v>8</v>
      </c>
      <c r="D117" s="5" t="s">
        <v>26</v>
      </c>
      <c r="E117" s="20" t="s">
        <v>484</v>
      </c>
      <c r="F117" s="5"/>
      <c r="G117" s="8">
        <f>G118</f>
        <v>0</v>
      </c>
      <c r="H117" s="8">
        <f t="shared" si="33"/>
        <v>268.8</v>
      </c>
      <c r="I117" s="8">
        <f t="shared" si="33"/>
        <v>268.8</v>
      </c>
    </row>
    <row r="118" spans="1:9">
      <c r="A118" s="35"/>
      <c r="B118" s="4" t="s">
        <v>482</v>
      </c>
      <c r="C118" s="5" t="s">
        <v>8</v>
      </c>
      <c r="D118" s="5" t="s">
        <v>26</v>
      </c>
      <c r="E118" s="20" t="s">
        <v>485</v>
      </c>
      <c r="F118" s="5"/>
      <c r="G118" s="8">
        <f>G119</f>
        <v>0</v>
      </c>
      <c r="H118" s="8">
        <f t="shared" si="33"/>
        <v>268.8</v>
      </c>
      <c r="I118" s="8">
        <f t="shared" si="33"/>
        <v>268.8</v>
      </c>
    </row>
    <row r="119" spans="1:9" ht="33.75">
      <c r="A119" s="35"/>
      <c r="B119" s="6" t="s">
        <v>14</v>
      </c>
      <c r="C119" s="5" t="s">
        <v>8</v>
      </c>
      <c r="D119" s="5" t="s">
        <v>26</v>
      </c>
      <c r="E119" s="20" t="s">
        <v>485</v>
      </c>
      <c r="F119" s="5" t="s">
        <v>20</v>
      </c>
      <c r="G119" s="8"/>
      <c r="H119" s="8">
        <v>268.8</v>
      </c>
      <c r="I119" s="8">
        <f>SUM(G119:H119)</f>
        <v>268.8</v>
      </c>
    </row>
    <row r="120" spans="1:9" ht="56.25">
      <c r="A120" s="35"/>
      <c r="B120" s="46" t="s">
        <v>459</v>
      </c>
      <c r="C120" s="5" t="s">
        <v>8</v>
      </c>
      <c r="D120" s="5" t="s">
        <v>26</v>
      </c>
      <c r="E120" s="5" t="s">
        <v>157</v>
      </c>
      <c r="F120" s="16"/>
      <c r="G120" s="8">
        <f>G121+G130+G132</f>
        <v>12520.900000000003</v>
      </c>
      <c r="H120" s="8">
        <f t="shared" ref="H120:I120" si="34">H121+H130+H132</f>
        <v>-268.80000000000109</v>
      </c>
      <c r="I120" s="8">
        <f t="shared" si="34"/>
        <v>12252.099999999999</v>
      </c>
    </row>
    <row r="121" spans="1:9" ht="33.75">
      <c r="A121" s="35"/>
      <c r="B121" s="46" t="s">
        <v>94</v>
      </c>
      <c r="C121" s="5" t="s">
        <v>8</v>
      </c>
      <c r="D121" s="5" t="s">
        <v>26</v>
      </c>
      <c r="E121" s="5" t="s">
        <v>95</v>
      </c>
      <c r="F121" s="16"/>
      <c r="G121" s="8">
        <f t="shared" ref="G121:I121" si="35">G122</f>
        <v>12520.300000000003</v>
      </c>
      <c r="H121" s="8">
        <f t="shared" si="35"/>
        <v>-12520.3</v>
      </c>
      <c r="I121" s="8">
        <f t="shared" si="35"/>
        <v>0</v>
      </c>
    </row>
    <row r="122" spans="1:9" ht="22.5">
      <c r="A122" s="35"/>
      <c r="B122" s="46" t="s">
        <v>96</v>
      </c>
      <c r="C122" s="5" t="s">
        <v>8</v>
      </c>
      <c r="D122" s="5" t="s">
        <v>26</v>
      </c>
      <c r="E122" s="5" t="s">
        <v>206</v>
      </c>
      <c r="F122" s="16"/>
      <c r="G122" s="8">
        <f t="shared" ref="G122:I122" si="36">G123+G126</f>
        <v>12520.300000000003</v>
      </c>
      <c r="H122" s="8">
        <f t="shared" si="36"/>
        <v>-12520.3</v>
      </c>
      <c r="I122" s="8">
        <f t="shared" si="36"/>
        <v>0</v>
      </c>
    </row>
    <row r="123" spans="1:9" ht="33.75">
      <c r="A123" s="35"/>
      <c r="B123" s="46" t="s">
        <v>97</v>
      </c>
      <c r="C123" s="5" t="s">
        <v>8</v>
      </c>
      <c r="D123" s="5" t="s">
        <v>26</v>
      </c>
      <c r="E123" s="5" t="s">
        <v>207</v>
      </c>
      <c r="F123" s="16"/>
      <c r="G123" s="8">
        <f t="shared" ref="G123:I123" si="37">G124+G125</f>
        <v>10831.100000000002</v>
      </c>
      <c r="H123" s="8">
        <f t="shared" si="37"/>
        <v>-10831.099999999999</v>
      </c>
      <c r="I123" s="8">
        <f t="shared" si="37"/>
        <v>0</v>
      </c>
    </row>
    <row r="124" spans="1:9" ht="22.5">
      <c r="A124" s="35"/>
      <c r="B124" s="46" t="s">
        <v>87</v>
      </c>
      <c r="C124" s="5" t="s">
        <v>8</v>
      </c>
      <c r="D124" s="5" t="s">
        <v>26</v>
      </c>
      <c r="E124" s="5" t="s">
        <v>207</v>
      </c>
      <c r="F124" s="16" t="s">
        <v>13</v>
      </c>
      <c r="G124" s="8">
        <v>8318.8000000000011</v>
      </c>
      <c r="H124" s="8">
        <v>-8318.7999999999993</v>
      </c>
      <c r="I124" s="8">
        <f>G124+H124</f>
        <v>0</v>
      </c>
    </row>
    <row r="125" spans="1:9" ht="45">
      <c r="A125" s="35"/>
      <c r="B125" s="46" t="s">
        <v>88</v>
      </c>
      <c r="C125" s="5" t="s">
        <v>8</v>
      </c>
      <c r="D125" s="5" t="s">
        <v>26</v>
      </c>
      <c r="E125" s="5" t="s">
        <v>207</v>
      </c>
      <c r="F125" s="16" t="s">
        <v>89</v>
      </c>
      <c r="G125" s="8">
        <v>2512.3000000000002</v>
      </c>
      <c r="H125" s="8">
        <v>-2512.3000000000002</v>
      </c>
      <c r="I125" s="8">
        <f>G125+H125</f>
        <v>0</v>
      </c>
    </row>
    <row r="126" spans="1:9" ht="22.5">
      <c r="A126" s="35"/>
      <c r="B126" s="46" t="s">
        <v>98</v>
      </c>
      <c r="C126" s="5" t="s">
        <v>8</v>
      </c>
      <c r="D126" s="5" t="s">
        <v>26</v>
      </c>
      <c r="E126" s="5" t="s">
        <v>208</v>
      </c>
      <c r="F126" s="16"/>
      <c r="G126" s="8">
        <f>SUM(G127:G129)</f>
        <v>1689.1999999999998</v>
      </c>
      <c r="H126" s="8">
        <f>SUM(H127:H129)</f>
        <v>-1689.1999999999998</v>
      </c>
      <c r="I126" s="8">
        <f>SUM(I127:I129)</f>
        <v>0</v>
      </c>
    </row>
    <row r="127" spans="1:9" ht="33.75">
      <c r="A127" s="35"/>
      <c r="B127" s="46" t="s">
        <v>14</v>
      </c>
      <c r="C127" s="5" t="s">
        <v>8</v>
      </c>
      <c r="D127" s="5" t="s">
        <v>26</v>
      </c>
      <c r="E127" s="5" t="s">
        <v>208</v>
      </c>
      <c r="F127" s="16" t="s">
        <v>20</v>
      </c>
      <c r="G127" s="8">
        <v>1206.3</v>
      </c>
      <c r="H127" s="8">
        <v>-1206.3</v>
      </c>
      <c r="I127" s="8">
        <f>G127+H127</f>
        <v>0</v>
      </c>
    </row>
    <row r="128" spans="1:9" ht="45">
      <c r="A128" s="35"/>
      <c r="B128" s="46" t="s">
        <v>88</v>
      </c>
      <c r="C128" s="5" t="s">
        <v>8</v>
      </c>
      <c r="D128" s="5" t="s">
        <v>26</v>
      </c>
      <c r="E128" s="5" t="s">
        <v>208</v>
      </c>
      <c r="F128" s="16" t="s">
        <v>89</v>
      </c>
      <c r="G128" s="8">
        <v>173.5</v>
      </c>
      <c r="H128" s="8">
        <v>-173.5</v>
      </c>
      <c r="I128" s="8">
        <f>G128+H128</f>
        <v>0</v>
      </c>
    </row>
    <row r="129" spans="1:9" ht="22.5" customHeight="1">
      <c r="A129" s="35"/>
      <c r="B129" s="7" t="s">
        <v>91</v>
      </c>
      <c r="C129" s="5" t="s">
        <v>8</v>
      </c>
      <c r="D129" s="5" t="s">
        <v>26</v>
      </c>
      <c r="E129" s="5" t="s">
        <v>208</v>
      </c>
      <c r="F129" s="16">
        <v>244</v>
      </c>
      <c r="G129" s="8">
        <v>309.39999999999998</v>
      </c>
      <c r="H129" s="8">
        <v>-309.39999999999998</v>
      </c>
      <c r="I129" s="8">
        <f>G129+H129</f>
        <v>0</v>
      </c>
    </row>
    <row r="130" spans="1:9" ht="78.75">
      <c r="A130" s="35"/>
      <c r="B130" s="47" t="s">
        <v>346</v>
      </c>
      <c r="C130" s="5" t="s">
        <v>8</v>
      </c>
      <c r="D130" s="5" t="s">
        <v>26</v>
      </c>
      <c r="E130" s="5" t="s">
        <v>413</v>
      </c>
      <c r="F130" s="16"/>
      <c r="G130" s="8">
        <f t="shared" ref="G130:I130" si="38">G131</f>
        <v>0.6</v>
      </c>
      <c r="H130" s="8">
        <f t="shared" si="38"/>
        <v>-0.6</v>
      </c>
      <c r="I130" s="8">
        <f t="shared" si="38"/>
        <v>0</v>
      </c>
    </row>
    <row r="131" spans="1:9" ht="23.25" customHeight="1">
      <c r="A131" s="35"/>
      <c r="B131" s="6" t="s">
        <v>91</v>
      </c>
      <c r="C131" s="5" t="s">
        <v>8</v>
      </c>
      <c r="D131" s="5" t="s">
        <v>26</v>
      </c>
      <c r="E131" s="5" t="s">
        <v>413</v>
      </c>
      <c r="F131" s="16" t="s">
        <v>22</v>
      </c>
      <c r="G131" s="8">
        <v>0.6</v>
      </c>
      <c r="H131" s="8">
        <v>-0.6</v>
      </c>
      <c r="I131" s="8">
        <f>G131+H131</f>
        <v>0</v>
      </c>
    </row>
    <row r="132" spans="1:9" ht="45">
      <c r="A132" s="35"/>
      <c r="B132" s="6" t="s">
        <v>490</v>
      </c>
      <c r="C132" s="5" t="s">
        <v>8</v>
      </c>
      <c r="D132" s="5" t="s">
        <v>26</v>
      </c>
      <c r="E132" s="5" t="s">
        <v>492</v>
      </c>
      <c r="F132" s="5"/>
      <c r="G132" s="8">
        <f>G133+G137+G140+G143</f>
        <v>0</v>
      </c>
      <c r="H132" s="8">
        <f>H133+H137+H140+H143</f>
        <v>12252.099999999999</v>
      </c>
      <c r="I132" s="8">
        <f>I133+I137+I140+I143</f>
        <v>12252.099999999999</v>
      </c>
    </row>
    <row r="133" spans="1:9" ht="22.5">
      <c r="A133" s="35"/>
      <c r="B133" s="6" t="s">
        <v>491</v>
      </c>
      <c r="C133" s="5" t="s">
        <v>8</v>
      </c>
      <c r="D133" s="5" t="s">
        <v>26</v>
      </c>
      <c r="E133" s="5" t="s">
        <v>493</v>
      </c>
      <c r="F133" s="5"/>
      <c r="G133" s="8">
        <f>G134+G135+G136</f>
        <v>0</v>
      </c>
      <c r="H133" s="8">
        <f>H134+H135+H136</f>
        <v>11140.499999999998</v>
      </c>
      <c r="I133" s="8">
        <f>I134+I135+I136</f>
        <v>11140.499999999998</v>
      </c>
    </row>
    <row r="134" spans="1:9" ht="22.5">
      <c r="A134" s="35"/>
      <c r="B134" s="7" t="s">
        <v>87</v>
      </c>
      <c r="C134" s="5" t="s">
        <v>8</v>
      </c>
      <c r="D134" s="5" t="s">
        <v>26</v>
      </c>
      <c r="E134" s="5" t="s">
        <v>493</v>
      </c>
      <c r="F134" s="5" t="s">
        <v>13</v>
      </c>
      <c r="G134" s="8"/>
      <c r="H134" s="8">
        <v>8318.7999999999993</v>
      </c>
      <c r="I134" s="8">
        <f>G134+H134</f>
        <v>8318.7999999999993</v>
      </c>
    </row>
    <row r="135" spans="1:9" ht="45">
      <c r="A135" s="35"/>
      <c r="B135" s="7" t="s">
        <v>88</v>
      </c>
      <c r="C135" s="5" t="s">
        <v>8</v>
      </c>
      <c r="D135" s="5" t="s">
        <v>26</v>
      </c>
      <c r="E135" s="5" t="s">
        <v>493</v>
      </c>
      <c r="F135" s="5" t="s">
        <v>89</v>
      </c>
      <c r="G135" s="8"/>
      <c r="H135" s="8">
        <v>2512.3000000000002</v>
      </c>
      <c r="I135" s="8">
        <f>G135+H135</f>
        <v>2512.3000000000002</v>
      </c>
    </row>
    <row r="136" spans="1:9" ht="24" customHeight="1">
      <c r="A136" s="35"/>
      <c r="B136" s="6" t="s">
        <v>91</v>
      </c>
      <c r="C136" s="5" t="s">
        <v>8</v>
      </c>
      <c r="D136" s="5" t="s">
        <v>26</v>
      </c>
      <c r="E136" s="5" t="s">
        <v>493</v>
      </c>
      <c r="F136" s="5">
        <v>244</v>
      </c>
      <c r="G136" s="8"/>
      <c r="H136" s="8">
        <v>309.39999999999998</v>
      </c>
      <c r="I136" s="8">
        <f>G136+H136</f>
        <v>309.39999999999998</v>
      </c>
    </row>
    <row r="137" spans="1:9" ht="33.75">
      <c r="A137" s="35"/>
      <c r="B137" s="4" t="s">
        <v>738</v>
      </c>
      <c r="C137" s="5" t="s">
        <v>8</v>
      </c>
      <c r="D137" s="5" t="s">
        <v>26</v>
      </c>
      <c r="E137" s="5" t="s">
        <v>494</v>
      </c>
      <c r="F137" s="5"/>
      <c r="G137" s="8">
        <f>G138+G139</f>
        <v>0</v>
      </c>
      <c r="H137" s="8">
        <f>H138+H139</f>
        <v>748</v>
      </c>
      <c r="I137" s="8">
        <f>I138+I139</f>
        <v>748</v>
      </c>
    </row>
    <row r="138" spans="1:9" ht="33.75">
      <c r="A138" s="35"/>
      <c r="B138" s="6" t="s">
        <v>14</v>
      </c>
      <c r="C138" s="5" t="s">
        <v>8</v>
      </c>
      <c r="D138" s="5" t="s">
        <v>26</v>
      </c>
      <c r="E138" s="5" t="s">
        <v>494</v>
      </c>
      <c r="F138" s="5" t="s">
        <v>20</v>
      </c>
      <c r="G138" s="8"/>
      <c r="H138" s="8">
        <v>574.5</v>
      </c>
      <c r="I138" s="8">
        <f>SUM(G138:H138)</f>
        <v>574.5</v>
      </c>
    </row>
    <row r="139" spans="1:9" ht="45">
      <c r="A139" s="35"/>
      <c r="B139" s="6" t="s">
        <v>88</v>
      </c>
      <c r="C139" s="5" t="s">
        <v>8</v>
      </c>
      <c r="D139" s="5" t="s">
        <v>26</v>
      </c>
      <c r="E139" s="5" t="s">
        <v>494</v>
      </c>
      <c r="F139" s="5" t="s">
        <v>89</v>
      </c>
      <c r="G139" s="8"/>
      <c r="H139" s="8">
        <v>173.5</v>
      </c>
      <c r="I139" s="8">
        <f>SUM(G139:H139)</f>
        <v>173.5</v>
      </c>
    </row>
    <row r="140" spans="1:9">
      <c r="A140" s="35"/>
      <c r="B140" s="4" t="s">
        <v>739</v>
      </c>
      <c r="C140" s="5" t="s">
        <v>8</v>
      </c>
      <c r="D140" s="5" t="s">
        <v>26</v>
      </c>
      <c r="E140" s="5" t="s">
        <v>495</v>
      </c>
      <c r="F140" s="5"/>
      <c r="G140" s="8">
        <f>G141</f>
        <v>0</v>
      </c>
      <c r="H140" s="8">
        <f>H141</f>
        <v>363</v>
      </c>
      <c r="I140" s="8">
        <f>I141</f>
        <v>363</v>
      </c>
    </row>
    <row r="141" spans="1:9" ht="33.75">
      <c r="A141" s="35"/>
      <c r="B141" s="6" t="s">
        <v>14</v>
      </c>
      <c r="C141" s="5" t="s">
        <v>8</v>
      </c>
      <c r="D141" s="5" t="s">
        <v>26</v>
      </c>
      <c r="E141" s="5" t="s">
        <v>495</v>
      </c>
      <c r="F141" s="5" t="s">
        <v>20</v>
      </c>
      <c r="G141" s="8"/>
      <c r="H141" s="8">
        <f>362.1+0.9</f>
        <v>363</v>
      </c>
      <c r="I141" s="8">
        <f>SUM(G141:H141)</f>
        <v>363</v>
      </c>
    </row>
    <row r="142" spans="1:9" ht="78.75">
      <c r="A142" s="35"/>
      <c r="B142" s="4" t="s">
        <v>346</v>
      </c>
      <c r="C142" s="5" t="s">
        <v>8</v>
      </c>
      <c r="D142" s="5" t="s">
        <v>26</v>
      </c>
      <c r="E142" s="5" t="s">
        <v>496</v>
      </c>
      <c r="F142" s="5"/>
      <c r="G142" s="8">
        <f>G143</f>
        <v>0</v>
      </c>
      <c r="H142" s="8">
        <f>H143</f>
        <v>0.6</v>
      </c>
      <c r="I142" s="8">
        <f>I143</f>
        <v>0.6</v>
      </c>
    </row>
    <row r="143" spans="1:9" ht="22.5" customHeight="1">
      <c r="A143" s="35"/>
      <c r="B143" s="6" t="s">
        <v>91</v>
      </c>
      <c r="C143" s="5" t="s">
        <v>8</v>
      </c>
      <c r="D143" s="5" t="s">
        <v>26</v>
      </c>
      <c r="E143" s="5" t="s">
        <v>496</v>
      </c>
      <c r="F143" s="5" t="s">
        <v>22</v>
      </c>
      <c r="G143" s="8"/>
      <c r="H143" s="8">
        <v>0.6</v>
      </c>
      <c r="I143" s="8">
        <f>SUM(G143:H143)</f>
        <v>0.6</v>
      </c>
    </row>
    <row r="144" spans="1:9">
      <c r="A144" s="35"/>
      <c r="B144" s="7" t="s">
        <v>156</v>
      </c>
      <c r="C144" s="5" t="s">
        <v>8</v>
      </c>
      <c r="D144" s="5" t="s">
        <v>26</v>
      </c>
      <c r="E144" s="5" t="s">
        <v>147</v>
      </c>
      <c r="F144" s="5"/>
      <c r="G144" s="8">
        <f>G145+G153+G157</f>
        <v>3860</v>
      </c>
      <c r="H144" s="8">
        <f t="shared" ref="H144:I144" si="39">H145+H153+H157</f>
        <v>0</v>
      </c>
      <c r="I144" s="8">
        <f t="shared" si="39"/>
        <v>3860</v>
      </c>
    </row>
    <row r="145" spans="1:9" ht="33.75">
      <c r="A145" s="35"/>
      <c r="B145" s="7" t="s">
        <v>332</v>
      </c>
      <c r="C145" s="5" t="s">
        <v>8</v>
      </c>
      <c r="D145" s="5" t="s">
        <v>26</v>
      </c>
      <c r="E145" s="5" t="s">
        <v>203</v>
      </c>
      <c r="F145" s="5"/>
      <c r="G145" s="8">
        <f t="shared" ref="G145:I145" si="40">G146+G149</f>
        <v>2381.7000000000003</v>
      </c>
      <c r="H145" s="8">
        <f t="shared" si="40"/>
        <v>-2381.6999999999998</v>
      </c>
      <c r="I145" s="8">
        <f t="shared" si="40"/>
        <v>0</v>
      </c>
    </row>
    <row r="146" spans="1:9" ht="33.75">
      <c r="A146" s="35"/>
      <c r="B146" s="10" t="s">
        <v>333</v>
      </c>
      <c r="C146" s="5" t="s">
        <v>8</v>
      </c>
      <c r="D146" s="5" t="s">
        <v>26</v>
      </c>
      <c r="E146" s="5" t="s">
        <v>204</v>
      </c>
      <c r="F146" s="5"/>
      <c r="G146" s="8">
        <f t="shared" ref="G146:I146" si="41">SUM(G147:G148)</f>
        <v>1896.2</v>
      </c>
      <c r="H146" s="8">
        <f t="shared" si="41"/>
        <v>-1896.2</v>
      </c>
      <c r="I146" s="8">
        <f t="shared" si="41"/>
        <v>0</v>
      </c>
    </row>
    <row r="147" spans="1:9" ht="22.5">
      <c r="A147" s="35"/>
      <c r="B147" s="7" t="s">
        <v>87</v>
      </c>
      <c r="C147" s="5" t="s">
        <v>8</v>
      </c>
      <c r="D147" s="5" t="s">
        <v>26</v>
      </c>
      <c r="E147" s="5" t="s">
        <v>204</v>
      </c>
      <c r="F147" s="16">
        <v>121</v>
      </c>
      <c r="G147" s="8">
        <v>1456.4</v>
      </c>
      <c r="H147" s="8">
        <v>-1456.4</v>
      </c>
      <c r="I147" s="8">
        <f>G147+H147</f>
        <v>0</v>
      </c>
    </row>
    <row r="148" spans="1:9" ht="45">
      <c r="A148" s="35"/>
      <c r="B148" s="7" t="s">
        <v>88</v>
      </c>
      <c r="C148" s="5" t="s">
        <v>8</v>
      </c>
      <c r="D148" s="5" t="s">
        <v>26</v>
      </c>
      <c r="E148" s="5" t="s">
        <v>204</v>
      </c>
      <c r="F148" s="16" t="s">
        <v>89</v>
      </c>
      <c r="G148" s="8">
        <v>439.8</v>
      </c>
      <c r="H148" s="8">
        <v>-439.8</v>
      </c>
      <c r="I148" s="8">
        <f>G148+H148</f>
        <v>0</v>
      </c>
    </row>
    <row r="149" spans="1:9" ht="33.75">
      <c r="A149" s="35"/>
      <c r="B149" s="7" t="s">
        <v>334</v>
      </c>
      <c r="C149" s="5" t="s">
        <v>8</v>
      </c>
      <c r="D149" s="5" t="s">
        <v>26</v>
      </c>
      <c r="E149" s="5" t="s">
        <v>205</v>
      </c>
      <c r="F149" s="16"/>
      <c r="G149" s="8">
        <f t="shared" ref="G149:I149" si="42">SUM(G150:G152)</f>
        <v>485.50000000000006</v>
      </c>
      <c r="H149" s="8">
        <f t="shared" si="42"/>
        <v>-485.5</v>
      </c>
      <c r="I149" s="8">
        <f t="shared" si="42"/>
        <v>0</v>
      </c>
    </row>
    <row r="150" spans="1:9" ht="33.75">
      <c r="A150" s="35"/>
      <c r="B150" s="7" t="s">
        <v>14</v>
      </c>
      <c r="C150" s="5" t="s">
        <v>8</v>
      </c>
      <c r="D150" s="5" t="s">
        <v>26</v>
      </c>
      <c r="E150" s="5" t="s">
        <v>205</v>
      </c>
      <c r="F150" s="16" t="s">
        <v>20</v>
      </c>
      <c r="G150" s="8">
        <v>91.700000000000017</v>
      </c>
      <c r="H150" s="8">
        <v>-91.7</v>
      </c>
      <c r="I150" s="8">
        <f>G150+H150</f>
        <v>0</v>
      </c>
    </row>
    <row r="151" spans="1:9" ht="45">
      <c r="A151" s="35"/>
      <c r="B151" s="7" t="s">
        <v>88</v>
      </c>
      <c r="C151" s="5" t="s">
        <v>8</v>
      </c>
      <c r="D151" s="5" t="s">
        <v>26</v>
      </c>
      <c r="E151" s="5" t="s">
        <v>205</v>
      </c>
      <c r="F151" s="16" t="s">
        <v>89</v>
      </c>
      <c r="G151" s="8">
        <v>27.700000000000003</v>
      </c>
      <c r="H151" s="8">
        <v>-27.7</v>
      </c>
      <c r="I151" s="8">
        <f>G151+H151</f>
        <v>0</v>
      </c>
    </row>
    <row r="152" spans="1:9" ht="24.75" customHeight="1">
      <c r="A152" s="35"/>
      <c r="B152" s="7" t="s">
        <v>91</v>
      </c>
      <c r="C152" s="5" t="s">
        <v>8</v>
      </c>
      <c r="D152" s="5" t="s">
        <v>26</v>
      </c>
      <c r="E152" s="5" t="s">
        <v>205</v>
      </c>
      <c r="F152" s="16" t="s">
        <v>22</v>
      </c>
      <c r="G152" s="8">
        <v>366.1</v>
      </c>
      <c r="H152" s="8">
        <v>-366.1</v>
      </c>
      <c r="I152" s="8">
        <f>G152+H152</f>
        <v>0</v>
      </c>
    </row>
    <row r="153" spans="1:9" ht="22.5">
      <c r="A153" s="35"/>
      <c r="B153" s="7" t="s">
        <v>372</v>
      </c>
      <c r="C153" s="5" t="s">
        <v>8</v>
      </c>
      <c r="D153" s="5" t="s">
        <v>26</v>
      </c>
      <c r="E153" s="5" t="s">
        <v>373</v>
      </c>
      <c r="F153" s="16"/>
      <c r="G153" s="8">
        <f>G154+G155+G156</f>
        <v>1478.3</v>
      </c>
      <c r="H153" s="8">
        <f t="shared" ref="H153:I153" si="43">H154+H155+H156</f>
        <v>-1478.2999999999997</v>
      </c>
      <c r="I153" s="8">
        <f t="shared" si="43"/>
        <v>0</v>
      </c>
    </row>
    <row r="154" spans="1:9" ht="22.5">
      <c r="A154" s="35"/>
      <c r="B154" s="7" t="s">
        <v>87</v>
      </c>
      <c r="C154" s="5" t="s">
        <v>8</v>
      </c>
      <c r="D154" s="5" t="s">
        <v>26</v>
      </c>
      <c r="E154" s="5" t="s">
        <v>373</v>
      </c>
      <c r="F154" s="16" t="s">
        <v>13</v>
      </c>
      <c r="G154" s="8">
        <v>1048.0999999999999</v>
      </c>
      <c r="H154" s="8">
        <v>-1048.0999999999999</v>
      </c>
      <c r="I154" s="8">
        <f>G154+H154</f>
        <v>0</v>
      </c>
    </row>
    <row r="155" spans="1:9" ht="33.75">
      <c r="A155" s="35"/>
      <c r="B155" s="46" t="s">
        <v>14</v>
      </c>
      <c r="C155" s="5" t="s">
        <v>8</v>
      </c>
      <c r="D155" s="5" t="s">
        <v>26</v>
      </c>
      <c r="E155" s="5" t="s">
        <v>373</v>
      </c>
      <c r="F155" s="16" t="s">
        <v>20</v>
      </c>
      <c r="G155" s="8">
        <v>87.3</v>
      </c>
      <c r="H155" s="8">
        <v>-87.3</v>
      </c>
      <c r="I155" s="8">
        <f t="shared" ref="I155:I156" si="44">G155+H155</f>
        <v>0</v>
      </c>
    </row>
    <row r="156" spans="1:9" ht="45">
      <c r="A156" s="35"/>
      <c r="B156" s="7" t="s">
        <v>88</v>
      </c>
      <c r="C156" s="5" t="s">
        <v>8</v>
      </c>
      <c r="D156" s="5" t="s">
        <v>26</v>
      </c>
      <c r="E156" s="5" t="s">
        <v>373</v>
      </c>
      <c r="F156" s="16" t="s">
        <v>89</v>
      </c>
      <c r="G156" s="8">
        <v>342.90000000000003</v>
      </c>
      <c r="H156" s="8">
        <v>-342.9</v>
      </c>
      <c r="I156" s="8">
        <f t="shared" si="44"/>
        <v>0</v>
      </c>
    </row>
    <row r="157" spans="1:9">
      <c r="A157" s="35"/>
      <c r="B157" s="7" t="s">
        <v>156</v>
      </c>
      <c r="C157" s="5" t="s">
        <v>8</v>
      </c>
      <c r="D157" s="5" t="s">
        <v>26</v>
      </c>
      <c r="E157" s="5" t="s">
        <v>463</v>
      </c>
      <c r="F157" s="5"/>
      <c r="G157" s="8">
        <f>G158+G162+G165+G168</f>
        <v>0</v>
      </c>
      <c r="H157" s="8">
        <f t="shared" ref="H157:I157" si="45">H158+H162+H165+H168</f>
        <v>3860</v>
      </c>
      <c r="I157" s="8">
        <f t="shared" si="45"/>
        <v>3860</v>
      </c>
    </row>
    <row r="158" spans="1:9" ht="33.75">
      <c r="A158" s="35"/>
      <c r="B158" s="4" t="s">
        <v>468</v>
      </c>
      <c r="C158" s="5" t="s">
        <v>8</v>
      </c>
      <c r="D158" s="5" t="s">
        <v>26</v>
      </c>
      <c r="E158" s="5" t="s">
        <v>469</v>
      </c>
      <c r="F158" s="5"/>
      <c r="G158" s="8">
        <f>SUM(G159:G161)</f>
        <v>0</v>
      </c>
      <c r="H158" s="8">
        <f>SUM(H159:H161)</f>
        <v>2262.3000000000002</v>
      </c>
      <c r="I158" s="8">
        <f>SUM(I159:I161)</f>
        <v>2262.3000000000002</v>
      </c>
    </row>
    <row r="159" spans="1:9" ht="22.5">
      <c r="A159" s="35"/>
      <c r="B159" s="7" t="s">
        <v>87</v>
      </c>
      <c r="C159" s="5" t="s">
        <v>8</v>
      </c>
      <c r="D159" s="5" t="s">
        <v>26</v>
      </c>
      <c r="E159" s="5" t="s">
        <v>469</v>
      </c>
      <c r="F159" s="5" t="s">
        <v>13</v>
      </c>
      <c r="G159" s="8"/>
      <c r="H159" s="8">
        <v>1456.4</v>
      </c>
      <c r="I159" s="8">
        <f>SUM(G159:H159)</f>
        <v>1456.4</v>
      </c>
    </row>
    <row r="160" spans="1:9" ht="45">
      <c r="A160" s="35"/>
      <c r="B160" s="7" t="s">
        <v>88</v>
      </c>
      <c r="C160" s="5" t="s">
        <v>8</v>
      </c>
      <c r="D160" s="5" t="s">
        <v>26</v>
      </c>
      <c r="E160" s="5" t="s">
        <v>469</v>
      </c>
      <c r="F160" s="5" t="s">
        <v>89</v>
      </c>
      <c r="G160" s="8"/>
      <c r="H160" s="8">
        <v>439.8</v>
      </c>
      <c r="I160" s="8">
        <f>SUM(G160:H160)</f>
        <v>439.8</v>
      </c>
    </row>
    <row r="161" spans="1:9" ht="21" customHeight="1">
      <c r="A161" s="35"/>
      <c r="B161" s="6" t="s">
        <v>91</v>
      </c>
      <c r="C161" s="5" t="s">
        <v>8</v>
      </c>
      <c r="D161" s="5" t="s">
        <v>26</v>
      </c>
      <c r="E161" s="5" t="s">
        <v>469</v>
      </c>
      <c r="F161" s="5" t="s">
        <v>22</v>
      </c>
      <c r="G161" s="8"/>
      <c r="H161" s="8">
        <v>366.1</v>
      </c>
      <c r="I161" s="8">
        <f>SUM(G161:H161)</f>
        <v>366.1</v>
      </c>
    </row>
    <row r="162" spans="1:9" ht="33.75">
      <c r="A162" s="35"/>
      <c r="B162" s="4" t="s">
        <v>738</v>
      </c>
      <c r="C162" s="5" t="s">
        <v>8</v>
      </c>
      <c r="D162" s="5" t="s">
        <v>26</v>
      </c>
      <c r="E162" s="5" t="s">
        <v>470</v>
      </c>
      <c r="F162" s="5"/>
      <c r="G162" s="8">
        <f>SUM(G163:G164)</f>
        <v>0</v>
      </c>
      <c r="H162" s="8">
        <f>SUM(H163:H164)</f>
        <v>119.4</v>
      </c>
      <c r="I162" s="8">
        <f>SUM(I163:I164)</f>
        <v>119.4</v>
      </c>
    </row>
    <row r="163" spans="1:9" ht="33.75">
      <c r="A163" s="35"/>
      <c r="B163" s="6" t="s">
        <v>14</v>
      </c>
      <c r="C163" s="5" t="s">
        <v>8</v>
      </c>
      <c r="D163" s="5" t="s">
        <v>26</v>
      </c>
      <c r="E163" s="5" t="s">
        <v>470</v>
      </c>
      <c r="F163" s="5" t="s">
        <v>20</v>
      </c>
      <c r="G163" s="8"/>
      <c r="H163" s="8">
        <f>91.7</f>
        <v>91.7</v>
      </c>
      <c r="I163" s="8">
        <f>SUM(G163:H163)</f>
        <v>91.7</v>
      </c>
    </row>
    <row r="164" spans="1:9" ht="45">
      <c r="A164" s="35"/>
      <c r="B164" s="7" t="s">
        <v>88</v>
      </c>
      <c r="C164" s="5" t="s">
        <v>8</v>
      </c>
      <c r="D164" s="5" t="s">
        <v>26</v>
      </c>
      <c r="E164" s="5" t="s">
        <v>470</v>
      </c>
      <c r="F164" s="5" t="s">
        <v>89</v>
      </c>
      <c r="G164" s="8"/>
      <c r="H164" s="8">
        <f>27.7</f>
        <v>27.7</v>
      </c>
      <c r="I164" s="8">
        <f>SUM(G164:H164)</f>
        <v>27.7</v>
      </c>
    </row>
    <row r="165" spans="1:9">
      <c r="A165" s="35"/>
      <c r="B165" s="7" t="s">
        <v>497</v>
      </c>
      <c r="C165" s="5" t="s">
        <v>8</v>
      </c>
      <c r="D165" s="5" t="s">
        <v>26</v>
      </c>
      <c r="E165" s="5" t="s">
        <v>498</v>
      </c>
      <c r="F165" s="5"/>
      <c r="G165" s="8">
        <f>SUM(G166:G167)</f>
        <v>0</v>
      </c>
      <c r="H165" s="8">
        <f>SUM(H166:H167)</f>
        <v>1364.6</v>
      </c>
      <c r="I165" s="8">
        <f>SUM(I166:I167)</f>
        <v>1364.6</v>
      </c>
    </row>
    <row r="166" spans="1:9" ht="22.5">
      <c r="A166" s="35"/>
      <c r="B166" s="7" t="s">
        <v>87</v>
      </c>
      <c r="C166" s="5" t="s">
        <v>8</v>
      </c>
      <c r="D166" s="5" t="s">
        <v>26</v>
      </c>
      <c r="E166" s="5" t="s">
        <v>498</v>
      </c>
      <c r="F166" s="5" t="s">
        <v>13</v>
      </c>
      <c r="G166" s="8"/>
      <c r="H166" s="8">
        <v>1048.0999999999999</v>
      </c>
      <c r="I166" s="8">
        <f>SUM(G166:H166)</f>
        <v>1048.0999999999999</v>
      </c>
    </row>
    <row r="167" spans="1:9" ht="45">
      <c r="A167" s="35"/>
      <c r="B167" s="7" t="s">
        <v>88</v>
      </c>
      <c r="C167" s="5" t="s">
        <v>8</v>
      </c>
      <c r="D167" s="5" t="s">
        <v>26</v>
      </c>
      <c r="E167" s="5" t="s">
        <v>498</v>
      </c>
      <c r="F167" s="5" t="s">
        <v>89</v>
      </c>
      <c r="G167" s="8"/>
      <c r="H167" s="8">
        <v>316.5</v>
      </c>
      <c r="I167" s="8">
        <f>SUM(G167:H167)</f>
        <v>316.5</v>
      </c>
    </row>
    <row r="168" spans="1:9" ht="33.75" customHeight="1">
      <c r="A168" s="35"/>
      <c r="B168" s="4" t="s">
        <v>740</v>
      </c>
      <c r="C168" s="5" t="s">
        <v>8</v>
      </c>
      <c r="D168" s="5" t="s">
        <v>26</v>
      </c>
      <c r="E168" s="5" t="s">
        <v>499</v>
      </c>
      <c r="F168" s="5"/>
      <c r="G168" s="8">
        <f>SUM(G169:G170)</f>
        <v>0</v>
      </c>
      <c r="H168" s="8">
        <f>SUM(H169:H170)</f>
        <v>113.69999999999999</v>
      </c>
      <c r="I168" s="8">
        <f>SUM(I169:I170)</f>
        <v>113.69999999999999</v>
      </c>
    </row>
    <row r="169" spans="1:9" ht="33.75">
      <c r="A169" s="35"/>
      <c r="B169" s="6" t="s">
        <v>14</v>
      </c>
      <c r="C169" s="5" t="s">
        <v>8</v>
      </c>
      <c r="D169" s="5" t="s">
        <v>26</v>
      </c>
      <c r="E169" s="5" t="s">
        <v>499</v>
      </c>
      <c r="F169" s="5" t="s">
        <v>20</v>
      </c>
      <c r="G169" s="8"/>
      <c r="H169" s="8">
        <f>87.3</f>
        <v>87.3</v>
      </c>
      <c r="I169" s="8">
        <f>SUM(G169:H169)</f>
        <v>87.3</v>
      </c>
    </row>
    <row r="170" spans="1:9" ht="45">
      <c r="A170" s="35"/>
      <c r="B170" s="7" t="s">
        <v>88</v>
      </c>
      <c r="C170" s="5" t="s">
        <v>8</v>
      </c>
      <c r="D170" s="5" t="s">
        <v>26</v>
      </c>
      <c r="E170" s="5" t="s">
        <v>499</v>
      </c>
      <c r="F170" s="5" t="s">
        <v>89</v>
      </c>
      <c r="G170" s="8"/>
      <c r="H170" s="8">
        <f>26.4</f>
        <v>26.4</v>
      </c>
      <c r="I170" s="8">
        <f>SUM(G170:H170)</f>
        <v>26.4</v>
      </c>
    </row>
    <row r="171" spans="1:9">
      <c r="A171" s="35" t="s">
        <v>32</v>
      </c>
      <c r="B171" s="38" t="s">
        <v>29</v>
      </c>
      <c r="C171" s="32" t="s">
        <v>8</v>
      </c>
      <c r="D171" s="32" t="s">
        <v>30</v>
      </c>
      <c r="E171" s="32"/>
      <c r="F171" s="48"/>
      <c r="G171" s="45">
        <f t="shared" ref="G171:I173" si="46">G172</f>
        <v>2000</v>
      </c>
      <c r="H171" s="45">
        <f t="shared" si="46"/>
        <v>0</v>
      </c>
      <c r="I171" s="45">
        <f t="shared" si="46"/>
        <v>2000</v>
      </c>
    </row>
    <row r="172" spans="1:9">
      <c r="A172" s="35"/>
      <c r="B172" s="7" t="s">
        <v>156</v>
      </c>
      <c r="C172" s="36" t="s">
        <v>8</v>
      </c>
      <c r="D172" s="36" t="s">
        <v>30</v>
      </c>
      <c r="E172" s="36" t="s">
        <v>147</v>
      </c>
      <c r="F172" s="36"/>
      <c r="G172" s="8">
        <f>G173+G175</f>
        <v>2000</v>
      </c>
      <c r="H172" s="8">
        <f t="shared" ref="H172:I172" si="47">H173+H175</f>
        <v>0</v>
      </c>
      <c r="I172" s="8">
        <f t="shared" si="47"/>
        <v>2000</v>
      </c>
    </row>
    <row r="173" spans="1:9" ht="33.75">
      <c r="A173" s="35"/>
      <c r="B173" s="46" t="s">
        <v>209</v>
      </c>
      <c r="C173" s="5" t="s">
        <v>8</v>
      </c>
      <c r="D173" s="5" t="s">
        <v>30</v>
      </c>
      <c r="E173" s="5" t="s">
        <v>210</v>
      </c>
      <c r="F173" s="5"/>
      <c r="G173" s="8">
        <f t="shared" si="46"/>
        <v>2000</v>
      </c>
      <c r="H173" s="8">
        <f t="shared" si="46"/>
        <v>-2000</v>
      </c>
      <c r="I173" s="8">
        <f t="shared" si="46"/>
        <v>0</v>
      </c>
    </row>
    <row r="174" spans="1:9">
      <c r="A174" s="35"/>
      <c r="B174" s="46" t="s">
        <v>31</v>
      </c>
      <c r="C174" s="5" t="s">
        <v>8</v>
      </c>
      <c r="D174" s="5" t="s">
        <v>30</v>
      </c>
      <c r="E174" s="5" t="s">
        <v>210</v>
      </c>
      <c r="F174" s="5">
        <v>870</v>
      </c>
      <c r="G174" s="8">
        <v>2000</v>
      </c>
      <c r="H174" s="8">
        <v>-2000</v>
      </c>
      <c r="I174" s="8">
        <f>G174+H174</f>
        <v>0</v>
      </c>
    </row>
    <row r="175" spans="1:9">
      <c r="A175" s="35"/>
      <c r="B175" s="7" t="s">
        <v>156</v>
      </c>
      <c r="C175" s="5" t="s">
        <v>8</v>
      </c>
      <c r="D175" s="5" t="s">
        <v>30</v>
      </c>
      <c r="E175" s="5" t="s">
        <v>463</v>
      </c>
      <c r="F175" s="5"/>
      <c r="G175" s="8">
        <f t="shared" ref="G175:I176" si="48">G176</f>
        <v>0</v>
      </c>
      <c r="H175" s="8">
        <f t="shared" si="48"/>
        <v>2000</v>
      </c>
      <c r="I175" s="8">
        <f t="shared" si="48"/>
        <v>2000</v>
      </c>
    </row>
    <row r="176" spans="1:9" ht="33.75">
      <c r="A176" s="35"/>
      <c r="B176" s="7" t="s">
        <v>209</v>
      </c>
      <c r="C176" s="5" t="s">
        <v>8</v>
      </c>
      <c r="D176" s="5" t="s">
        <v>30</v>
      </c>
      <c r="E176" s="5" t="s">
        <v>500</v>
      </c>
      <c r="F176" s="5"/>
      <c r="G176" s="8">
        <f t="shared" si="48"/>
        <v>0</v>
      </c>
      <c r="H176" s="8">
        <f t="shared" si="48"/>
        <v>2000</v>
      </c>
      <c r="I176" s="8">
        <f t="shared" si="48"/>
        <v>2000</v>
      </c>
    </row>
    <row r="177" spans="1:9">
      <c r="A177" s="35"/>
      <c r="B177" s="7" t="s">
        <v>31</v>
      </c>
      <c r="C177" s="5" t="s">
        <v>8</v>
      </c>
      <c r="D177" s="5" t="s">
        <v>30</v>
      </c>
      <c r="E177" s="5" t="s">
        <v>500</v>
      </c>
      <c r="F177" s="5">
        <v>870</v>
      </c>
      <c r="G177" s="8"/>
      <c r="H177" s="8">
        <v>2000</v>
      </c>
      <c r="I177" s="8">
        <f>SUM(G177:H177)</f>
        <v>2000</v>
      </c>
    </row>
    <row r="178" spans="1:9">
      <c r="A178" s="35" t="s">
        <v>154</v>
      </c>
      <c r="B178" s="38" t="s">
        <v>33</v>
      </c>
      <c r="C178" s="32" t="s">
        <v>8</v>
      </c>
      <c r="D178" s="32" t="s">
        <v>34</v>
      </c>
      <c r="E178" s="32"/>
      <c r="F178" s="48"/>
      <c r="G178" s="11">
        <f>G239+G194+G179+G232</f>
        <v>26055.8</v>
      </c>
      <c r="H178" s="11">
        <f>H239+H194+H179+H232</f>
        <v>7.2475359047530219E-13</v>
      </c>
      <c r="I178" s="11">
        <f>I239+I194+I179+I232</f>
        <v>26055.8</v>
      </c>
    </row>
    <row r="179" spans="1:9" ht="56.25">
      <c r="A179" s="35"/>
      <c r="B179" s="46" t="s">
        <v>460</v>
      </c>
      <c r="C179" s="5" t="s">
        <v>8</v>
      </c>
      <c r="D179" s="5" t="s">
        <v>34</v>
      </c>
      <c r="E179" s="5" t="s">
        <v>265</v>
      </c>
      <c r="F179" s="5"/>
      <c r="G179" s="8">
        <f>G180+G186</f>
        <v>2393.6999999999998</v>
      </c>
      <c r="H179" s="8">
        <f t="shared" ref="H179:I179" si="49">H180+H186</f>
        <v>100</v>
      </c>
      <c r="I179" s="8">
        <f t="shared" si="49"/>
        <v>2493.6999999999998</v>
      </c>
    </row>
    <row r="180" spans="1:9" ht="22.5">
      <c r="A180" s="35"/>
      <c r="B180" s="46" t="s">
        <v>163</v>
      </c>
      <c r="C180" s="5" t="s">
        <v>8</v>
      </c>
      <c r="D180" s="5" t="s">
        <v>34</v>
      </c>
      <c r="E180" s="5" t="s">
        <v>164</v>
      </c>
      <c r="F180" s="5"/>
      <c r="G180" s="8">
        <f>G181+G183</f>
        <v>2393.6999999999998</v>
      </c>
      <c r="H180" s="8">
        <f t="shared" ref="H180:I180" si="50">H181+H183</f>
        <v>-2393.6999999999998</v>
      </c>
      <c r="I180" s="8">
        <f t="shared" si="50"/>
        <v>0</v>
      </c>
    </row>
    <row r="181" spans="1:9" ht="33.75">
      <c r="A181" s="35"/>
      <c r="B181" s="46" t="s">
        <v>273</v>
      </c>
      <c r="C181" s="5" t="s">
        <v>8</v>
      </c>
      <c r="D181" s="5" t="s">
        <v>34</v>
      </c>
      <c r="E181" s="5" t="s">
        <v>274</v>
      </c>
      <c r="F181" s="5"/>
      <c r="G181" s="8">
        <f t="shared" ref="G181:I181" si="51">G182</f>
        <v>2127.6999999999998</v>
      </c>
      <c r="H181" s="8">
        <f t="shared" si="51"/>
        <v>-2127.6999999999998</v>
      </c>
      <c r="I181" s="8">
        <f t="shared" si="51"/>
        <v>0</v>
      </c>
    </row>
    <row r="182" spans="1:9" ht="22.5">
      <c r="A182" s="35"/>
      <c r="B182" s="7" t="s">
        <v>21</v>
      </c>
      <c r="C182" s="5" t="s">
        <v>8</v>
      </c>
      <c r="D182" s="5" t="s">
        <v>34</v>
      </c>
      <c r="E182" s="5" t="s">
        <v>274</v>
      </c>
      <c r="F182" s="5" t="s">
        <v>27</v>
      </c>
      <c r="G182" s="8">
        <v>2127.6999999999998</v>
      </c>
      <c r="H182" s="8">
        <v>-2127.6999999999998</v>
      </c>
      <c r="I182" s="8">
        <f>G182+H182</f>
        <v>0</v>
      </c>
    </row>
    <row r="183" spans="1:9" ht="33.75">
      <c r="A183" s="35"/>
      <c r="B183" s="46" t="s">
        <v>266</v>
      </c>
      <c r="C183" s="5" t="s">
        <v>8</v>
      </c>
      <c r="D183" s="5" t="s">
        <v>34</v>
      </c>
      <c r="E183" s="5" t="s">
        <v>112</v>
      </c>
      <c r="F183" s="5"/>
      <c r="G183" s="8">
        <f t="shared" ref="G183:I183" si="52">SUM(G184:G185)</f>
        <v>266</v>
      </c>
      <c r="H183" s="8">
        <f t="shared" si="52"/>
        <v>-266</v>
      </c>
      <c r="I183" s="8">
        <f t="shared" si="52"/>
        <v>0</v>
      </c>
    </row>
    <row r="184" spans="1:9" ht="22.5">
      <c r="A184" s="35"/>
      <c r="B184" s="7" t="s">
        <v>21</v>
      </c>
      <c r="C184" s="5" t="s">
        <v>8</v>
      </c>
      <c r="D184" s="5" t="s">
        <v>34</v>
      </c>
      <c r="E184" s="5" t="s">
        <v>112</v>
      </c>
      <c r="F184" s="5" t="s">
        <v>27</v>
      </c>
      <c r="G184" s="8">
        <v>32</v>
      </c>
      <c r="H184" s="8">
        <v>-32</v>
      </c>
      <c r="I184" s="8">
        <f>G184+H184</f>
        <v>0</v>
      </c>
    </row>
    <row r="185" spans="1:9" ht="22.5" customHeight="1">
      <c r="A185" s="35"/>
      <c r="B185" s="7" t="s">
        <v>91</v>
      </c>
      <c r="C185" s="5" t="s">
        <v>8</v>
      </c>
      <c r="D185" s="5" t="s">
        <v>34</v>
      </c>
      <c r="E185" s="5" t="s">
        <v>112</v>
      </c>
      <c r="F185" s="5" t="s">
        <v>22</v>
      </c>
      <c r="G185" s="8">
        <v>234</v>
      </c>
      <c r="H185" s="8">
        <v>-234</v>
      </c>
      <c r="I185" s="8">
        <f>G185+H185</f>
        <v>0</v>
      </c>
    </row>
    <row r="186" spans="1:9" ht="22.5">
      <c r="A186" s="35"/>
      <c r="B186" s="4" t="s">
        <v>501</v>
      </c>
      <c r="C186" s="5" t="s">
        <v>8</v>
      </c>
      <c r="D186" s="5" t="s">
        <v>34</v>
      </c>
      <c r="E186" s="5" t="s">
        <v>503</v>
      </c>
      <c r="F186" s="5"/>
      <c r="G186" s="8">
        <f>G187+G189+G192</f>
        <v>0</v>
      </c>
      <c r="H186" s="8">
        <f t="shared" ref="H186:I186" si="53">H187+H189+H192</f>
        <v>2493.6999999999998</v>
      </c>
      <c r="I186" s="8">
        <f t="shared" si="53"/>
        <v>2493.6999999999998</v>
      </c>
    </row>
    <row r="187" spans="1:9" ht="22.5">
      <c r="A187" s="35"/>
      <c r="B187" s="18" t="s">
        <v>502</v>
      </c>
      <c r="C187" s="5" t="s">
        <v>8</v>
      </c>
      <c r="D187" s="5" t="s">
        <v>34</v>
      </c>
      <c r="E187" s="5" t="s">
        <v>504</v>
      </c>
      <c r="F187" s="5"/>
      <c r="G187" s="8">
        <f t="shared" ref="G187:I187" si="54">G188</f>
        <v>0</v>
      </c>
      <c r="H187" s="8">
        <f t="shared" si="54"/>
        <v>2127.6999999999998</v>
      </c>
      <c r="I187" s="8">
        <f t="shared" si="54"/>
        <v>2127.6999999999998</v>
      </c>
    </row>
    <row r="188" spans="1:9" ht="22.5">
      <c r="A188" s="35"/>
      <c r="B188" s="6" t="s">
        <v>21</v>
      </c>
      <c r="C188" s="5" t="s">
        <v>8</v>
      </c>
      <c r="D188" s="5" t="s">
        <v>34</v>
      </c>
      <c r="E188" s="5" t="s">
        <v>504</v>
      </c>
      <c r="F188" s="5" t="s">
        <v>27</v>
      </c>
      <c r="G188" s="8"/>
      <c r="H188" s="8">
        <v>2127.6999999999998</v>
      </c>
      <c r="I188" s="8">
        <f>SUM(G188:H188)</f>
        <v>2127.6999999999998</v>
      </c>
    </row>
    <row r="189" spans="1:9" ht="22.5">
      <c r="A189" s="35"/>
      <c r="B189" s="18" t="s">
        <v>505</v>
      </c>
      <c r="C189" s="5" t="s">
        <v>8</v>
      </c>
      <c r="D189" s="5" t="s">
        <v>34</v>
      </c>
      <c r="E189" s="5" t="s">
        <v>506</v>
      </c>
      <c r="F189" s="5"/>
      <c r="G189" s="8">
        <f>G190+G191</f>
        <v>0</v>
      </c>
      <c r="H189" s="8">
        <f>H190+H191</f>
        <v>266</v>
      </c>
      <c r="I189" s="8">
        <f>I190+I191</f>
        <v>266</v>
      </c>
    </row>
    <row r="190" spans="1:9" ht="22.5">
      <c r="A190" s="35"/>
      <c r="B190" s="6" t="s">
        <v>21</v>
      </c>
      <c r="C190" s="5" t="s">
        <v>8</v>
      </c>
      <c r="D190" s="5" t="s">
        <v>34</v>
      </c>
      <c r="E190" s="5" t="s">
        <v>506</v>
      </c>
      <c r="F190" s="5" t="s">
        <v>27</v>
      </c>
      <c r="G190" s="8"/>
      <c r="H190" s="8">
        <v>32</v>
      </c>
      <c r="I190" s="8">
        <f>SUM(G190:H190)</f>
        <v>32</v>
      </c>
    </row>
    <row r="191" spans="1:9" ht="23.25" customHeight="1">
      <c r="A191" s="35"/>
      <c r="B191" s="6" t="s">
        <v>91</v>
      </c>
      <c r="C191" s="5" t="s">
        <v>8</v>
      </c>
      <c r="D191" s="5" t="s">
        <v>34</v>
      </c>
      <c r="E191" s="5" t="s">
        <v>506</v>
      </c>
      <c r="F191" s="5" t="s">
        <v>22</v>
      </c>
      <c r="G191" s="8"/>
      <c r="H191" s="8">
        <v>234</v>
      </c>
      <c r="I191" s="8">
        <f>SUM(G191:H191)</f>
        <v>234</v>
      </c>
    </row>
    <row r="192" spans="1:9">
      <c r="A192" s="35"/>
      <c r="B192" s="4" t="s">
        <v>507</v>
      </c>
      <c r="C192" s="5" t="s">
        <v>8</v>
      </c>
      <c r="D192" s="5" t="s">
        <v>34</v>
      </c>
      <c r="E192" s="5" t="s">
        <v>508</v>
      </c>
      <c r="F192" s="5"/>
      <c r="G192" s="8">
        <f>G193</f>
        <v>0</v>
      </c>
      <c r="H192" s="8">
        <f>H193</f>
        <v>100</v>
      </c>
      <c r="I192" s="8">
        <f>I193</f>
        <v>100</v>
      </c>
    </row>
    <row r="193" spans="1:9" ht="24" customHeight="1">
      <c r="A193" s="35"/>
      <c r="B193" s="7" t="s">
        <v>91</v>
      </c>
      <c r="C193" s="5" t="s">
        <v>8</v>
      </c>
      <c r="D193" s="5" t="s">
        <v>34</v>
      </c>
      <c r="E193" s="5" t="s">
        <v>508</v>
      </c>
      <c r="F193" s="5" t="s">
        <v>22</v>
      </c>
      <c r="G193" s="8"/>
      <c r="H193" s="8">
        <v>100</v>
      </c>
      <c r="I193" s="8">
        <f>SUM(G193:H193)</f>
        <v>100</v>
      </c>
    </row>
    <row r="194" spans="1:9" ht="45">
      <c r="A194" s="35"/>
      <c r="B194" s="7" t="s">
        <v>461</v>
      </c>
      <c r="C194" s="5" t="s">
        <v>8</v>
      </c>
      <c r="D194" s="5" t="s">
        <v>34</v>
      </c>
      <c r="E194" s="5" t="s">
        <v>158</v>
      </c>
      <c r="F194" s="5"/>
      <c r="G194" s="8">
        <f>G210+G195+G213+G216+G229</f>
        <v>18829.2</v>
      </c>
      <c r="H194" s="8">
        <f t="shared" ref="H194:I194" si="55">H210+H195+H213+H216+H229</f>
        <v>99.3</v>
      </c>
      <c r="I194" s="8">
        <f t="shared" si="55"/>
        <v>18928.5</v>
      </c>
    </row>
    <row r="195" spans="1:9" ht="33.75">
      <c r="A195" s="35"/>
      <c r="B195" s="7" t="s">
        <v>245</v>
      </c>
      <c r="C195" s="5" t="s">
        <v>8</v>
      </c>
      <c r="D195" s="5" t="s">
        <v>34</v>
      </c>
      <c r="E195" s="16" t="s">
        <v>249</v>
      </c>
      <c r="F195" s="16"/>
      <c r="G195" s="8">
        <f>G196</f>
        <v>18774</v>
      </c>
      <c r="H195" s="8">
        <f t="shared" ref="H195:I195" si="56">H196</f>
        <v>-18774</v>
      </c>
      <c r="I195" s="8">
        <f t="shared" si="56"/>
        <v>0</v>
      </c>
    </row>
    <row r="196" spans="1:9" ht="33.75">
      <c r="A196" s="35"/>
      <c r="B196" s="7" t="s">
        <v>105</v>
      </c>
      <c r="C196" s="5" t="s">
        <v>8</v>
      </c>
      <c r="D196" s="5" t="s">
        <v>34</v>
      </c>
      <c r="E196" s="16" t="s">
        <v>414</v>
      </c>
      <c r="F196" s="16"/>
      <c r="G196" s="8">
        <f>G197+G200+G207</f>
        <v>18774</v>
      </c>
      <c r="H196" s="8">
        <f t="shared" ref="H196:I196" si="57">H197+H200+H207</f>
        <v>-18774</v>
      </c>
      <c r="I196" s="8">
        <f t="shared" si="57"/>
        <v>0</v>
      </c>
    </row>
    <row r="197" spans="1:9" ht="33.75">
      <c r="A197" s="35"/>
      <c r="B197" s="7" t="s">
        <v>106</v>
      </c>
      <c r="C197" s="5" t="s">
        <v>8</v>
      </c>
      <c r="D197" s="5" t="s">
        <v>34</v>
      </c>
      <c r="E197" s="16" t="s">
        <v>415</v>
      </c>
      <c r="F197" s="16"/>
      <c r="G197" s="8">
        <f>G198+G199</f>
        <v>14017.5</v>
      </c>
      <c r="H197" s="8">
        <f t="shared" ref="H197:I197" si="58">H198+H199</f>
        <v>-14017.5</v>
      </c>
      <c r="I197" s="8">
        <f t="shared" si="58"/>
        <v>0</v>
      </c>
    </row>
    <row r="198" spans="1:9">
      <c r="A198" s="35"/>
      <c r="B198" s="7" t="s">
        <v>145</v>
      </c>
      <c r="C198" s="5" t="s">
        <v>8</v>
      </c>
      <c r="D198" s="5" t="s">
        <v>34</v>
      </c>
      <c r="E198" s="16" t="s">
        <v>415</v>
      </c>
      <c r="F198" s="16" t="s">
        <v>35</v>
      </c>
      <c r="G198" s="8">
        <v>10606.4</v>
      </c>
      <c r="H198" s="8">
        <v>-10606.4</v>
      </c>
      <c r="I198" s="8">
        <f t="shared" ref="I198:I209" si="59">G198+H198</f>
        <v>0</v>
      </c>
    </row>
    <row r="199" spans="1:9" ht="33.75">
      <c r="A199" s="35"/>
      <c r="B199" s="7" t="s">
        <v>146</v>
      </c>
      <c r="C199" s="5" t="s">
        <v>8</v>
      </c>
      <c r="D199" s="5" t="s">
        <v>34</v>
      </c>
      <c r="E199" s="16" t="s">
        <v>415</v>
      </c>
      <c r="F199" s="16" t="s">
        <v>107</v>
      </c>
      <c r="G199" s="8">
        <v>3411.1</v>
      </c>
      <c r="H199" s="8">
        <v>-3411.1</v>
      </c>
      <c r="I199" s="8">
        <f t="shared" si="59"/>
        <v>0</v>
      </c>
    </row>
    <row r="200" spans="1:9" ht="33.75">
      <c r="A200" s="35"/>
      <c r="B200" s="7" t="s">
        <v>108</v>
      </c>
      <c r="C200" s="5" t="s">
        <v>8</v>
      </c>
      <c r="D200" s="5" t="s">
        <v>34</v>
      </c>
      <c r="E200" s="16" t="s">
        <v>416</v>
      </c>
      <c r="F200" s="16"/>
      <c r="G200" s="8">
        <f>G201+G202+G203+G204+G205+G206</f>
        <v>3892.0000000000005</v>
      </c>
      <c r="H200" s="8">
        <f t="shared" ref="H200:I200" si="60">H201+H202+H203+H204+H205+H206</f>
        <v>-3892.0000000000005</v>
      </c>
      <c r="I200" s="8">
        <f t="shared" si="60"/>
        <v>0</v>
      </c>
    </row>
    <row r="201" spans="1:9" ht="22.5">
      <c r="A201" s="35"/>
      <c r="B201" s="7" t="s">
        <v>275</v>
      </c>
      <c r="C201" s="5" t="s">
        <v>8</v>
      </c>
      <c r="D201" s="5" t="s">
        <v>34</v>
      </c>
      <c r="E201" s="16" t="s">
        <v>416</v>
      </c>
      <c r="F201" s="16" t="s">
        <v>374</v>
      </c>
      <c r="G201" s="8">
        <v>50.2</v>
      </c>
      <c r="H201" s="8">
        <v>-50.2</v>
      </c>
      <c r="I201" s="8">
        <f t="shared" si="59"/>
        <v>0</v>
      </c>
    </row>
    <row r="202" spans="1:9" ht="22.5">
      <c r="A202" s="35"/>
      <c r="B202" s="49" t="s">
        <v>21</v>
      </c>
      <c r="C202" s="5" t="s">
        <v>8</v>
      </c>
      <c r="D202" s="5" t="s">
        <v>34</v>
      </c>
      <c r="E202" s="16" t="s">
        <v>416</v>
      </c>
      <c r="F202" s="16" t="s">
        <v>27</v>
      </c>
      <c r="G202" s="8">
        <v>386.7</v>
      </c>
      <c r="H202" s="8">
        <v>-386.7</v>
      </c>
      <c r="I202" s="8">
        <f t="shared" si="59"/>
        <v>0</v>
      </c>
    </row>
    <row r="203" spans="1:9" ht="27" customHeight="1">
      <c r="A203" s="35"/>
      <c r="B203" s="49" t="s">
        <v>91</v>
      </c>
      <c r="C203" s="5" t="s">
        <v>8</v>
      </c>
      <c r="D203" s="5" t="s">
        <v>34</v>
      </c>
      <c r="E203" s="16" t="s">
        <v>416</v>
      </c>
      <c r="F203" s="16" t="s">
        <v>22</v>
      </c>
      <c r="G203" s="8">
        <v>3205</v>
      </c>
      <c r="H203" s="8">
        <v>-3205</v>
      </c>
      <c r="I203" s="8">
        <f t="shared" si="59"/>
        <v>0</v>
      </c>
    </row>
    <row r="204" spans="1:9" ht="22.5">
      <c r="A204" s="35"/>
      <c r="B204" s="7" t="s">
        <v>23</v>
      </c>
      <c r="C204" s="5" t="s">
        <v>8</v>
      </c>
      <c r="D204" s="5" t="s">
        <v>34</v>
      </c>
      <c r="E204" s="16" t="s">
        <v>416</v>
      </c>
      <c r="F204" s="16" t="s">
        <v>99</v>
      </c>
      <c r="G204" s="8">
        <v>234.3</v>
      </c>
      <c r="H204" s="8">
        <v>-234.3</v>
      </c>
      <c r="I204" s="8">
        <f t="shared" si="59"/>
        <v>0</v>
      </c>
    </row>
    <row r="205" spans="1:9">
      <c r="A205" s="35"/>
      <c r="B205" s="7" t="s">
        <v>100</v>
      </c>
      <c r="C205" s="5" t="s">
        <v>8</v>
      </c>
      <c r="D205" s="5" t="s">
        <v>34</v>
      </c>
      <c r="E205" s="16" t="s">
        <v>416</v>
      </c>
      <c r="F205" s="16" t="s">
        <v>36</v>
      </c>
      <c r="G205" s="8">
        <v>10.8</v>
      </c>
      <c r="H205" s="8">
        <v>-10.8</v>
      </c>
      <c r="I205" s="8">
        <f t="shared" si="59"/>
        <v>0</v>
      </c>
    </row>
    <row r="206" spans="1:9">
      <c r="A206" s="35"/>
      <c r="B206" s="7" t="s">
        <v>102</v>
      </c>
      <c r="C206" s="5" t="s">
        <v>8</v>
      </c>
      <c r="D206" s="5" t="s">
        <v>34</v>
      </c>
      <c r="E206" s="16" t="s">
        <v>416</v>
      </c>
      <c r="F206" s="16" t="s">
        <v>103</v>
      </c>
      <c r="G206" s="8">
        <v>5</v>
      </c>
      <c r="H206" s="8">
        <v>-5</v>
      </c>
      <c r="I206" s="8">
        <f t="shared" si="59"/>
        <v>0</v>
      </c>
    </row>
    <row r="207" spans="1:9" ht="33.75">
      <c r="A207" s="35"/>
      <c r="B207" s="7" t="s">
        <v>211</v>
      </c>
      <c r="C207" s="5" t="s">
        <v>8</v>
      </c>
      <c r="D207" s="5" t="s">
        <v>34</v>
      </c>
      <c r="E207" s="16" t="s">
        <v>417</v>
      </c>
      <c r="F207" s="16"/>
      <c r="G207" s="8">
        <f>G208+G209</f>
        <v>864.5</v>
      </c>
      <c r="H207" s="8">
        <f t="shared" ref="H207:I207" si="61">H208+H209</f>
        <v>-864.5</v>
      </c>
      <c r="I207" s="8">
        <f t="shared" si="61"/>
        <v>0</v>
      </c>
    </row>
    <row r="208" spans="1:9" ht="22.5" customHeight="1">
      <c r="A208" s="35"/>
      <c r="B208" s="7" t="s">
        <v>91</v>
      </c>
      <c r="C208" s="5" t="s">
        <v>8</v>
      </c>
      <c r="D208" s="5" t="s">
        <v>34</v>
      </c>
      <c r="E208" s="16" t="s">
        <v>417</v>
      </c>
      <c r="F208" s="16" t="s">
        <v>22</v>
      </c>
      <c r="G208" s="8">
        <v>33.799999999999997</v>
      </c>
      <c r="H208" s="8">
        <v>-33.799999999999997</v>
      </c>
      <c r="I208" s="8">
        <f t="shared" si="59"/>
        <v>0</v>
      </c>
    </row>
    <row r="209" spans="1:9">
      <c r="A209" s="35"/>
      <c r="B209" s="7" t="s">
        <v>246</v>
      </c>
      <c r="C209" s="5" t="s">
        <v>8</v>
      </c>
      <c r="D209" s="5" t="s">
        <v>34</v>
      </c>
      <c r="E209" s="16" t="s">
        <v>417</v>
      </c>
      <c r="F209" s="16" t="s">
        <v>247</v>
      </c>
      <c r="G209" s="8">
        <f>730.7+100</f>
        <v>830.7</v>
      </c>
      <c r="H209" s="8">
        <v>-830.7</v>
      </c>
      <c r="I209" s="8">
        <f t="shared" si="59"/>
        <v>0</v>
      </c>
    </row>
    <row r="210" spans="1:9" ht="22.5">
      <c r="A210" s="35"/>
      <c r="B210" s="46" t="s">
        <v>159</v>
      </c>
      <c r="C210" s="5" t="s">
        <v>8</v>
      </c>
      <c r="D210" s="5" t="s">
        <v>34</v>
      </c>
      <c r="E210" s="5" t="s">
        <v>160</v>
      </c>
      <c r="F210" s="16"/>
      <c r="G210" s="8">
        <f t="shared" ref="G210:H211" si="62">G211</f>
        <v>55.2</v>
      </c>
      <c r="H210" s="8">
        <f t="shared" si="62"/>
        <v>-55.2</v>
      </c>
      <c r="I210" s="8">
        <f>I211</f>
        <v>0</v>
      </c>
    </row>
    <row r="211" spans="1:9" ht="22.5">
      <c r="A211" s="35"/>
      <c r="B211" s="46" t="s">
        <v>234</v>
      </c>
      <c r="C211" s="5" t="s">
        <v>8</v>
      </c>
      <c r="D211" s="5" t="s">
        <v>34</v>
      </c>
      <c r="E211" s="5" t="s">
        <v>113</v>
      </c>
      <c r="F211" s="16"/>
      <c r="G211" s="8">
        <f t="shared" si="62"/>
        <v>55.2</v>
      </c>
      <c r="H211" s="8">
        <f t="shared" si="62"/>
        <v>-55.2</v>
      </c>
      <c r="I211" s="8">
        <f>I212</f>
        <v>0</v>
      </c>
    </row>
    <row r="212" spans="1:9">
      <c r="A212" s="35"/>
      <c r="B212" s="46" t="s">
        <v>92</v>
      </c>
      <c r="C212" s="5" t="s">
        <v>8</v>
      </c>
      <c r="D212" s="5" t="s">
        <v>34</v>
      </c>
      <c r="E212" s="5" t="s">
        <v>113</v>
      </c>
      <c r="F212" s="16" t="s">
        <v>36</v>
      </c>
      <c r="G212" s="8">
        <v>55.2</v>
      </c>
      <c r="H212" s="8">
        <v>-55.2</v>
      </c>
      <c r="I212" s="8">
        <f>G212+H212</f>
        <v>0</v>
      </c>
    </row>
    <row r="213" spans="1:9" ht="22.5">
      <c r="A213" s="35"/>
      <c r="B213" s="4" t="s">
        <v>509</v>
      </c>
      <c r="C213" s="5" t="s">
        <v>8</v>
      </c>
      <c r="D213" s="5" t="s">
        <v>34</v>
      </c>
      <c r="E213" s="5" t="s">
        <v>511</v>
      </c>
      <c r="F213" s="5"/>
      <c r="G213" s="8">
        <f>G214</f>
        <v>0</v>
      </c>
      <c r="H213" s="8">
        <f t="shared" ref="H213:I214" si="63">H214</f>
        <v>55.2</v>
      </c>
      <c r="I213" s="8">
        <f t="shared" si="63"/>
        <v>55.2</v>
      </c>
    </row>
    <row r="214" spans="1:9">
      <c r="A214" s="35"/>
      <c r="B214" s="4" t="s">
        <v>510</v>
      </c>
      <c r="C214" s="5" t="s">
        <v>8</v>
      </c>
      <c r="D214" s="5" t="s">
        <v>34</v>
      </c>
      <c r="E214" s="5" t="s">
        <v>512</v>
      </c>
      <c r="F214" s="5"/>
      <c r="G214" s="8">
        <f>G215</f>
        <v>0</v>
      </c>
      <c r="H214" s="8">
        <f t="shared" si="63"/>
        <v>55.2</v>
      </c>
      <c r="I214" s="8">
        <f t="shared" si="63"/>
        <v>55.2</v>
      </c>
    </row>
    <row r="215" spans="1:9">
      <c r="A215" s="35"/>
      <c r="B215" s="7" t="s">
        <v>92</v>
      </c>
      <c r="C215" s="5" t="s">
        <v>8</v>
      </c>
      <c r="D215" s="5" t="s">
        <v>34</v>
      </c>
      <c r="E215" s="5" t="s">
        <v>512</v>
      </c>
      <c r="F215" s="5" t="s">
        <v>36</v>
      </c>
      <c r="G215" s="8"/>
      <c r="H215" s="8">
        <v>55.2</v>
      </c>
      <c r="I215" s="8">
        <f>SUM(G215:H215)</f>
        <v>55.2</v>
      </c>
    </row>
    <row r="216" spans="1:9" ht="48.75" customHeight="1">
      <c r="A216" s="35"/>
      <c r="B216" s="4" t="s">
        <v>525</v>
      </c>
      <c r="C216" s="5" t="s">
        <v>8</v>
      </c>
      <c r="D216" s="5" t="s">
        <v>34</v>
      </c>
      <c r="E216" s="5" t="s">
        <v>526</v>
      </c>
      <c r="F216" s="5"/>
      <c r="G216" s="8">
        <f>G217+G226</f>
        <v>0</v>
      </c>
      <c r="H216" s="8">
        <f t="shared" ref="H216:I216" si="64">H217+H226</f>
        <v>18774</v>
      </c>
      <c r="I216" s="8">
        <f t="shared" si="64"/>
        <v>18774</v>
      </c>
    </row>
    <row r="217" spans="1:9" ht="45">
      <c r="A217" s="35"/>
      <c r="B217" s="7" t="s">
        <v>513</v>
      </c>
      <c r="C217" s="5" t="s">
        <v>8</v>
      </c>
      <c r="D217" s="5" t="s">
        <v>34</v>
      </c>
      <c r="E217" s="5" t="s">
        <v>514</v>
      </c>
      <c r="F217" s="5"/>
      <c r="G217" s="8">
        <f>SUM(G218:G225)</f>
        <v>0</v>
      </c>
      <c r="H217" s="8">
        <f>SUM(H218:H225)</f>
        <v>17909.5</v>
      </c>
      <c r="I217" s="8">
        <f>SUM(I218:I225)</f>
        <v>17909.5</v>
      </c>
    </row>
    <row r="218" spans="1:9">
      <c r="A218" s="35"/>
      <c r="B218" s="7" t="s">
        <v>145</v>
      </c>
      <c r="C218" s="5" t="s">
        <v>8</v>
      </c>
      <c r="D218" s="5" t="s">
        <v>34</v>
      </c>
      <c r="E218" s="5" t="s">
        <v>514</v>
      </c>
      <c r="F218" s="5" t="s">
        <v>35</v>
      </c>
      <c r="G218" s="8"/>
      <c r="H218" s="8">
        <v>10606.4</v>
      </c>
      <c r="I218" s="8">
        <f>SUM(G218:H218)</f>
        <v>10606.4</v>
      </c>
    </row>
    <row r="219" spans="1:9" ht="22.5">
      <c r="A219" s="35"/>
      <c r="B219" s="7" t="s">
        <v>275</v>
      </c>
      <c r="C219" s="5" t="s">
        <v>8</v>
      </c>
      <c r="D219" s="5" t="s">
        <v>34</v>
      </c>
      <c r="E219" s="5" t="s">
        <v>514</v>
      </c>
      <c r="F219" s="5" t="s">
        <v>374</v>
      </c>
      <c r="G219" s="8"/>
      <c r="H219" s="8">
        <v>50.2</v>
      </c>
      <c r="I219" s="8">
        <f t="shared" ref="I219:I225" si="65">SUM(G219:H219)</f>
        <v>50.2</v>
      </c>
    </row>
    <row r="220" spans="1:9" ht="33.75">
      <c r="A220" s="35"/>
      <c r="B220" s="7" t="s">
        <v>146</v>
      </c>
      <c r="C220" s="5" t="s">
        <v>8</v>
      </c>
      <c r="D220" s="5" t="s">
        <v>34</v>
      </c>
      <c r="E220" s="5" t="s">
        <v>514</v>
      </c>
      <c r="F220" s="5" t="s">
        <v>107</v>
      </c>
      <c r="G220" s="8"/>
      <c r="H220" s="8">
        <v>3411.1</v>
      </c>
      <c r="I220" s="8">
        <f t="shared" si="65"/>
        <v>3411.1</v>
      </c>
    </row>
    <row r="221" spans="1:9" ht="22.5">
      <c r="A221" s="35"/>
      <c r="B221" s="6" t="s">
        <v>21</v>
      </c>
      <c r="C221" s="5" t="s">
        <v>8</v>
      </c>
      <c r="D221" s="5" t="s">
        <v>34</v>
      </c>
      <c r="E221" s="5" t="s">
        <v>514</v>
      </c>
      <c r="F221" s="5" t="s">
        <v>27</v>
      </c>
      <c r="G221" s="8"/>
      <c r="H221" s="8">
        <v>386.7</v>
      </c>
      <c r="I221" s="8">
        <f t="shared" si="65"/>
        <v>386.7</v>
      </c>
    </row>
    <row r="222" spans="1:9" ht="27" customHeight="1">
      <c r="A222" s="35"/>
      <c r="B222" s="6" t="s">
        <v>91</v>
      </c>
      <c r="C222" s="5" t="s">
        <v>8</v>
      </c>
      <c r="D222" s="5" t="s">
        <v>34</v>
      </c>
      <c r="E222" s="5" t="s">
        <v>514</v>
      </c>
      <c r="F222" s="5" t="s">
        <v>22</v>
      </c>
      <c r="G222" s="8"/>
      <c r="H222" s="8">
        <v>3205</v>
      </c>
      <c r="I222" s="8">
        <f t="shared" si="65"/>
        <v>3205</v>
      </c>
    </row>
    <row r="223" spans="1:9" ht="22.5">
      <c r="A223" s="35"/>
      <c r="B223" s="7" t="s">
        <v>23</v>
      </c>
      <c r="C223" s="5" t="s">
        <v>8</v>
      </c>
      <c r="D223" s="5" t="s">
        <v>34</v>
      </c>
      <c r="E223" s="5" t="s">
        <v>514</v>
      </c>
      <c r="F223" s="5" t="s">
        <v>99</v>
      </c>
      <c r="G223" s="8"/>
      <c r="H223" s="8">
        <v>234.3</v>
      </c>
      <c r="I223" s="8">
        <f t="shared" si="65"/>
        <v>234.3</v>
      </c>
    </row>
    <row r="224" spans="1:9">
      <c r="A224" s="35"/>
      <c r="B224" s="7" t="s">
        <v>100</v>
      </c>
      <c r="C224" s="5" t="s">
        <v>8</v>
      </c>
      <c r="D224" s="5" t="s">
        <v>34</v>
      </c>
      <c r="E224" s="5" t="s">
        <v>514</v>
      </c>
      <c r="F224" s="5" t="s">
        <v>36</v>
      </c>
      <c r="G224" s="8"/>
      <c r="H224" s="8">
        <v>10.8</v>
      </c>
      <c r="I224" s="8">
        <f t="shared" si="65"/>
        <v>10.8</v>
      </c>
    </row>
    <row r="225" spans="1:9">
      <c r="A225" s="35"/>
      <c r="B225" s="7" t="s">
        <v>102</v>
      </c>
      <c r="C225" s="5" t="s">
        <v>8</v>
      </c>
      <c r="D225" s="5" t="s">
        <v>34</v>
      </c>
      <c r="E225" s="5" t="s">
        <v>514</v>
      </c>
      <c r="F225" s="5" t="s">
        <v>103</v>
      </c>
      <c r="G225" s="8"/>
      <c r="H225" s="8">
        <v>5</v>
      </c>
      <c r="I225" s="8">
        <f t="shared" si="65"/>
        <v>5</v>
      </c>
    </row>
    <row r="226" spans="1:9" ht="33" customHeight="1">
      <c r="A226" s="35"/>
      <c r="B226" s="74" t="s">
        <v>741</v>
      </c>
      <c r="C226" s="5" t="s">
        <v>8</v>
      </c>
      <c r="D226" s="5" t="s">
        <v>34</v>
      </c>
      <c r="E226" s="5" t="s">
        <v>515</v>
      </c>
      <c r="F226" s="5"/>
      <c r="G226" s="8">
        <f>SUM(G227:G228)</f>
        <v>0</v>
      </c>
      <c r="H226" s="8">
        <f>SUM(H227:H228)</f>
        <v>864.5</v>
      </c>
      <c r="I226" s="8">
        <f>SUM(I227:I228)</f>
        <v>864.5</v>
      </c>
    </row>
    <row r="227" spans="1:9" ht="25.5" customHeight="1">
      <c r="A227" s="35"/>
      <c r="B227" s="7" t="s">
        <v>91</v>
      </c>
      <c r="C227" s="5" t="s">
        <v>8</v>
      </c>
      <c r="D227" s="5" t="s">
        <v>34</v>
      </c>
      <c r="E227" s="5" t="s">
        <v>515</v>
      </c>
      <c r="F227" s="5" t="s">
        <v>22</v>
      </c>
      <c r="G227" s="8"/>
      <c r="H227" s="8">
        <v>33.799999999999997</v>
      </c>
      <c r="I227" s="8">
        <f>SUM(G227:H227)</f>
        <v>33.799999999999997</v>
      </c>
    </row>
    <row r="228" spans="1:9">
      <c r="A228" s="35"/>
      <c r="B228" s="7" t="s">
        <v>246</v>
      </c>
      <c r="C228" s="5" t="s">
        <v>8</v>
      </c>
      <c r="D228" s="5" t="s">
        <v>34</v>
      </c>
      <c r="E228" s="5" t="s">
        <v>515</v>
      </c>
      <c r="F228" s="5" t="s">
        <v>247</v>
      </c>
      <c r="G228" s="8"/>
      <c r="H228" s="8">
        <v>830.7</v>
      </c>
      <c r="I228" s="8">
        <f>SUM(G228:H228)</f>
        <v>830.7</v>
      </c>
    </row>
    <row r="229" spans="1:9" ht="22.5">
      <c r="A229" s="35"/>
      <c r="B229" s="4" t="s">
        <v>516</v>
      </c>
      <c r="C229" s="5" t="s">
        <v>8</v>
      </c>
      <c r="D229" s="5" t="s">
        <v>34</v>
      </c>
      <c r="E229" s="5" t="s">
        <v>518</v>
      </c>
      <c r="F229" s="5"/>
      <c r="G229" s="8">
        <f t="shared" ref="G229:I230" si="66">G230</f>
        <v>0</v>
      </c>
      <c r="H229" s="8">
        <f t="shared" si="66"/>
        <v>99.3</v>
      </c>
      <c r="I229" s="8">
        <f t="shared" si="66"/>
        <v>99.3</v>
      </c>
    </row>
    <row r="230" spans="1:9" ht="45">
      <c r="A230" s="35"/>
      <c r="B230" s="4" t="s">
        <v>517</v>
      </c>
      <c r="C230" s="5" t="s">
        <v>8</v>
      </c>
      <c r="D230" s="5" t="s">
        <v>34</v>
      </c>
      <c r="E230" s="5" t="s">
        <v>519</v>
      </c>
      <c r="F230" s="5"/>
      <c r="G230" s="8">
        <f t="shared" si="66"/>
        <v>0</v>
      </c>
      <c r="H230" s="8">
        <f t="shared" si="66"/>
        <v>99.3</v>
      </c>
      <c r="I230" s="8">
        <f t="shared" si="66"/>
        <v>99.3</v>
      </c>
    </row>
    <row r="231" spans="1:9" ht="23.25" customHeight="1">
      <c r="A231" s="35"/>
      <c r="B231" s="7" t="s">
        <v>91</v>
      </c>
      <c r="C231" s="5" t="s">
        <v>8</v>
      </c>
      <c r="D231" s="5" t="s">
        <v>34</v>
      </c>
      <c r="E231" s="5" t="s">
        <v>519</v>
      </c>
      <c r="F231" s="5" t="s">
        <v>22</v>
      </c>
      <c r="G231" s="8"/>
      <c r="H231" s="8">
        <v>99.3</v>
      </c>
      <c r="I231" s="8">
        <f>SUM(G231:H231)</f>
        <v>99.3</v>
      </c>
    </row>
    <row r="232" spans="1:9" ht="56.25">
      <c r="A232" s="35"/>
      <c r="B232" s="7" t="s">
        <v>462</v>
      </c>
      <c r="C232" s="5" t="s">
        <v>8</v>
      </c>
      <c r="D232" s="5" t="s">
        <v>34</v>
      </c>
      <c r="E232" s="5" t="s">
        <v>167</v>
      </c>
      <c r="F232" s="5"/>
      <c r="G232" s="8">
        <f>G233+G236</f>
        <v>383</v>
      </c>
      <c r="H232" s="8">
        <f t="shared" ref="H232:I232" si="67">H233+H236</f>
        <v>-100</v>
      </c>
      <c r="I232" s="8">
        <f t="shared" si="67"/>
        <v>283</v>
      </c>
    </row>
    <row r="233" spans="1:9">
      <c r="A233" s="35"/>
      <c r="B233" s="46" t="s">
        <v>258</v>
      </c>
      <c r="C233" s="5" t="s">
        <v>8</v>
      </c>
      <c r="D233" s="5" t="s">
        <v>34</v>
      </c>
      <c r="E233" s="5" t="s">
        <v>171</v>
      </c>
      <c r="F233" s="5"/>
      <c r="G233" s="8">
        <f t="shared" ref="G233:I234" si="68">G234</f>
        <v>383</v>
      </c>
      <c r="H233" s="8">
        <f t="shared" si="68"/>
        <v>-383</v>
      </c>
      <c r="I233" s="8">
        <f t="shared" si="68"/>
        <v>0</v>
      </c>
    </row>
    <row r="234" spans="1:9">
      <c r="A234" s="35"/>
      <c r="B234" s="46" t="s">
        <v>259</v>
      </c>
      <c r="C234" s="5" t="s">
        <v>8</v>
      </c>
      <c r="D234" s="5" t="s">
        <v>34</v>
      </c>
      <c r="E234" s="5" t="s">
        <v>260</v>
      </c>
      <c r="F234" s="5"/>
      <c r="G234" s="8">
        <f t="shared" si="68"/>
        <v>383</v>
      </c>
      <c r="H234" s="8">
        <f t="shared" si="68"/>
        <v>-383</v>
      </c>
      <c r="I234" s="8">
        <f t="shared" si="68"/>
        <v>0</v>
      </c>
    </row>
    <row r="235" spans="1:9" ht="24.75" customHeight="1">
      <c r="A235" s="35"/>
      <c r="B235" s="7" t="s">
        <v>91</v>
      </c>
      <c r="C235" s="5" t="s">
        <v>8</v>
      </c>
      <c r="D235" s="5" t="s">
        <v>34</v>
      </c>
      <c r="E235" s="5" t="s">
        <v>260</v>
      </c>
      <c r="F235" s="5" t="s">
        <v>22</v>
      </c>
      <c r="G235" s="8">
        <v>383</v>
      </c>
      <c r="H235" s="8">
        <v>-383</v>
      </c>
      <c r="I235" s="8">
        <f>G235+H235</f>
        <v>0</v>
      </c>
    </row>
    <row r="236" spans="1:9" ht="45">
      <c r="A236" s="35"/>
      <c r="B236" s="4" t="s">
        <v>483</v>
      </c>
      <c r="C236" s="5" t="s">
        <v>8</v>
      </c>
      <c r="D236" s="5" t="s">
        <v>34</v>
      </c>
      <c r="E236" s="5" t="s">
        <v>486</v>
      </c>
      <c r="F236" s="5"/>
      <c r="G236" s="8">
        <f>G237</f>
        <v>0</v>
      </c>
      <c r="H236" s="8">
        <f t="shared" ref="H236:I237" si="69">H237</f>
        <v>283</v>
      </c>
      <c r="I236" s="8">
        <f t="shared" si="69"/>
        <v>283</v>
      </c>
    </row>
    <row r="237" spans="1:9" ht="45">
      <c r="A237" s="35"/>
      <c r="B237" s="4" t="s">
        <v>520</v>
      </c>
      <c r="C237" s="5" t="s">
        <v>8</v>
      </c>
      <c r="D237" s="5" t="s">
        <v>34</v>
      </c>
      <c r="E237" s="5" t="s">
        <v>521</v>
      </c>
      <c r="F237" s="5"/>
      <c r="G237" s="8">
        <f>G238</f>
        <v>0</v>
      </c>
      <c r="H237" s="8">
        <f t="shared" si="69"/>
        <v>283</v>
      </c>
      <c r="I237" s="8">
        <f t="shared" si="69"/>
        <v>283</v>
      </c>
    </row>
    <row r="238" spans="1:9" ht="24.75" customHeight="1">
      <c r="A238" s="35"/>
      <c r="B238" s="6" t="s">
        <v>91</v>
      </c>
      <c r="C238" s="5" t="s">
        <v>8</v>
      </c>
      <c r="D238" s="5" t="s">
        <v>34</v>
      </c>
      <c r="E238" s="5" t="s">
        <v>521</v>
      </c>
      <c r="F238" s="5" t="s">
        <v>22</v>
      </c>
      <c r="G238" s="8"/>
      <c r="H238" s="8">
        <v>283</v>
      </c>
      <c r="I238" s="8">
        <f>SUM(G238:H238)</f>
        <v>283</v>
      </c>
    </row>
    <row r="239" spans="1:9">
      <c r="A239" s="35"/>
      <c r="B239" s="7" t="s">
        <v>156</v>
      </c>
      <c r="C239" s="5" t="s">
        <v>8</v>
      </c>
      <c r="D239" s="5" t="s">
        <v>34</v>
      </c>
      <c r="E239" s="5" t="s">
        <v>147</v>
      </c>
      <c r="F239" s="5"/>
      <c r="G239" s="8">
        <f>G240+G245+G247+G252+G255+G260</f>
        <v>4449.8999999999996</v>
      </c>
      <c r="H239" s="8">
        <f t="shared" ref="H239" si="70">H240+H245+H247+H252+H255+H260</f>
        <v>-99.299999999999272</v>
      </c>
      <c r="I239" s="8">
        <f>I240+I245+I247+I252+I255+I260</f>
        <v>4350.6000000000004</v>
      </c>
    </row>
    <row r="240" spans="1:9">
      <c r="A240" s="35"/>
      <c r="B240" s="7" t="s">
        <v>101</v>
      </c>
      <c r="C240" s="5" t="s">
        <v>8</v>
      </c>
      <c r="D240" s="5" t="s">
        <v>34</v>
      </c>
      <c r="E240" s="5" t="s">
        <v>347</v>
      </c>
      <c r="F240" s="16"/>
      <c r="G240" s="8">
        <f t="shared" ref="G240:I240" si="71">SUM(G241:G244)</f>
        <v>1694.1000000000001</v>
      </c>
      <c r="H240" s="8">
        <f t="shared" si="71"/>
        <v>-1694.1000000000001</v>
      </c>
      <c r="I240" s="8">
        <f t="shared" si="71"/>
        <v>0</v>
      </c>
    </row>
    <row r="241" spans="1:9" ht="22.5">
      <c r="A241" s="35"/>
      <c r="B241" s="7" t="s">
        <v>87</v>
      </c>
      <c r="C241" s="5" t="s">
        <v>8</v>
      </c>
      <c r="D241" s="5" t="s">
        <v>34</v>
      </c>
      <c r="E241" s="5" t="s">
        <v>347</v>
      </c>
      <c r="F241" s="16" t="s">
        <v>13</v>
      </c>
      <c r="G241" s="8">
        <v>890.5</v>
      </c>
      <c r="H241" s="8">
        <v>-890.5</v>
      </c>
      <c r="I241" s="8">
        <f>G241+H241</f>
        <v>0</v>
      </c>
    </row>
    <row r="242" spans="1:9" ht="45">
      <c r="A242" s="35"/>
      <c r="B242" s="7" t="s">
        <v>88</v>
      </c>
      <c r="C242" s="5" t="s">
        <v>8</v>
      </c>
      <c r="D242" s="5" t="s">
        <v>34</v>
      </c>
      <c r="E242" s="5" t="s">
        <v>347</v>
      </c>
      <c r="F242" s="16" t="s">
        <v>89</v>
      </c>
      <c r="G242" s="8">
        <v>268.89999999999998</v>
      </c>
      <c r="H242" s="8">
        <v>-268.89999999999998</v>
      </c>
      <c r="I242" s="8">
        <f>G242+H242</f>
        <v>0</v>
      </c>
    </row>
    <row r="243" spans="1:9" ht="22.5">
      <c r="A243" s="35"/>
      <c r="B243" s="7" t="s">
        <v>21</v>
      </c>
      <c r="C243" s="5" t="s">
        <v>8</v>
      </c>
      <c r="D243" s="5" t="s">
        <v>34</v>
      </c>
      <c r="E243" s="5" t="s">
        <v>347</v>
      </c>
      <c r="F243" s="16">
        <v>242</v>
      </c>
      <c r="G243" s="8">
        <v>66.5</v>
      </c>
      <c r="H243" s="8">
        <v>-66.5</v>
      </c>
      <c r="I243" s="8">
        <f>G243+H243</f>
        <v>0</v>
      </c>
    </row>
    <row r="244" spans="1:9" ht="24" customHeight="1">
      <c r="A244" s="35"/>
      <c r="B244" s="7" t="s">
        <v>91</v>
      </c>
      <c r="C244" s="5" t="s">
        <v>8</v>
      </c>
      <c r="D244" s="5" t="s">
        <v>34</v>
      </c>
      <c r="E244" s="5" t="s">
        <v>347</v>
      </c>
      <c r="F244" s="16">
        <v>244</v>
      </c>
      <c r="G244" s="8">
        <v>468.2</v>
      </c>
      <c r="H244" s="8">
        <v>-468.2</v>
      </c>
      <c r="I244" s="8">
        <f>G244+H244</f>
        <v>0</v>
      </c>
    </row>
    <row r="245" spans="1:9" ht="33.75">
      <c r="A245" s="35"/>
      <c r="B245" s="9" t="s">
        <v>192</v>
      </c>
      <c r="C245" s="5" t="s">
        <v>8</v>
      </c>
      <c r="D245" s="5" t="s">
        <v>34</v>
      </c>
      <c r="E245" s="16" t="s">
        <v>348</v>
      </c>
      <c r="F245" s="16"/>
      <c r="G245" s="8">
        <f t="shared" ref="G245:I245" si="72">G246</f>
        <v>99.3</v>
      </c>
      <c r="H245" s="8">
        <f t="shared" si="72"/>
        <v>-99.3</v>
      </c>
      <c r="I245" s="8">
        <f t="shared" si="72"/>
        <v>0</v>
      </c>
    </row>
    <row r="246" spans="1:9" ht="24.75" customHeight="1">
      <c r="A246" s="35"/>
      <c r="B246" s="7" t="s">
        <v>91</v>
      </c>
      <c r="C246" s="5" t="s">
        <v>8</v>
      </c>
      <c r="D246" s="5" t="s">
        <v>34</v>
      </c>
      <c r="E246" s="16" t="s">
        <v>348</v>
      </c>
      <c r="F246" s="16">
        <v>244</v>
      </c>
      <c r="G246" s="8">
        <v>99.3</v>
      </c>
      <c r="H246" s="8">
        <v>-99.3</v>
      </c>
      <c r="I246" s="8">
        <f>G246+H246</f>
        <v>0</v>
      </c>
    </row>
    <row r="247" spans="1:9" ht="56.25">
      <c r="A247" s="35"/>
      <c r="B247" s="9" t="s">
        <v>191</v>
      </c>
      <c r="C247" s="5" t="s">
        <v>8</v>
      </c>
      <c r="D247" s="5" t="s">
        <v>34</v>
      </c>
      <c r="E247" s="16" t="s">
        <v>349</v>
      </c>
      <c r="F247" s="16"/>
      <c r="G247" s="8">
        <f t="shared" ref="G247:I247" si="73">SUM(G248:G251)</f>
        <v>355.6</v>
      </c>
      <c r="H247" s="8">
        <f t="shared" si="73"/>
        <v>-355.6</v>
      </c>
      <c r="I247" s="8">
        <f t="shared" si="73"/>
        <v>0</v>
      </c>
    </row>
    <row r="248" spans="1:9" ht="22.5">
      <c r="A248" s="35"/>
      <c r="B248" s="7" t="s">
        <v>87</v>
      </c>
      <c r="C248" s="5" t="s">
        <v>8</v>
      </c>
      <c r="D248" s="5" t="s">
        <v>34</v>
      </c>
      <c r="E248" s="16" t="s">
        <v>349</v>
      </c>
      <c r="F248" s="16" t="s">
        <v>13</v>
      </c>
      <c r="G248" s="8">
        <v>130.19999999999999</v>
      </c>
      <c r="H248" s="8">
        <v>-130.19999999999999</v>
      </c>
      <c r="I248" s="8">
        <f>G248+H248</f>
        <v>0</v>
      </c>
    </row>
    <row r="249" spans="1:9" ht="45">
      <c r="A249" s="35"/>
      <c r="B249" s="7" t="s">
        <v>88</v>
      </c>
      <c r="C249" s="5" t="s">
        <v>8</v>
      </c>
      <c r="D249" s="5" t="s">
        <v>34</v>
      </c>
      <c r="E249" s="16" t="s">
        <v>349</v>
      </c>
      <c r="F249" s="16" t="s">
        <v>89</v>
      </c>
      <c r="G249" s="8">
        <v>39.299999999999997</v>
      </c>
      <c r="H249" s="8">
        <v>-39.299999999999997</v>
      </c>
      <c r="I249" s="8">
        <f>G249+H249</f>
        <v>0</v>
      </c>
    </row>
    <row r="250" spans="1:9" ht="22.5">
      <c r="A250" s="35"/>
      <c r="B250" s="7" t="s">
        <v>21</v>
      </c>
      <c r="C250" s="5" t="s">
        <v>8</v>
      </c>
      <c r="D250" s="5" t="s">
        <v>34</v>
      </c>
      <c r="E250" s="16" t="s">
        <v>349</v>
      </c>
      <c r="F250" s="16" t="s">
        <v>27</v>
      </c>
      <c r="G250" s="8">
        <v>63.000000000000007</v>
      </c>
      <c r="H250" s="8">
        <v>-63</v>
      </c>
      <c r="I250" s="8">
        <f>G250+H250</f>
        <v>0</v>
      </c>
    </row>
    <row r="251" spans="1:9" ht="23.25" customHeight="1">
      <c r="A251" s="35"/>
      <c r="B251" s="7" t="s">
        <v>91</v>
      </c>
      <c r="C251" s="5" t="s">
        <v>8</v>
      </c>
      <c r="D251" s="5" t="s">
        <v>34</v>
      </c>
      <c r="E251" s="16" t="s">
        <v>349</v>
      </c>
      <c r="F251" s="16">
        <v>244</v>
      </c>
      <c r="G251" s="8">
        <v>123.10000000000001</v>
      </c>
      <c r="H251" s="8">
        <v>-123.1</v>
      </c>
      <c r="I251" s="8">
        <f>G251+H251</f>
        <v>0</v>
      </c>
    </row>
    <row r="252" spans="1:9" ht="33.75">
      <c r="A252" s="35"/>
      <c r="B252" s="46" t="s">
        <v>279</v>
      </c>
      <c r="C252" s="5" t="s">
        <v>8</v>
      </c>
      <c r="D252" s="5" t="s">
        <v>34</v>
      </c>
      <c r="E252" s="16" t="s">
        <v>278</v>
      </c>
      <c r="F252" s="16"/>
      <c r="G252" s="8">
        <f t="shared" ref="G252:I252" si="74">SUM(G253:G254)</f>
        <v>1398.1</v>
      </c>
      <c r="H252" s="8">
        <f t="shared" si="74"/>
        <v>-1398.1</v>
      </c>
      <c r="I252" s="8">
        <f t="shared" si="74"/>
        <v>0</v>
      </c>
    </row>
    <row r="253" spans="1:9" ht="27" customHeight="1">
      <c r="A253" s="35"/>
      <c r="B253" s="46" t="s">
        <v>91</v>
      </c>
      <c r="C253" s="5" t="s">
        <v>8</v>
      </c>
      <c r="D253" s="5" t="s">
        <v>34</v>
      </c>
      <c r="E253" s="16" t="s">
        <v>278</v>
      </c>
      <c r="F253" s="16" t="s">
        <v>22</v>
      </c>
      <c r="G253" s="8">
        <v>378.09999999999997</v>
      </c>
      <c r="H253" s="8">
        <v>-378.1</v>
      </c>
      <c r="I253" s="8">
        <f>G253+H253</f>
        <v>0</v>
      </c>
    </row>
    <row r="254" spans="1:9">
      <c r="A254" s="35"/>
      <c r="B254" s="46" t="s">
        <v>102</v>
      </c>
      <c r="C254" s="5" t="s">
        <v>8</v>
      </c>
      <c r="D254" s="5" t="s">
        <v>34</v>
      </c>
      <c r="E254" s="16" t="s">
        <v>278</v>
      </c>
      <c r="F254" s="16" t="s">
        <v>103</v>
      </c>
      <c r="G254" s="8">
        <v>1020</v>
      </c>
      <c r="H254" s="8">
        <v>-1020</v>
      </c>
      <c r="I254" s="8">
        <f>G254+H254</f>
        <v>0</v>
      </c>
    </row>
    <row r="255" spans="1:9">
      <c r="A255" s="35"/>
      <c r="B255" s="46" t="s">
        <v>37</v>
      </c>
      <c r="C255" s="5" t="s">
        <v>8</v>
      </c>
      <c r="D255" s="5" t="s">
        <v>34</v>
      </c>
      <c r="E255" s="5" t="s">
        <v>104</v>
      </c>
      <c r="F255" s="5"/>
      <c r="G255" s="8">
        <f t="shared" ref="G255:I255" si="75">SUM(G256:G259)</f>
        <v>902.8</v>
      </c>
      <c r="H255" s="8">
        <f t="shared" si="75"/>
        <v>-902.8</v>
      </c>
      <c r="I255" s="8">
        <f t="shared" si="75"/>
        <v>0</v>
      </c>
    </row>
    <row r="256" spans="1:9" ht="22.5">
      <c r="A256" s="35"/>
      <c r="B256" s="46" t="s">
        <v>87</v>
      </c>
      <c r="C256" s="5" t="s">
        <v>8</v>
      </c>
      <c r="D256" s="5" t="s">
        <v>34</v>
      </c>
      <c r="E256" s="5" t="s">
        <v>104</v>
      </c>
      <c r="F256" s="16" t="s">
        <v>13</v>
      </c>
      <c r="G256" s="8">
        <v>523.09999999999991</v>
      </c>
      <c r="H256" s="8">
        <v>-523.1</v>
      </c>
      <c r="I256" s="8">
        <f>G256+H256</f>
        <v>0</v>
      </c>
    </row>
    <row r="257" spans="1:9" ht="33.75">
      <c r="A257" s="35"/>
      <c r="B257" s="46" t="s">
        <v>14</v>
      </c>
      <c r="C257" s="5" t="s">
        <v>8</v>
      </c>
      <c r="D257" s="5" t="s">
        <v>34</v>
      </c>
      <c r="E257" s="5" t="s">
        <v>104</v>
      </c>
      <c r="F257" s="16" t="s">
        <v>20</v>
      </c>
      <c r="G257" s="8">
        <v>85.600000000000009</v>
      </c>
      <c r="H257" s="8">
        <v>-85.6</v>
      </c>
      <c r="I257" s="8">
        <f>G257+H257</f>
        <v>0</v>
      </c>
    </row>
    <row r="258" spans="1:9" ht="45">
      <c r="A258" s="35"/>
      <c r="B258" s="46" t="s">
        <v>88</v>
      </c>
      <c r="C258" s="5" t="s">
        <v>8</v>
      </c>
      <c r="D258" s="5" t="s">
        <v>34</v>
      </c>
      <c r="E258" s="5" t="s">
        <v>104</v>
      </c>
      <c r="F258" s="16" t="s">
        <v>89</v>
      </c>
      <c r="G258" s="8">
        <v>183.8</v>
      </c>
      <c r="H258" s="8">
        <v>-183.8</v>
      </c>
      <c r="I258" s="8">
        <f>G258+H258</f>
        <v>0</v>
      </c>
    </row>
    <row r="259" spans="1:9" ht="24" customHeight="1">
      <c r="A259" s="35"/>
      <c r="B259" s="7" t="s">
        <v>91</v>
      </c>
      <c r="C259" s="5" t="s">
        <v>8</v>
      </c>
      <c r="D259" s="5" t="s">
        <v>34</v>
      </c>
      <c r="E259" s="5" t="s">
        <v>104</v>
      </c>
      <c r="F259" s="16" t="s">
        <v>22</v>
      </c>
      <c r="G259" s="8">
        <v>110.3</v>
      </c>
      <c r="H259" s="8">
        <v>-110.3</v>
      </c>
      <c r="I259" s="8">
        <f>G259+H259</f>
        <v>0</v>
      </c>
    </row>
    <row r="260" spans="1:9">
      <c r="A260" s="35"/>
      <c r="B260" s="7" t="s">
        <v>156</v>
      </c>
      <c r="C260" s="5" t="s">
        <v>8</v>
      </c>
      <c r="D260" s="5" t="s">
        <v>34</v>
      </c>
      <c r="E260" s="5" t="s">
        <v>463</v>
      </c>
      <c r="F260" s="5"/>
      <c r="G260" s="8">
        <f>G261+G266+G271+G274+G278</f>
        <v>0</v>
      </c>
      <c r="H260" s="8">
        <f>H261+H266+H271+H274+H278</f>
        <v>4350.6000000000004</v>
      </c>
      <c r="I260" s="8">
        <f>I261+I266+I271+I274+I278</f>
        <v>4350.6000000000004</v>
      </c>
    </row>
    <row r="261" spans="1:9">
      <c r="A261" s="35"/>
      <c r="B261" s="7" t="s">
        <v>101</v>
      </c>
      <c r="C261" s="5" t="s">
        <v>8</v>
      </c>
      <c r="D261" s="5" t="s">
        <v>34</v>
      </c>
      <c r="E261" s="5" t="s">
        <v>522</v>
      </c>
      <c r="F261" s="5"/>
      <c r="G261" s="8">
        <f>SUM(G262:G265)</f>
        <v>0</v>
      </c>
      <c r="H261" s="8">
        <f>SUM(H262:H265)</f>
        <v>1694.1000000000001</v>
      </c>
      <c r="I261" s="8">
        <f>SUM(I262:I265)</f>
        <v>1694.1000000000001</v>
      </c>
    </row>
    <row r="262" spans="1:9" ht="22.5">
      <c r="A262" s="35"/>
      <c r="B262" s="7" t="s">
        <v>87</v>
      </c>
      <c r="C262" s="5" t="s">
        <v>8</v>
      </c>
      <c r="D262" s="5" t="s">
        <v>34</v>
      </c>
      <c r="E262" s="5" t="s">
        <v>522</v>
      </c>
      <c r="F262" s="5" t="s">
        <v>13</v>
      </c>
      <c r="G262" s="8"/>
      <c r="H262" s="8">
        <v>890.5</v>
      </c>
      <c r="I262" s="8">
        <f>SUM(G262:H262)</f>
        <v>890.5</v>
      </c>
    </row>
    <row r="263" spans="1:9" ht="45">
      <c r="A263" s="35"/>
      <c r="B263" s="7" t="s">
        <v>88</v>
      </c>
      <c r="C263" s="5" t="s">
        <v>8</v>
      </c>
      <c r="D263" s="5" t="s">
        <v>34</v>
      </c>
      <c r="E263" s="5" t="s">
        <v>522</v>
      </c>
      <c r="F263" s="5" t="s">
        <v>89</v>
      </c>
      <c r="G263" s="8"/>
      <c r="H263" s="8">
        <v>268.89999999999998</v>
      </c>
      <c r="I263" s="8">
        <f>SUM(G263:H263)</f>
        <v>268.89999999999998</v>
      </c>
    </row>
    <row r="264" spans="1:9" ht="22.5">
      <c r="A264" s="35"/>
      <c r="B264" s="7" t="s">
        <v>21</v>
      </c>
      <c r="C264" s="5" t="s">
        <v>8</v>
      </c>
      <c r="D264" s="5" t="s">
        <v>34</v>
      </c>
      <c r="E264" s="5" t="s">
        <v>522</v>
      </c>
      <c r="F264" s="5">
        <v>242</v>
      </c>
      <c r="G264" s="8"/>
      <c r="H264" s="8">
        <v>66.5</v>
      </c>
      <c r="I264" s="8">
        <f>SUM(G264:H264)</f>
        <v>66.5</v>
      </c>
    </row>
    <row r="265" spans="1:9" ht="23.25" customHeight="1">
      <c r="A265" s="35"/>
      <c r="B265" s="7" t="s">
        <v>91</v>
      </c>
      <c r="C265" s="5" t="s">
        <v>8</v>
      </c>
      <c r="D265" s="5" t="s">
        <v>34</v>
      </c>
      <c r="E265" s="5" t="s">
        <v>522</v>
      </c>
      <c r="F265" s="5">
        <v>244</v>
      </c>
      <c r="G265" s="8"/>
      <c r="H265" s="8">
        <v>468.2</v>
      </c>
      <c r="I265" s="8">
        <f>SUM(G265:H265)</f>
        <v>468.2</v>
      </c>
    </row>
    <row r="266" spans="1:9" ht="56.25">
      <c r="A266" s="35"/>
      <c r="B266" s="9" t="s">
        <v>191</v>
      </c>
      <c r="C266" s="5" t="s">
        <v>8</v>
      </c>
      <c r="D266" s="5" t="s">
        <v>34</v>
      </c>
      <c r="E266" s="5" t="s">
        <v>523</v>
      </c>
      <c r="F266" s="5"/>
      <c r="G266" s="8">
        <f>SUM(G267:G270)</f>
        <v>0</v>
      </c>
      <c r="H266" s="8">
        <f>SUM(H267:H270)</f>
        <v>355.6</v>
      </c>
      <c r="I266" s="8">
        <f>SUM(I267:I270)</f>
        <v>355.6</v>
      </c>
    </row>
    <row r="267" spans="1:9" ht="22.5">
      <c r="A267" s="35"/>
      <c r="B267" s="7" t="s">
        <v>87</v>
      </c>
      <c r="C267" s="5" t="s">
        <v>8</v>
      </c>
      <c r="D267" s="5" t="s">
        <v>34</v>
      </c>
      <c r="E267" s="5" t="s">
        <v>523</v>
      </c>
      <c r="F267" s="5" t="s">
        <v>13</v>
      </c>
      <c r="G267" s="8"/>
      <c r="H267" s="8">
        <v>130.19999999999999</v>
      </c>
      <c r="I267" s="8">
        <f>SUM(G267:H267)</f>
        <v>130.19999999999999</v>
      </c>
    </row>
    <row r="268" spans="1:9" ht="45">
      <c r="A268" s="35"/>
      <c r="B268" s="7" t="s">
        <v>88</v>
      </c>
      <c r="C268" s="5" t="s">
        <v>8</v>
      </c>
      <c r="D268" s="5" t="s">
        <v>34</v>
      </c>
      <c r="E268" s="5" t="s">
        <v>523</v>
      </c>
      <c r="F268" s="5" t="s">
        <v>89</v>
      </c>
      <c r="G268" s="8"/>
      <c r="H268" s="8">
        <v>39.299999999999997</v>
      </c>
      <c r="I268" s="8">
        <f>SUM(G268:H268)</f>
        <v>39.299999999999997</v>
      </c>
    </row>
    <row r="269" spans="1:9" ht="22.5">
      <c r="A269" s="35"/>
      <c r="B269" s="7" t="s">
        <v>21</v>
      </c>
      <c r="C269" s="5" t="s">
        <v>8</v>
      </c>
      <c r="D269" s="5" t="s">
        <v>34</v>
      </c>
      <c r="E269" s="5" t="s">
        <v>523</v>
      </c>
      <c r="F269" s="5" t="s">
        <v>27</v>
      </c>
      <c r="G269" s="8"/>
      <c r="H269" s="8">
        <v>63</v>
      </c>
      <c r="I269" s="8">
        <f>SUM(G269:H269)</f>
        <v>63</v>
      </c>
    </row>
    <row r="270" spans="1:9" ht="25.5" customHeight="1">
      <c r="A270" s="35"/>
      <c r="B270" s="7" t="s">
        <v>91</v>
      </c>
      <c r="C270" s="5" t="s">
        <v>8</v>
      </c>
      <c r="D270" s="5" t="s">
        <v>34</v>
      </c>
      <c r="E270" s="5" t="s">
        <v>523</v>
      </c>
      <c r="F270" s="5">
        <v>244</v>
      </c>
      <c r="G270" s="8"/>
      <c r="H270" s="8">
        <v>123.1</v>
      </c>
      <c r="I270" s="8">
        <f>SUM(G270:H270)</f>
        <v>123.1</v>
      </c>
    </row>
    <row r="271" spans="1:9" ht="33.75">
      <c r="A271" s="35"/>
      <c r="B271" s="6" t="s">
        <v>279</v>
      </c>
      <c r="C271" s="5" t="s">
        <v>8</v>
      </c>
      <c r="D271" s="5" t="s">
        <v>34</v>
      </c>
      <c r="E271" s="5" t="s">
        <v>524</v>
      </c>
      <c r="F271" s="5"/>
      <c r="G271" s="8">
        <f>SUM(G272:G273)</f>
        <v>0</v>
      </c>
      <c r="H271" s="8">
        <f>SUM(H272:H273)</f>
        <v>1398.1</v>
      </c>
      <c r="I271" s="8">
        <f>SUM(I272:I273)</f>
        <v>1398.1</v>
      </c>
    </row>
    <row r="272" spans="1:9" ht="24.75" customHeight="1">
      <c r="A272" s="35"/>
      <c r="B272" s="6" t="s">
        <v>91</v>
      </c>
      <c r="C272" s="5" t="s">
        <v>8</v>
      </c>
      <c r="D272" s="5" t="s">
        <v>34</v>
      </c>
      <c r="E272" s="5" t="s">
        <v>524</v>
      </c>
      <c r="F272" s="5" t="s">
        <v>22</v>
      </c>
      <c r="G272" s="8"/>
      <c r="H272" s="8">
        <v>378.1</v>
      </c>
      <c r="I272" s="8">
        <f>SUM(G272:H272)</f>
        <v>378.1</v>
      </c>
    </row>
    <row r="273" spans="1:9">
      <c r="A273" s="35"/>
      <c r="B273" s="6" t="s">
        <v>102</v>
      </c>
      <c r="C273" s="5" t="s">
        <v>8</v>
      </c>
      <c r="D273" s="5" t="s">
        <v>34</v>
      </c>
      <c r="E273" s="5" t="s">
        <v>524</v>
      </c>
      <c r="F273" s="5" t="s">
        <v>103</v>
      </c>
      <c r="G273" s="8"/>
      <c r="H273" s="8">
        <v>1020</v>
      </c>
      <c r="I273" s="8">
        <f>SUM(G273:H273)</f>
        <v>1020</v>
      </c>
    </row>
    <row r="274" spans="1:9">
      <c r="A274" s="35"/>
      <c r="B274" s="7" t="s">
        <v>37</v>
      </c>
      <c r="C274" s="5" t="s">
        <v>8</v>
      </c>
      <c r="D274" s="5" t="s">
        <v>34</v>
      </c>
      <c r="E274" s="5" t="s">
        <v>469</v>
      </c>
      <c r="F274" s="5"/>
      <c r="G274" s="8">
        <f>SUM(G275:G277)</f>
        <v>0</v>
      </c>
      <c r="H274" s="8">
        <f>SUM(H275:H277)</f>
        <v>791.3</v>
      </c>
      <c r="I274" s="8">
        <f>SUM(I275:I277)</f>
        <v>791.3</v>
      </c>
    </row>
    <row r="275" spans="1:9" ht="22.5">
      <c r="A275" s="35"/>
      <c r="B275" s="7" t="s">
        <v>87</v>
      </c>
      <c r="C275" s="5" t="s">
        <v>8</v>
      </c>
      <c r="D275" s="5" t="s">
        <v>34</v>
      </c>
      <c r="E275" s="5" t="s">
        <v>469</v>
      </c>
      <c r="F275" s="5" t="s">
        <v>13</v>
      </c>
      <c r="G275" s="8"/>
      <c r="H275" s="8">
        <v>523.1</v>
      </c>
      <c r="I275" s="8">
        <f>SUM(G275:H275)</f>
        <v>523.1</v>
      </c>
    </row>
    <row r="276" spans="1:9" ht="45">
      <c r="A276" s="35"/>
      <c r="B276" s="7" t="s">
        <v>88</v>
      </c>
      <c r="C276" s="5" t="s">
        <v>8</v>
      </c>
      <c r="D276" s="5" t="s">
        <v>34</v>
      </c>
      <c r="E276" s="5" t="s">
        <v>469</v>
      </c>
      <c r="F276" s="5" t="s">
        <v>89</v>
      </c>
      <c r="G276" s="8"/>
      <c r="H276" s="8">
        <f>183.8-25.9</f>
        <v>157.9</v>
      </c>
      <c r="I276" s="8">
        <f>SUM(G276:H276)</f>
        <v>157.9</v>
      </c>
    </row>
    <row r="277" spans="1:9" ht="21" customHeight="1">
      <c r="A277" s="35"/>
      <c r="B277" s="7" t="s">
        <v>91</v>
      </c>
      <c r="C277" s="5" t="s">
        <v>8</v>
      </c>
      <c r="D277" s="5" t="s">
        <v>34</v>
      </c>
      <c r="E277" s="5" t="s">
        <v>469</v>
      </c>
      <c r="F277" s="5" t="s">
        <v>22</v>
      </c>
      <c r="G277" s="8"/>
      <c r="H277" s="8">
        <v>110.3</v>
      </c>
      <c r="I277" s="8">
        <f>SUM(G277:H277)</f>
        <v>110.3</v>
      </c>
    </row>
    <row r="278" spans="1:9" ht="33.75">
      <c r="A278" s="35"/>
      <c r="B278" s="4" t="s">
        <v>466</v>
      </c>
      <c r="C278" s="5" t="s">
        <v>8</v>
      </c>
      <c r="D278" s="5" t="s">
        <v>34</v>
      </c>
      <c r="E278" s="5" t="s">
        <v>470</v>
      </c>
      <c r="F278" s="5"/>
      <c r="G278" s="8">
        <f>SUM(G279:G280)</f>
        <v>0</v>
      </c>
      <c r="H278" s="8">
        <f>SUM(H279:H280)</f>
        <v>111.5</v>
      </c>
      <c r="I278" s="8">
        <f>SUM(I279:I280)</f>
        <v>111.5</v>
      </c>
    </row>
    <row r="279" spans="1:9" ht="33.75">
      <c r="A279" s="35"/>
      <c r="B279" s="6" t="s">
        <v>14</v>
      </c>
      <c r="C279" s="5" t="s">
        <v>8</v>
      </c>
      <c r="D279" s="5" t="s">
        <v>34</v>
      </c>
      <c r="E279" s="5" t="s">
        <v>470</v>
      </c>
      <c r="F279" s="5" t="s">
        <v>20</v>
      </c>
      <c r="G279" s="8"/>
      <c r="H279" s="8">
        <v>85.6</v>
      </c>
      <c r="I279" s="8">
        <f>SUM(G279:H279)</f>
        <v>85.6</v>
      </c>
    </row>
    <row r="280" spans="1:9" ht="45">
      <c r="A280" s="35"/>
      <c r="B280" s="7" t="s">
        <v>88</v>
      </c>
      <c r="C280" s="5" t="s">
        <v>8</v>
      </c>
      <c r="D280" s="5" t="s">
        <v>34</v>
      </c>
      <c r="E280" s="5" t="s">
        <v>470</v>
      </c>
      <c r="F280" s="5" t="s">
        <v>89</v>
      </c>
      <c r="G280" s="8"/>
      <c r="H280" s="8">
        <v>25.9</v>
      </c>
      <c r="I280" s="8">
        <f>SUM(G280:H280)</f>
        <v>25.9</v>
      </c>
    </row>
    <row r="281" spans="1:9">
      <c r="A281" s="31">
        <v>2</v>
      </c>
      <c r="B281" s="38" t="s">
        <v>323</v>
      </c>
      <c r="C281" s="44" t="s">
        <v>11</v>
      </c>
      <c r="D281" s="44" t="s">
        <v>53</v>
      </c>
      <c r="E281" s="44"/>
      <c r="F281" s="44"/>
      <c r="G281" s="11">
        <f t="shared" ref="G281:I284" si="76">G282</f>
        <v>286</v>
      </c>
      <c r="H281" s="11">
        <f t="shared" si="76"/>
        <v>0</v>
      </c>
      <c r="I281" s="11">
        <f t="shared" si="76"/>
        <v>286</v>
      </c>
    </row>
    <row r="282" spans="1:9">
      <c r="A282" s="35" t="s">
        <v>338</v>
      </c>
      <c r="B282" s="38" t="s">
        <v>324</v>
      </c>
      <c r="C282" s="44" t="s">
        <v>11</v>
      </c>
      <c r="D282" s="44" t="s">
        <v>19</v>
      </c>
      <c r="E282" s="44"/>
      <c r="F282" s="44"/>
      <c r="G282" s="11">
        <f t="shared" si="76"/>
        <v>286</v>
      </c>
      <c r="H282" s="11">
        <f t="shared" si="76"/>
        <v>0</v>
      </c>
      <c r="I282" s="11">
        <f t="shared" si="76"/>
        <v>286</v>
      </c>
    </row>
    <row r="283" spans="1:9" ht="45">
      <c r="A283" s="35"/>
      <c r="B283" s="46" t="s">
        <v>461</v>
      </c>
      <c r="C283" s="5" t="s">
        <v>11</v>
      </c>
      <c r="D283" s="5" t="s">
        <v>19</v>
      </c>
      <c r="E283" s="5" t="s">
        <v>158</v>
      </c>
      <c r="F283" s="5"/>
      <c r="G283" s="8">
        <f>G284+G288</f>
        <v>286</v>
      </c>
      <c r="H283" s="8">
        <f t="shared" ref="H283:I283" si="77">H284+H288</f>
        <v>0</v>
      </c>
      <c r="I283" s="8">
        <f t="shared" si="77"/>
        <v>286</v>
      </c>
    </row>
    <row r="284" spans="1:9" ht="16.5" customHeight="1">
      <c r="A284" s="35"/>
      <c r="B284" s="46" t="s">
        <v>161</v>
      </c>
      <c r="C284" s="5" t="s">
        <v>11</v>
      </c>
      <c r="D284" s="5" t="s">
        <v>19</v>
      </c>
      <c r="E284" s="5" t="s">
        <v>162</v>
      </c>
      <c r="F284" s="5"/>
      <c r="G284" s="8">
        <f t="shared" si="76"/>
        <v>286</v>
      </c>
      <c r="H284" s="8">
        <f t="shared" si="76"/>
        <v>-286</v>
      </c>
      <c r="I284" s="8">
        <f t="shared" si="76"/>
        <v>0</v>
      </c>
    </row>
    <row r="285" spans="1:9" ht="17.25" customHeight="1">
      <c r="A285" s="35"/>
      <c r="B285" s="50" t="s">
        <v>325</v>
      </c>
      <c r="C285" s="5" t="s">
        <v>11</v>
      </c>
      <c r="D285" s="5" t="s">
        <v>19</v>
      </c>
      <c r="E285" s="5" t="s">
        <v>322</v>
      </c>
      <c r="F285" s="5"/>
      <c r="G285" s="8">
        <f>SUM(G286:G287)</f>
        <v>286</v>
      </c>
      <c r="H285" s="8">
        <f>SUM(H286:H287)</f>
        <v>-286</v>
      </c>
      <c r="I285" s="8">
        <f>SUM(I286:I287)</f>
        <v>0</v>
      </c>
    </row>
    <row r="286" spans="1:9" ht="22.5">
      <c r="A286" s="35"/>
      <c r="B286" s="46" t="s">
        <v>21</v>
      </c>
      <c r="C286" s="5" t="s">
        <v>11</v>
      </c>
      <c r="D286" s="5" t="s">
        <v>19</v>
      </c>
      <c r="E286" s="5" t="s">
        <v>322</v>
      </c>
      <c r="F286" s="16" t="s">
        <v>27</v>
      </c>
      <c r="G286" s="8">
        <v>251.5</v>
      </c>
      <c r="H286" s="8">
        <v>-251.5</v>
      </c>
      <c r="I286" s="8">
        <f>G286+H286</f>
        <v>0</v>
      </c>
    </row>
    <row r="287" spans="1:9" ht="21.75" customHeight="1">
      <c r="A287" s="35"/>
      <c r="B287" s="46" t="s">
        <v>91</v>
      </c>
      <c r="C287" s="5" t="s">
        <v>11</v>
      </c>
      <c r="D287" s="5" t="s">
        <v>19</v>
      </c>
      <c r="E287" s="5" t="s">
        <v>322</v>
      </c>
      <c r="F287" s="16" t="s">
        <v>22</v>
      </c>
      <c r="G287" s="8">
        <v>34.5</v>
      </c>
      <c r="H287" s="8">
        <v>-34.5</v>
      </c>
      <c r="I287" s="8">
        <f>G287+H287</f>
        <v>0</v>
      </c>
    </row>
    <row r="288" spans="1:9" ht="22.5">
      <c r="A288" s="35"/>
      <c r="B288" s="4" t="s">
        <v>527</v>
      </c>
      <c r="C288" s="5" t="s">
        <v>11</v>
      </c>
      <c r="D288" s="5" t="s">
        <v>19</v>
      </c>
      <c r="E288" s="5" t="s">
        <v>529</v>
      </c>
      <c r="F288" s="5"/>
      <c r="G288" s="8">
        <f>G289</f>
        <v>0</v>
      </c>
      <c r="H288" s="8">
        <f>H289</f>
        <v>286</v>
      </c>
      <c r="I288" s="8">
        <f>I289</f>
        <v>286</v>
      </c>
    </row>
    <row r="289" spans="1:9" ht="22.5">
      <c r="A289" s="35"/>
      <c r="B289" s="4" t="s">
        <v>528</v>
      </c>
      <c r="C289" s="5" t="s">
        <v>11</v>
      </c>
      <c r="D289" s="5" t="s">
        <v>19</v>
      </c>
      <c r="E289" s="5" t="s">
        <v>530</v>
      </c>
      <c r="F289" s="5"/>
      <c r="G289" s="8">
        <f>SUM(G290:G291)</f>
        <v>0</v>
      </c>
      <c r="H289" s="8">
        <f>SUM(H290:H291)</f>
        <v>286</v>
      </c>
      <c r="I289" s="8">
        <f>SUM(I290:I291)</f>
        <v>286</v>
      </c>
    </row>
    <row r="290" spans="1:9" ht="22.5">
      <c r="A290" s="35"/>
      <c r="B290" s="6" t="s">
        <v>21</v>
      </c>
      <c r="C290" s="5" t="s">
        <v>11</v>
      </c>
      <c r="D290" s="5" t="s">
        <v>19</v>
      </c>
      <c r="E290" s="5" t="s">
        <v>530</v>
      </c>
      <c r="F290" s="5" t="s">
        <v>27</v>
      </c>
      <c r="G290" s="8"/>
      <c r="H290" s="8">
        <v>251.5</v>
      </c>
      <c r="I290" s="8">
        <f>SUM(G290:H290)</f>
        <v>251.5</v>
      </c>
    </row>
    <row r="291" spans="1:9" ht="23.25" customHeight="1">
      <c r="A291" s="35"/>
      <c r="B291" s="6" t="s">
        <v>91</v>
      </c>
      <c r="C291" s="5" t="s">
        <v>11</v>
      </c>
      <c r="D291" s="5" t="s">
        <v>19</v>
      </c>
      <c r="E291" s="5" t="s">
        <v>530</v>
      </c>
      <c r="F291" s="5" t="s">
        <v>22</v>
      </c>
      <c r="G291" s="8"/>
      <c r="H291" s="8">
        <v>34.5</v>
      </c>
      <c r="I291" s="8">
        <f>SUM(G291:H291)</f>
        <v>34.5</v>
      </c>
    </row>
    <row r="292" spans="1:9" ht="21">
      <c r="A292" s="31">
        <v>3</v>
      </c>
      <c r="B292" s="38" t="s">
        <v>38</v>
      </c>
      <c r="C292" s="32" t="s">
        <v>17</v>
      </c>
      <c r="D292" s="32"/>
      <c r="E292" s="32"/>
      <c r="F292" s="51"/>
      <c r="G292" s="11">
        <f>+G293</f>
        <v>1729.8</v>
      </c>
      <c r="H292" s="11">
        <f t="shared" ref="H292:I292" si="78">+H293</f>
        <v>9.1000000000002217</v>
      </c>
      <c r="I292" s="11">
        <f t="shared" si="78"/>
        <v>1738.9</v>
      </c>
    </row>
    <row r="293" spans="1:9" ht="21">
      <c r="A293" s="35" t="s">
        <v>432</v>
      </c>
      <c r="B293" s="38" t="s">
        <v>280</v>
      </c>
      <c r="C293" s="44" t="s">
        <v>17</v>
      </c>
      <c r="D293" s="44" t="s">
        <v>39</v>
      </c>
      <c r="E293" s="5"/>
      <c r="F293" s="5"/>
      <c r="G293" s="11">
        <f>G294+G340</f>
        <v>1729.8</v>
      </c>
      <c r="H293" s="11">
        <f>H294+H340</f>
        <v>9.1000000000002217</v>
      </c>
      <c r="I293" s="11">
        <f>I294+I340</f>
        <v>1738.9</v>
      </c>
    </row>
    <row r="294" spans="1:9" ht="45">
      <c r="A294" s="31"/>
      <c r="B294" s="46" t="s">
        <v>461</v>
      </c>
      <c r="C294" s="5" t="s">
        <v>17</v>
      </c>
      <c r="D294" s="5" t="s">
        <v>39</v>
      </c>
      <c r="E294" s="5" t="s">
        <v>158</v>
      </c>
      <c r="F294" s="5"/>
      <c r="G294" s="8">
        <f>G295+G303+G320+G325+G328+G331+G334+G337</f>
        <v>1664.8</v>
      </c>
      <c r="H294" s="8">
        <f t="shared" ref="H294:I294" si="79">H295+H303+H320+H325+H328+H331+H334+H337</f>
        <v>74.100000000000222</v>
      </c>
      <c r="I294" s="8">
        <f t="shared" si="79"/>
        <v>1738.9</v>
      </c>
    </row>
    <row r="295" spans="1:9" ht="33.75">
      <c r="A295" s="31"/>
      <c r="B295" s="7" t="s">
        <v>535</v>
      </c>
      <c r="C295" s="5" t="s">
        <v>17</v>
      </c>
      <c r="D295" s="5" t="s">
        <v>39</v>
      </c>
      <c r="E295" s="5" t="s">
        <v>113</v>
      </c>
      <c r="F295" s="5"/>
      <c r="G295" s="8">
        <f>G296+G298+G300</f>
        <v>0</v>
      </c>
      <c r="H295" s="8">
        <f>H296+H298+H300</f>
        <v>85.399999999999991</v>
      </c>
      <c r="I295" s="8">
        <f t="shared" ref="I295" si="80">I296+I298+I300</f>
        <v>85.399999999999991</v>
      </c>
    </row>
    <row r="296" spans="1:9" ht="68.25" customHeight="1">
      <c r="A296" s="31"/>
      <c r="B296" s="22" t="s">
        <v>531</v>
      </c>
      <c r="C296" s="5" t="s">
        <v>17</v>
      </c>
      <c r="D296" s="5" t="s">
        <v>39</v>
      </c>
      <c r="E296" s="5" t="s">
        <v>533</v>
      </c>
      <c r="F296" s="5"/>
      <c r="G296" s="8">
        <f>G297</f>
        <v>0</v>
      </c>
      <c r="H296" s="8">
        <f>H297</f>
        <v>32.6</v>
      </c>
      <c r="I296" s="8">
        <f>I297</f>
        <v>32.6</v>
      </c>
    </row>
    <row r="297" spans="1:9">
      <c r="A297" s="31"/>
      <c r="B297" s="7" t="s">
        <v>194</v>
      </c>
      <c r="C297" s="5" t="s">
        <v>17</v>
      </c>
      <c r="D297" s="5" t="s">
        <v>39</v>
      </c>
      <c r="E297" s="5" t="s">
        <v>533</v>
      </c>
      <c r="F297" s="5" t="s">
        <v>195</v>
      </c>
      <c r="G297" s="11"/>
      <c r="H297" s="8">
        <f>24.8+7.8</f>
        <v>32.6</v>
      </c>
      <c r="I297" s="8">
        <f>SUM(G297:H297)</f>
        <v>32.6</v>
      </c>
    </row>
    <row r="298" spans="1:9" ht="67.5">
      <c r="A298" s="31"/>
      <c r="B298" s="22" t="s">
        <v>532</v>
      </c>
      <c r="C298" s="5" t="s">
        <v>17</v>
      </c>
      <c r="D298" s="5" t="s">
        <v>39</v>
      </c>
      <c r="E298" s="5" t="s">
        <v>534</v>
      </c>
      <c r="F298" s="5"/>
      <c r="G298" s="8">
        <f>G299</f>
        <v>0</v>
      </c>
      <c r="H298" s="8">
        <f>H299</f>
        <v>41.5</v>
      </c>
      <c r="I298" s="8">
        <f>I299</f>
        <v>41.5</v>
      </c>
    </row>
    <row r="299" spans="1:9">
      <c r="A299" s="31"/>
      <c r="B299" s="7" t="s">
        <v>194</v>
      </c>
      <c r="C299" s="5" t="s">
        <v>17</v>
      </c>
      <c r="D299" s="5" t="s">
        <v>39</v>
      </c>
      <c r="E299" s="5" t="s">
        <v>534</v>
      </c>
      <c r="F299" s="5" t="s">
        <v>195</v>
      </c>
      <c r="G299" s="11"/>
      <c r="H299" s="8">
        <f>40.2+1.3</f>
        <v>41.5</v>
      </c>
      <c r="I299" s="8">
        <f>SUM(G299:H299)</f>
        <v>41.5</v>
      </c>
    </row>
    <row r="300" spans="1:9" ht="45">
      <c r="A300" s="31"/>
      <c r="B300" s="4" t="s">
        <v>536</v>
      </c>
      <c r="C300" s="5" t="s">
        <v>17</v>
      </c>
      <c r="D300" s="5" t="s">
        <v>39</v>
      </c>
      <c r="E300" s="5" t="s">
        <v>537</v>
      </c>
      <c r="F300" s="5"/>
      <c r="G300" s="8">
        <f>G301+G302</f>
        <v>0</v>
      </c>
      <c r="H300" s="8">
        <f>H301+H302</f>
        <v>11.299999999999999</v>
      </c>
      <c r="I300" s="8">
        <f>I301+I302</f>
        <v>11.299999999999999</v>
      </c>
    </row>
    <row r="301" spans="1:9">
      <c r="A301" s="31"/>
      <c r="B301" s="6" t="s">
        <v>376</v>
      </c>
      <c r="C301" s="5" t="s">
        <v>17</v>
      </c>
      <c r="D301" s="5" t="s">
        <v>39</v>
      </c>
      <c r="E301" s="5" t="s">
        <v>537</v>
      </c>
      <c r="F301" s="5" t="s">
        <v>379</v>
      </c>
      <c r="G301" s="8"/>
      <c r="H301" s="8">
        <v>0.6</v>
      </c>
      <c r="I301" s="8">
        <f>SUM(G301:H301)</f>
        <v>0.6</v>
      </c>
    </row>
    <row r="302" spans="1:9">
      <c r="A302" s="31"/>
      <c r="B302" s="6" t="s">
        <v>377</v>
      </c>
      <c r="C302" s="5" t="s">
        <v>17</v>
      </c>
      <c r="D302" s="5" t="s">
        <v>39</v>
      </c>
      <c r="E302" s="5" t="s">
        <v>537</v>
      </c>
      <c r="F302" s="5" t="s">
        <v>379</v>
      </c>
      <c r="G302" s="8"/>
      <c r="H302" s="8">
        <v>10.7</v>
      </c>
      <c r="I302" s="8">
        <f>SUM(G302:H302)</f>
        <v>10.7</v>
      </c>
    </row>
    <row r="303" spans="1:9" ht="18" customHeight="1">
      <c r="A303" s="31"/>
      <c r="B303" s="46" t="s">
        <v>161</v>
      </c>
      <c r="C303" s="5" t="s">
        <v>17</v>
      </c>
      <c r="D303" s="5" t="s">
        <v>39</v>
      </c>
      <c r="E303" s="5" t="s">
        <v>162</v>
      </c>
      <c r="F303" s="5"/>
      <c r="G303" s="8">
        <f>G304+G306+G311+G314+G316+G318+G308</f>
        <v>1664.8</v>
      </c>
      <c r="H303" s="8">
        <f t="shared" ref="H303:I303" si="81">H304+H306+H311+H314+H316+H318+H308</f>
        <v>-1664.8</v>
      </c>
      <c r="I303" s="8">
        <f t="shared" si="81"/>
        <v>0</v>
      </c>
    </row>
    <row r="304" spans="1:9">
      <c r="A304" s="31"/>
      <c r="B304" s="50" t="s">
        <v>282</v>
      </c>
      <c r="C304" s="5" t="s">
        <v>17</v>
      </c>
      <c r="D304" s="5" t="s">
        <v>39</v>
      </c>
      <c r="E304" s="5" t="s">
        <v>281</v>
      </c>
      <c r="F304" s="5"/>
      <c r="G304" s="8">
        <f t="shared" ref="G304:I304" si="82">SUM(G305:G305)</f>
        <v>50</v>
      </c>
      <c r="H304" s="8">
        <f t="shared" si="82"/>
        <v>-50</v>
      </c>
      <c r="I304" s="8">
        <f t="shared" si="82"/>
        <v>0</v>
      </c>
    </row>
    <row r="305" spans="1:9" ht="25.5" customHeight="1">
      <c r="A305" s="31"/>
      <c r="B305" s="46" t="s">
        <v>91</v>
      </c>
      <c r="C305" s="5" t="s">
        <v>17</v>
      </c>
      <c r="D305" s="5" t="s">
        <v>39</v>
      </c>
      <c r="E305" s="5" t="s">
        <v>281</v>
      </c>
      <c r="F305" s="5" t="s">
        <v>22</v>
      </c>
      <c r="G305" s="8">
        <v>50</v>
      </c>
      <c r="H305" s="8">
        <v>-50</v>
      </c>
      <c r="I305" s="8">
        <f>G305+H305</f>
        <v>0</v>
      </c>
    </row>
    <row r="306" spans="1:9" ht="22.5">
      <c r="A306" s="31"/>
      <c r="B306" s="7" t="s">
        <v>277</v>
      </c>
      <c r="C306" s="5" t="s">
        <v>17</v>
      </c>
      <c r="D306" s="5" t="s">
        <v>39</v>
      </c>
      <c r="E306" s="5" t="s">
        <v>276</v>
      </c>
      <c r="F306" s="5"/>
      <c r="G306" s="8">
        <f t="shared" ref="G306:I306" si="83">SUM(G307:G307)</f>
        <v>50</v>
      </c>
      <c r="H306" s="8">
        <f t="shared" si="83"/>
        <v>-50</v>
      </c>
      <c r="I306" s="8">
        <f t="shared" si="83"/>
        <v>0</v>
      </c>
    </row>
    <row r="307" spans="1:9" ht="21.75" customHeight="1">
      <c r="A307" s="31"/>
      <c r="B307" s="7" t="s">
        <v>91</v>
      </c>
      <c r="C307" s="5" t="s">
        <v>17</v>
      </c>
      <c r="D307" s="5" t="s">
        <v>39</v>
      </c>
      <c r="E307" s="5" t="s">
        <v>276</v>
      </c>
      <c r="F307" s="5" t="s">
        <v>22</v>
      </c>
      <c r="G307" s="8">
        <v>50</v>
      </c>
      <c r="H307" s="8">
        <v>-50</v>
      </c>
      <c r="I307" s="8">
        <f>G307+H307</f>
        <v>0</v>
      </c>
    </row>
    <row r="308" spans="1:9" ht="46.5" customHeight="1">
      <c r="A308" s="31"/>
      <c r="B308" s="52" t="s">
        <v>375</v>
      </c>
      <c r="C308" s="36" t="s">
        <v>17</v>
      </c>
      <c r="D308" s="36" t="s">
        <v>39</v>
      </c>
      <c r="E308" s="36" t="s">
        <v>378</v>
      </c>
      <c r="F308" s="36"/>
      <c r="G308" s="8">
        <f>G309+G310</f>
        <v>11.299999999999999</v>
      </c>
      <c r="H308" s="8">
        <f t="shared" ref="H308:I308" si="84">H309+H310</f>
        <v>-11.299999999999999</v>
      </c>
      <c r="I308" s="8">
        <f t="shared" si="84"/>
        <v>0</v>
      </c>
    </row>
    <row r="309" spans="1:9">
      <c r="A309" s="31"/>
      <c r="B309" s="52" t="s">
        <v>376</v>
      </c>
      <c r="C309" s="36" t="s">
        <v>17</v>
      </c>
      <c r="D309" s="36" t="s">
        <v>39</v>
      </c>
      <c r="E309" s="36" t="s">
        <v>378</v>
      </c>
      <c r="F309" s="36" t="s">
        <v>379</v>
      </c>
      <c r="G309" s="8">
        <v>0.6</v>
      </c>
      <c r="H309" s="8">
        <v>-0.6</v>
      </c>
      <c r="I309" s="8">
        <f>SUM(G309:H309)</f>
        <v>0</v>
      </c>
    </row>
    <row r="310" spans="1:9">
      <c r="A310" s="31"/>
      <c r="B310" s="52" t="s">
        <v>377</v>
      </c>
      <c r="C310" s="36" t="s">
        <v>17</v>
      </c>
      <c r="D310" s="36" t="s">
        <v>39</v>
      </c>
      <c r="E310" s="36" t="s">
        <v>378</v>
      </c>
      <c r="F310" s="36" t="s">
        <v>379</v>
      </c>
      <c r="G310" s="8">
        <v>10.7</v>
      </c>
      <c r="H310" s="8">
        <v>-10.7</v>
      </c>
      <c r="I310" s="8">
        <f>SUM(G310:H310)</f>
        <v>0</v>
      </c>
    </row>
    <row r="311" spans="1:9" ht="22.5">
      <c r="A311" s="31"/>
      <c r="B311" s="46" t="s">
        <v>284</v>
      </c>
      <c r="C311" s="5" t="s">
        <v>17</v>
      </c>
      <c r="D311" s="5" t="s">
        <v>39</v>
      </c>
      <c r="E311" s="5" t="s">
        <v>283</v>
      </c>
      <c r="F311" s="5"/>
      <c r="G311" s="8">
        <f t="shared" ref="G311:I311" si="85">SUM(G312:G313)</f>
        <v>352</v>
      </c>
      <c r="H311" s="8">
        <f t="shared" si="85"/>
        <v>-352</v>
      </c>
      <c r="I311" s="8">
        <f t="shared" si="85"/>
        <v>0</v>
      </c>
    </row>
    <row r="312" spans="1:9" ht="22.5">
      <c r="A312" s="31"/>
      <c r="B312" s="46" t="s">
        <v>21</v>
      </c>
      <c r="C312" s="5" t="s">
        <v>17</v>
      </c>
      <c r="D312" s="5" t="s">
        <v>39</v>
      </c>
      <c r="E312" s="5" t="s">
        <v>283</v>
      </c>
      <c r="F312" s="5" t="s">
        <v>27</v>
      </c>
      <c r="G312" s="8"/>
      <c r="H312" s="8"/>
      <c r="I312" s="8">
        <f>G312+H312</f>
        <v>0</v>
      </c>
    </row>
    <row r="313" spans="1:9" ht="23.25" customHeight="1">
      <c r="A313" s="31"/>
      <c r="B313" s="46" t="s">
        <v>91</v>
      </c>
      <c r="C313" s="5" t="s">
        <v>17</v>
      </c>
      <c r="D313" s="5" t="s">
        <v>39</v>
      </c>
      <c r="E313" s="5" t="s">
        <v>283</v>
      </c>
      <c r="F313" s="5" t="s">
        <v>22</v>
      </c>
      <c r="G313" s="8">
        <v>352</v>
      </c>
      <c r="H313" s="8">
        <v>-352</v>
      </c>
      <c r="I313" s="8">
        <f>G313+H313</f>
        <v>0</v>
      </c>
    </row>
    <row r="314" spans="1:9" ht="33.75">
      <c r="A314" s="31"/>
      <c r="B314" s="46" t="s">
        <v>152</v>
      </c>
      <c r="C314" s="5" t="s">
        <v>17</v>
      </c>
      <c r="D314" s="5" t="s">
        <v>39</v>
      </c>
      <c r="E314" s="5" t="s">
        <v>153</v>
      </c>
      <c r="F314" s="5"/>
      <c r="G314" s="8">
        <f t="shared" ref="G314:I314" si="86">SUM(G315:G315)</f>
        <v>1017.4000000000001</v>
      </c>
      <c r="H314" s="8">
        <f t="shared" si="86"/>
        <v>-1017.4</v>
      </c>
      <c r="I314" s="8">
        <f t="shared" si="86"/>
        <v>0</v>
      </c>
    </row>
    <row r="315" spans="1:9" ht="24.75" customHeight="1">
      <c r="A315" s="31"/>
      <c r="B315" s="46" t="s">
        <v>91</v>
      </c>
      <c r="C315" s="5" t="s">
        <v>17</v>
      </c>
      <c r="D315" s="5" t="s">
        <v>39</v>
      </c>
      <c r="E315" s="5" t="s">
        <v>153</v>
      </c>
      <c r="F315" s="5" t="s">
        <v>22</v>
      </c>
      <c r="G315" s="53">
        <v>1017.4000000000001</v>
      </c>
      <c r="H315" s="21">
        <v>-1017.4</v>
      </c>
      <c r="I315" s="8">
        <f>G315+H315</f>
        <v>0</v>
      </c>
    </row>
    <row r="316" spans="1:9" ht="45">
      <c r="A316" s="31"/>
      <c r="B316" s="50" t="s">
        <v>287</v>
      </c>
      <c r="C316" s="5" t="s">
        <v>17</v>
      </c>
      <c r="D316" s="5" t="s">
        <v>39</v>
      </c>
      <c r="E316" s="5" t="s">
        <v>285</v>
      </c>
      <c r="F316" s="5"/>
      <c r="G316" s="21">
        <f t="shared" ref="G316:I316" si="87">SUM(G317)</f>
        <v>50</v>
      </c>
      <c r="H316" s="21">
        <f t="shared" si="87"/>
        <v>-50</v>
      </c>
      <c r="I316" s="21">
        <f t="shared" si="87"/>
        <v>0</v>
      </c>
    </row>
    <row r="317" spans="1:9" ht="26.25" customHeight="1">
      <c r="A317" s="31"/>
      <c r="B317" s="46" t="s">
        <v>91</v>
      </c>
      <c r="C317" s="5" t="s">
        <v>17</v>
      </c>
      <c r="D317" s="5" t="s">
        <v>39</v>
      </c>
      <c r="E317" s="5" t="s">
        <v>285</v>
      </c>
      <c r="F317" s="5" t="s">
        <v>22</v>
      </c>
      <c r="G317" s="21">
        <v>50</v>
      </c>
      <c r="H317" s="53">
        <v>-50</v>
      </c>
      <c r="I317" s="8">
        <f>G317+H317</f>
        <v>0</v>
      </c>
    </row>
    <row r="318" spans="1:9" ht="33.75">
      <c r="A318" s="31"/>
      <c r="B318" s="46" t="s">
        <v>288</v>
      </c>
      <c r="C318" s="5" t="s">
        <v>17</v>
      </c>
      <c r="D318" s="5" t="s">
        <v>39</v>
      </c>
      <c r="E318" s="5" t="s">
        <v>286</v>
      </c>
      <c r="F318" s="5"/>
      <c r="G318" s="21">
        <f t="shared" ref="G318:I318" si="88">G319</f>
        <v>134.1</v>
      </c>
      <c r="H318" s="53">
        <f t="shared" si="88"/>
        <v>-134.1</v>
      </c>
      <c r="I318" s="21">
        <f t="shared" si="88"/>
        <v>0</v>
      </c>
    </row>
    <row r="319" spans="1:9" ht="27" customHeight="1">
      <c r="A319" s="31"/>
      <c r="B319" s="46" t="s">
        <v>91</v>
      </c>
      <c r="C319" s="5" t="s">
        <v>17</v>
      </c>
      <c r="D319" s="5" t="s">
        <v>39</v>
      </c>
      <c r="E319" s="5" t="s">
        <v>286</v>
      </c>
      <c r="F319" s="5" t="s">
        <v>22</v>
      </c>
      <c r="G319" s="21">
        <v>134.1</v>
      </c>
      <c r="H319" s="21">
        <v>-134.1</v>
      </c>
      <c r="I319" s="8">
        <f>G319+H319</f>
        <v>0</v>
      </c>
    </row>
    <row r="320" spans="1:9" ht="33.75">
      <c r="A320" s="31"/>
      <c r="B320" s="4" t="s">
        <v>538</v>
      </c>
      <c r="C320" s="5" t="s">
        <v>17</v>
      </c>
      <c r="D320" s="5" t="s">
        <v>39</v>
      </c>
      <c r="E320" s="5" t="s">
        <v>550</v>
      </c>
      <c r="F320" s="5"/>
      <c r="G320" s="8">
        <f>G321+G323</f>
        <v>0</v>
      </c>
      <c r="H320" s="8">
        <f>H321+H323</f>
        <v>1017.4000000000001</v>
      </c>
      <c r="I320" s="8">
        <f>I321+I323</f>
        <v>1017.4000000000001</v>
      </c>
    </row>
    <row r="321" spans="1:9" ht="33.75">
      <c r="A321" s="31"/>
      <c r="B321" s="4" t="s">
        <v>539</v>
      </c>
      <c r="C321" s="5" t="s">
        <v>17</v>
      </c>
      <c r="D321" s="5" t="s">
        <v>39</v>
      </c>
      <c r="E321" s="5" t="s">
        <v>551</v>
      </c>
      <c r="F321" s="5"/>
      <c r="G321" s="8">
        <f>G322</f>
        <v>0</v>
      </c>
      <c r="H321" s="8">
        <f>H322</f>
        <v>860.90000000000009</v>
      </c>
      <c r="I321" s="8">
        <f>I322</f>
        <v>860.90000000000009</v>
      </c>
    </row>
    <row r="322" spans="1:9" ht="24" customHeight="1">
      <c r="A322" s="31"/>
      <c r="B322" s="6" t="s">
        <v>91</v>
      </c>
      <c r="C322" s="5" t="s">
        <v>17</v>
      </c>
      <c r="D322" s="5" t="s">
        <v>39</v>
      </c>
      <c r="E322" s="5" t="s">
        <v>551</v>
      </c>
      <c r="F322" s="5" t="s">
        <v>22</v>
      </c>
      <c r="G322" s="8"/>
      <c r="H322" s="8">
        <f>16.7+844.2</f>
        <v>860.90000000000009</v>
      </c>
      <c r="I322" s="8">
        <f>SUM(G322:H322)</f>
        <v>860.90000000000009</v>
      </c>
    </row>
    <row r="323" spans="1:9" ht="22.5" customHeight="1">
      <c r="A323" s="31"/>
      <c r="B323" s="4" t="s">
        <v>540</v>
      </c>
      <c r="C323" s="5" t="s">
        <v>17</v>
      </c>
      <c r="D323" s="5" t="s">
        <v>39</v>
      </c>
      <c r="E323" s="5" t="s">
        <v>552</v>
      </c>
      <c r="F323" s="5"/>
      <c r="G323" s="8">
        <f>G324</f>
        <v>0</v>
      </c>
      <c r="H323" s="8">
        <f>H324</f>
        <v>156.5</v>
      </c>
      <c r="I323" s="8">
        <f>I324</f>
        <v>156.5</v>
      </c>
    </row>
    <row r="324" spans="1:9" ht="23.25" customHeight="1">
      <c r="A324" s="31"/>
      <c r="B324" s="6" t="s">
        <v>91</v>
      </c>
      <c r="C324" s="5" t="s">
        <v>17</v>
      </c>
      <c r="D324" s="5" t="s">
        <v>39</v>
      </c>
      <c r="E324" s="5" t="s">
        <v>552</v>
      </c>
      <c r="F324" s="5" t="s">
        <v>22</v>
      </c>
      <c r="G324" s="8"/>
      <c r="H324" s="8">
        <f>140+16.5</f>
        <v>156.5</v>
      </c>
      <c r="I324" s="8">
        <f>SUM(G324:H324)</f>
        <v>156.5</v>
      </c>
    </row>
    <row r="325" spans="1:9" ht="22.5">
      <c r="A325" s="31"/>
      <c r="B325" s="4" t="s">
        <v>541</v>
      </c>
      <c r="C325" s="5" t="s">
        <v>17</v>
      </c>
      <c r="D325" s="5" t="s">
        <v>39</v>
      </c>
      <c r="E325" s="5" t="s">
        <v>553</v>
      </c>
      <c r="F325" s="5"/>
      <c r="G325" s="8">
        <f t="shared" ref="G325:I326" si="89">G326</f>
        <v>0</v>
      </c>
      <c r="H325" s="8">
        <f t="shared" si="89"/>
        <v>352</v>
      </c>
      <c r="I325" s="8">
        <f t="shared" si="89"/>
        <v>352</v>
      </c>
    </row>
    <row r="326" spans="1:9">
      <c r="A326" s="31"/>
      <c r="B326" s="4" t="s">
        <v>542</v>
      </c>
      <c r="C326" s="5" t="s">
        <v>17</v>
      </c>
      <c r="D326" s="5" t="s">
        <v>39</v>
      </c>
      <c r="E326" s="5" t="s">
        <v>554</v>
      </c>
      <c r="F326" s="5"/>
      <c r="G326" s="8">
        <f t="shared" si="89"/>
        <v>0</v>
      </c>
      <c r="H326" s="8">
        <f t="shared" si="89"/>
        <v>352</v>
      </c>
      <c r="I326" s="8">
        <f t="shared" si="89"/>
        <v>352</v>
      </c>
    </row>
    <row r="327" spans="1:9" ht="24" customHeight="1">
      <c r="A327" s="31"/>
      <c r="B327" s="6" t="s">
        <v>91</v>
      </c>
      <c r="C327" s="5" t="s">
        <v>17</v>
      </c>
      <c r="D327" s="5" t="s">
        <v>39</v>
      </c>
      <c r="E327" s="5" t="s">
        <v>554</v>
      </c>
      <c r="F327" s="5" t="s">
        <v>22</v>
      </c>
      <c r="G327" s="8"/>
      <c r="H327" s="8">
        <v>352</v>
      </c>
      <c r="I327" s="8">
        <f>SUM(G327:H327)</f>
        <v>352</v>
      </c>
    </row>
    <row r="328" spans="1:9" ht="22.5">
      <c r="A328" s="31"/>
      <c r="B328" s="4" t="s">
        <v>543</v>
      </c>
      <c r="C328" s="5" t="s">
        <v>17</v>
      </c>
      <c r="D328" s="5" t="s">
        <v>39</v>
      </c>
      <c r="E328" s="5" t="s">
        <v>555</v>
      </c>
      <c r="F328" s="5"/>
      <c r="G328" s="8">
        <f t="shared" ref="G328:I329" si="90">G329</f>
        <v>0</v>
      </c>
      <c r="H328" s="8">
        <f t="shared" si="90"/>
        <v>50</v>
      </c>
      <c r="I328" s="8">
        <f t="shared" si="90"/>
        <v>50</v>
      </c>
    </row>
    <row r="329" spans="1:9" ht="33.75">
      <c r="A329" s="31"/>
      <c r="B329" s="6" t="s">
        <v>544</v>
      </c>
      <c r="C329" s="5" t="s">
        <v>17</v>
      </c>
      <c r="D329" s="5" t="s">
        <v>39</v>
      </c>
      <c r="E329" s="5" t="s">
        <v>556</v>
      </c>
      <c r="F329" s="5"/>
      <c r="G329" s="8">
        <f t="shared" si="90"/>
        <v>0</v>
      </c>
      <c r="H329" s="8">
        <f t="shared" si="90"/>
        <v>50</v>
      </c>
      <c r="I329" s="8">
        <f t="shared" si="90"/>
        <v>50</v>
      </c>
    </row>
    <row r="330" spans="1:9" ht="22.5" customHeight="1">
      <c r="A330" s="31"/>
      <c r="B330" s="6" t="s">
        <v>91</v>
      </c>
      <c r="C330" s="5" t="s">
        <v>17</v>
      </c>
      <c r="D330" s="5" t="s">
        <v>39</v>
      </c>
      <c r="E330" s="5" t="s">
        <v>556</v>
      </c>
      <c r="F330" s="5" t="s">
        <v>22</v>
      </c>
      <c r="G330" s="8"/>
      <c r="H330" s="8">
        <v>50</v>
      </c>
      <c r="I330" s="8">
        <f>SUM(G330:H330)</f>
        <v>50</v>
      </c>
    </row>
    <row r="331" spans="1:9" ht="22.5">
      <c r="A331" s="31"/>
      <c r="B331" s="4" t="s">
        <v>516</v>
      </c>
      <c r="C331" s="5" t="s">
        <v>17</v>
      </c>
      <c r="D331" s="5" t="s">
        <v>39</v>
      </c>
      <c r="E331" s="5" t="s">
        <v>518</v>
      </c>
      <c r="F331" s="5"/>
      <c r="G331" s="8">
        <f t="shared" ref="G331:I332" si="91">G332</f>
        <v>0</v>
      </c>
      <c r="H331" s="8">
        <f t="shared" si="91"/>
        <v>50</v>
      </c>
      <c r="I331" s="8">
        <f t="shared" si="91"/>
        <v>50</v>
      </c>
    </row>
    <row r="332" spans="1:9" ht="26.25" customHeight="1">
      <c r="A332" s="31"/>
      <c r="B332" s="4" t="s">
        <v>545</v>
      </c>
      <c r="C332" s="5" t="s">
        <v>17</v>
      </c>
      <c r="D332" s="5" t="s">
        <v>39</v>
      </c>
      <c r="E332" s="5" t="s">
        <v>557</v>
      </c>
      <c r="F332" s="5"/>
      <c r="G332" s="8">
        <f t="shared" si="91"/>
        <v>0</v>
      </c>
      <c r="H332" s="8">
        <f t="shared" si="91"/>
        <v>50</v>
      </c>
      <c r="I332" s="8">
        <f t="shared" si="91"/>
        <v>50</v>
      </c>
    </row>
    <row r="333" spans="1:9" ht="23.25" customHeight="1">
      <c r="A333" s="31"/>
      <c r="B333" s="6" t="s">
        <v>91</v>
      </c>
      <c r="C333" s="5" t="s">
        <v>17</v>
      </c>
      <c r="D333" s="5" t="s">
        <v>39</v>
      </c>
      <c r="E333" s="5" t="s">
        <v>557</v>
      </c>
      <c r="F333" s="5" t="s">
        <v>22</v>
      </c>
      <c r="G333" s="8"/>
      <c r="H333" s="8">
        <v>50</v>
      </c>
      <c r="I333" s="8">
        <f>SUM(G333:H333)</f>
        <v>50</v>
      </c>
    </row>
    <row r="334" spans="1:9" ht="42" customHeight="1">
      <c r="A334" s="31"/>
      <c r="B334" s="4" t="s">
        <v>546</v>
      </c>
      <c r="C334" s="5" t="s">
        <v>17</v>
      </c>
      <c r="D334" s="5" t="s">
        <v>39</v>
      </c>
      <c r="E334" s="5" t="s">
        <v>558</v>
      </c>
      <c r="F334" s="5"/>
      <c r="G334" s="8">
        <f>G336</f>
        <v>0</v>
      </c>
      <c r="H334" s="8">
        <f>H336</f>
        <v>50</v>
      </c>
      <c r="I334" s="8">
        <f>I336</f>
        <v>50</v>
      </c>
    </row>
    <row r="335" spans="1:9" ht="33.75">
      <c r="A335" s="31"/>
      <c r="B335" s="4" t="s">
        <v>547</v>
      </c>
      <c r="C335" s="5" t="s">
        <v>17</v>
      </c>
      <c r="D335" s="5" t="s">
        <v>39</v>
      </c>
      <c r="E335" s="5" t="s">
        <v>559</v>
      </c>
      <c r="F335" s="5"/>
      <c r="G335" s="8">
        <f>G336</f>
        <v>0</v>
      </c>
      <c r="H335" s="8">
        <f>H336</f>
        <v>50</v>
      </c>
      <c r="I335" s="8">
        <f>I336</f>
        <v>50</v>
      </c>
    </row>
    <row r="336" spans="1:9" ht="26.25" customHeight="1">
      <c r="A336" s="31"/>
      <c r="B336" s="6" t="s">
        <v>91</v>
      </c>
      <c r="C336" s="5" t="s">
        <v>17</v>
      </c>
      <c r="D336" s="5" t="s">
        <v>39</v>
      </c>
      <c r="E336" s="5" t="s">
        <v>559</v>
      </c>
      <c r="F336" s="5" t="s">
        <v>22</v>
      </c>
      <c r="G336" s="8"/>
      <c r="H336" s="8">
        <v>50</v>
      </c>
      <c r="I336" s="8">
        <f>SUM(G336:H336)</f>
        <v>50</v>
      </c>
    </row>
    <row r="337" spans="1:9" ht="33.75">
      <c r="A337" s="31"/>
      <c r="B337" s="4" t="s">
        <v>548</v>
      </c>
      <c r="C337" s="5" t="s">
        <v>17</v>
      </c>
      <c r="D337" s="5" t="s">
        <v>39</v>
      </c>
      <c r="E337" s="5" t="s">
        <v>560</v>
      </c>
      <c r="F337" s="5"/>
      <c r="G337" s="8">
        <f t="shared" ref="G337:I338" si="92">G338</f>
        <v>0</v>
      </c>
      <c r="H337" s="8">
        <f t="shared" si="92"/>
        <v>134.1</v>
      </c>
      <c r="I337" s="8">
        <f t="shared" si="92"/>
        <v>134.1</v>
      </c>
    </row>
    <row r="338" spans="1:9" ht="33.75">
      <c r="A338" s="31"/>
      <c r="B338" s="4" t="s">
        <v>549</v>
      </c>
      <c r="C338" s="5" t="s">
        <v>17</v>
      </c>
      <c r="D338" s="5" t="s">
        <v>39</v>
      </c>
      <c r="E338" s="5" t="s">
        <v>561</v>
      </c>
      <c r="F338" s="5"/>
      <c r="G338" s="8">
        <f t="shared" si="92"/>
        <v>0</v>
      </c>
      <c r="H338" s="8">
        <f t="shared" si="92"/>
        <v>134.1</v>
      </c>
      <c r="I338" s="8">
        <f t="shared" si="92"/>
        <v>134.1</v>
      </c>
    </row>
    <row r="339" spans="1:9" ht="25.5" customHeight="1">
      <c r="A339" s="31"/>
      <c r="B339" s="6" t="s">
        <v>91</v>
      </c>
      <c r="C339" s="5" t="s">
        <v>17</v>
      </c>
      <c r="D339" s="5" t="s">
        <v>39</v>
      </c>
      <c r="E339" s="5" t="s">
        <v>561</v>
      </c>
      <c r="F339" s="5" t="s">
        <v>22</v>
      </c>
      <c r="G339" s="8"/>
      <c r="H339" s="8">
        <v>134.1</v>
      </c>
      <c r="I339" s="8">
        <f>SUM(G339:H339)</f>
        <v>134.1</v>
      </c>
    </row>
    <row r="340" spans="1:9" ht="56.25">
      <c r="A340" s="31"/>
      <c r="B340" s="46" t="s">
        <v>459</v>
      </c>
      <c r="C340" s="5" t="s">
        <v>17</v>
      </c>
      <c r="D340" s="5" t="s">
        <v>39</v>
      </c>
      <c r="E340" s="5" t="s">
        <v>157</v>
      </c>
      <c r="F340" s="16"/>
      <c r="G340" s="54">
        <f>G341</f>
        <v>65</v>
      </c>
      <c r="H340" s="54">
        <f t="shared" ref="H340:I341" si="93">H341</f>
        <v>-65</v>
      </c>
      <c r="I340" s="54">
        <f t="shared" si="93"/>
        <v>0</v>
      </c>
    </row>
    <row r="341" spans="1:9" ht="22.5">
      <c r="A341" s="31"/>
      <c r="B341" s="7" t="s">
        <v>193</v>
      </c>
      <c r="C341" s="5" t="s">
        <v>17</v>
      </c>
      <c r="D341" s="5" t="s">
        <v>39</v>
      </c>
      <c r="E341" s="5" t="s">
        <v>165</v>
      </c>
      <c r="F341" s="16"/>
      <c r="G341" s="54">
        <f>G342</f>
        <v>65</v>
      </c>
      <c r="H341" s="54">
        <f t="shared" si="93"/>
        <v>-65</v>
      </c>
      <c r="I341" s="54">
        <f t="shared" si="93"/>
        <v>0</v>
      </c>
    </row>
    <row r="342" spans="1:9" ht="36" customHeight="1">
      <c r="A342" s="31"/>
      <c r="B342" s="7" t="s">
        <v>137</v>
      </c>
      <c r="C342" s="5" t="s">
        <v>17</v>
      </c>
      <c r="D342" s="5" t="s">
        <v>39</v>
      </c>
      <c r="E342" s="5" t="s">
        <v>138</v>
      </c>
      <c r="F342" s="5"/>
      <c r="G342" s="8">
        <f>G343+G345</f>
        <v>65</v>
      </c>
      <c r="H342" s="8">
        <f t="shared" ref="H342:I342" si="94">H343+H345</f>
        <v>-65</v>
      </c>
      <c r="I342" s="8">
        <f t="shared" si="94"/>
        <v>0</v>
      </c>
    </row>
    <row r="343" spans="1:9" ht="67.5">
      <c r="A343" s="31"/>
      <c r="B343" s="12" t="s">
        <v>380</v>
      </c>
      <c r="C343" s="5" t="s">
        <v>17</v>
      </c>
      <c r="D343" s="5" t="s">
        <v>39</v>
      </c>
      <c r="E343" s="5" t="s">
        <v>418</v>
      </c>
      <c r="F343" s="5"/>
      <c r="G343" s="21">
        <f>G344</f>
        <v>24.8</v>
      </c>
      <c r="H343" s="21">
        <f t="shared" ref="H343:I343" si="95">H344</f>
        <v>-24.8</v>
      </c>
      <c r="I343" s="21">
        <f t="shared" si="95"/>
        <v>0</v>
      </c>
    </row>
    <row r="344" spans="1:9">
      <c r="A344" s="31"/>
      <c r="B344" s="7" t="s">
        <v>194</v>
      </c>
      <c r="C344" s="5" t="s">
        <v>17</v>
      </c>
      <c r="D344" s="5" t="s">
        <v>39</v>
      </c>
      <c r="E344" s="5" t="s">
        <v>418</v>
      </c>
      <c r="F344" s="5" t="s">
        <v>195</v>
      </c>
      <c r="G344" s="21">
        <v>24.8</v>
      </c>
      <c r="H344" s="8">
        <v>-24.8</v>
      </c>
      <c r="I344" s="8">
        <f>SUM(G344:H344)</f>
        <v>0</v>
      </c>
    </row>
    <row r="345" spans="1:9" ht="67.5">
      <c r="A345" s="31"/>
      <c r="B345" s="12" t="s">
        <v>381</v>
      </c>
      <c r="C345" s="5" t="s">
        <v>17</v>
      </c>
      <c r="D345" s="5" t="s">
        <v>39</v>
      </c>
      <c r="E345" s="5" t="s">
        <v>419</v>
      </c>
      <c r="F345" s="5"/>
      <c r="G345" s="21">
        <f>G346</f>
        <v>40.200000000000003</v>
      </c>
      <c r="H345" s="21">
        <f t="shared" ref="H345:I345" si="96">H346</f>
        <v>-40.200000000000003</v>
      </c>
      <c r="I345" s="21">
        <f t="shared" si="96"/>
        <v>0</v>
      </c>
    </row>
    <row r="346" spans="1:9">
      <c r="A346" s="31"/>
      <c r="B346" s="7" t="s">
        <v>194</v>
      </c>
      <c r="C346" s="5" t="s">
        <v>17</v>
      </c>
      <c r="D346" s="5" t="s">
        <v>39</v>
      </c>
      <c r="E346" s="5" t="s">
        <v>419</v>
      </c>
      <c r="F346" s="5" t="s">
        <v>195</v>
      </c>
      <c r="G346" s="21">
        <v>40.200000000000003</v>
      </c>
      <c r="H346" s="8">
        <v>-40.200000000000003</v>
      </c>
      <c r="I346" s="8">
        <f>G346+H346</f>
        <v>0</v>
      </c>
    </row>
    <row r="347" spans="1:9">
      <c r="A347" s="31">
        <v>4</v>
      </c>
      <c r="B347" s="38" t="s">
        <v>40</v>
      </c>
      <c r="C347" s="32" t="s">
        <v>19</v>
      </c>
      <c r="D347" s="32"/>
      <c r="E347" s="32"/>
      <c r="F347" s="48"/>
      <c r="G347" s="45">
        <f>G348+G366+G376</f>
        <v>10892.5</v>
      </c>
      <c r="H347" s="45">
        <f>H348+H366+H376</f>
        <v>0</v>
      </c>
      <c r="I347" s="45">
        <f>I348+I366+I376</f>
        <v>10892.5</v>
      </c>
    </row>
    <row r="348" spans="1:9">
      <c r="A348" s="35" t="s">
        <v>41</v>
      </c>
      <c r="B348" s="38" t="s">
        <v>148</v>
      </c>
      <c r="C348" s="32" t="s">
        <v>19</v>
      </c>
      <c r="D348" s="32" t="s">
        <v>46</v>
      </c>
      <c r="E348" s="32"/>
      <c r="F348" s="32"/>
      <c r="G348" s="11">
        <f>G349+G363</f>
        <v>489</v>
      </c>
      <c r="H348" s="11">
        <f>H349+H363</f>
        <v>0</v>
      </c>
      <c r="I348" s="11">
        <f>I349+I363</f>
        <v>489</v>
      </c>
    </row>
    <row r="349" spans="1:9" ht="45">
      <c r="A349" s="35"/>
      <c r="B349" s="46" t="s">
        <v>461</v>
      </c>
      <c r="C349" s="5" t="s">
        <v>19</v>
      </c>
      <c r="D349" s="5" t="s">
        <v>46</v>
      </c>
      <c r="E349" s="5" t="s">
        <v>158</v>
      </c>
      <c r="F349" s="16"/>
      <c r="G349" s="8">
        <f>G350+G355+G360</f>
        <v>180.3</v>
      </c>
      <c r="H349" s="8">
        <f t="shared" ref="H349:I349" si="97">H350+H355+H360</f>
        <v>308.7</v>
      </c>
      <c r="I349" s="8">
        <f t="shared" si="97"/>
        <v>489</v>
      </c>
    </row>
    <row r="350" spans="1:9" ht="22.5">
      <c r="A350" s="35"/>
      <c r="B350" s="46" t="s">
        <v>159</v>
      </c>
      <c r="C350" s="5" t="s">
        <v>19</v>
      </c>
      <c r="D350" s="5" t="s">
        <v>46</v>
      </c>
      <c r="E350" s="5" t="s">
        <v>160</v>
      </c>
      <c r="F350" s="16"/>
      <c r="G350" s="8">
        <f>G351+G353</f>
        <v>180.3</v>
      </c>
      <c r="H350" s="8">
        <f t="shared" ref="H350:I350" si="98">H351+H353</f>
        <v>-180.3</v>
      </c>
      <c r="I350" s="8">
        <f t="shared" si="98"/>
        <v>0</v>
      </c>
    </row>
    <row r="351" spans="1:9" ht="22.5">
      <c r="A351" s="35"/>
      <c r="B351" s="46" t="s">
        <v>302</v>
      </c>
      <c r="C351" s="5" t="s">
        <v>19</v>
      </c>
      <c r="D351" s="5" t="s">
        <v>46</v>
      </c>
      <c r="E351" s="5" t="s">
        <v>304</v>
      </c>
      <c r="F351" s="16"/>
      <c r="G351" s="8">
        <f>G352</f>
        <v>76</v>
      </c>
      <c r="H351" s="8">
        <f t="shared" ref="H351:I351" si="99">H352</f>
        <v>-76</v>
      </c>
      <c r="I351" s="8">
        <f t="shared" si="99"/>
        <v>0</v>
      </c>
    </row>
    <row r="352" spans="1:9" ht="25.5" customHeight="1">
      <c r="A352" s="35"/>
      <c r="B352" s="49" t="s">
        <v>91</v>
      </c>
      <c r="C352" s="5" t="s">
        <v>19</v>
      </c>
      <c r="D352" s="5" t="s">
        <v>46</v>
      </c>
      <c r="E352" s="5" t="s">
        <v>304</v>
      </c>
      <c r="F352" s="16" t="s">
        <v>22</v>
      </c>
      <c r="G352" s="8">
        <v>76</v>
      </c>
      <c r="H352" s="8">
        <v>-76</v>
      </c>
      <c r="I352" s="8">
        <f>G352+H352</f>
        <v>0</v>
      </c>
    </row>
    <row r="353" spans="1:9" ht="101.25">
      <c r="A353" s="35"/>
      <c r="B353" s="9" t="s">
        <v>350</v>
      </c>
      <c r="C353" s="5" t="s">
        <v>19</v>
      </c>
      <c r="D353" s="5" t="s">
        <v>46</v>
      </c>
      <c r="E353" s="5" t="s">
        <v>351</v>
      </c>
      <c r="F353" s="5"/>
      <c r="G353" s="8">
        <f t="shared" ref="G353:I353" si="100">G354</f>
        <v>104.3</v>
      </c>
      <c r="H353" s="8">
        <f t="shared" si="100"/>
        <v>-104.3</v>
      </c>
      <c r="I353" s="8">
        <f t="shared" si="100"/>
        <v>0</v>
      </c>
    </row>
    <row r="354" spans="1:9" ht="27" customHeight="1">
      <c r="A354" s="35"/>
      <c r="B354" s="46" t="s">
        <v>91</v>
      </c>
      <c r="C354" s="5" t="s">
        <v>19</v>
      </c>
      <c r="D354" s="5" t="s">
        <v>46</v>
      </c>
      <c r="E354" s="5" t="s">
        <v>351</v>
      </c>
      <c r="F354" s="5" t="s">
        <v>22</v>
      </c>
      <c r="G354" s="8">
        <v>104.3</v>
      </c>
      <c r="H354" s="8">
        <v>-104.3</v>
      </c>
      <c r="I354" s="8">
        <f>G354+H354</f>
        <v>0</v>
      </c>
    </row>
    <row r="355" spans="1:9" ht="33.75">
      <c r="A355" s="35"/>
      <c r="B355" s="4" t="s">
        <v>562</v>
      </c>
      <c r="C355" s="5" t="s">
        <v>19</v>
      </c>
      <c r="D355" s="5" t="s">
        <v>46</v>
      </c>
      <c r="E355" s="5" t="s">
        <v>564</v>
      </c>
      <c r="F355" s="5"/>
      <c r="G355" s="8">
        <f>G356+G358</f>
        <v>0</v>
      </c>
      <c r="H355" s="8">
        <f>H356+H358</f>
        <v>180.3</v>
      </c>
      <c r="I355" s="8">
        <f>I356+I358</f>
        <v>180.3</v>
      </c>
    </row>
    <row r="356" spans="1:9" ht="22.5">
      <c r="A356" s="35"/>
      <c r="B356" s="4" t="s">
        <v>563</v>
      </c>
      <c r="C356" s="5" t="s">
        <v>19</v>
      </c>
      <c r="D356" s="5" t="s">
        <v>46</v>
      </c>
      <c r="E356" s="5" t="s">
        <v>565</v>
      </c>
      <c r="F356" s="5"/>
      <c r="G356" s="8">
        <f>G357</f>
        <v>0</v>
      </c>
      <c r="H356" s="8">
        <f>H357</f>
        <v>76</v>
      </c>
      <c r="I356" s="8">
        <f>I357</f>
        <v>76</v>
      </c>
    </row>
    <row r="357" spans="1:9" ht="24.75" customHeight="1">
      <c r="A357" s="35"/>
      <c r="B357" s="6" t="s">
        <v>91</v>
      </c>
      <c r="C357" s="5" t="s">
        <v>19</v>
      </c>
      <c r="D357" s="5" t="s">
        <v>46</v>
      </c>
      <c r="E357" s="5" t="s">
        <v>565</v>
      </c>
      <c r="F357" s="5" t="s">
        <v>22</v>
      </c>
      <c r="G357" s="8"/>
      <c r="H357" s="8">
        <v>76</v>
      </c>
      <c r="I357" s="8">
        <f>SUM(G357:H357)</f>
        <v>76</v>
      </c>
    </row>
    <row r="358" spans="1:9" ht="90">
      <c r="A358" s="35"/>
      <c r="B358" s="4" t="s">
        <v>566</v>
      </c>
      <c r="C358" s="5" t="s">
        <v>19</v>
      </c>
      <c r="D358" s="5" t="s">
        <v>46</v>
      </c>
      <c r="E358" s="5" t="s">
        <v>567</v>
      </c>
      <c r="F358" s="5"/>
      <c r="G358" s="8">
        <f>SUM(G359)</f>
        <v>0</v>
      </c>
      <c r="H358" s="8">
        <f>SUM(H359)</f>
        <v>104.3</v>
      </c>
      <c r="I358" s="8">
        <f>SUM(I359)</f>
        <v>104.3</v>
      </c>
    </row>
    <row r="359" spans="1:9" ht="25.5" customHeight="1">
      <c r="A359" s="35"/>
      <c r="B359" s="6" t="s">
        <v>91</v>
      </c>
      <c r="C359" s="5" t="s">
        <v>19</v>
      </c>
      <c r="D359" s="5" t="s">
        <v>46</v>
      </c>
      <c r="E359" s="5" t="s">
        <v>567</v>
      </c>
      <c r="F359" s="5" t="s">
        <v>22</v>
      </c>
      <c r="G359" s="8"/>
      <c r="H359" s="8">
        <v>104.3</v>
      </c>
      <c r="I359" s="8">
        <f>SUM(G359:H359)</f>
        <v>104.3</v>
      </c>
    </row>
    <row r="360" spans="1:9" ht="33.75">
      <c r="A360" s="35"/>
      <c r="B360" s="4" t="s">
        <v>568</v>
      </c>
      <c r="C360" s="5" t="s">
        <v>19</v>
      </c>
      <c r="D360" s="5" t="s">
        <v>46</v>
      </c>
      <c r="E360" s="5" t="s">
        <v>569</v>
      </c>
      <c r="F360" s="5"/>
      <c r="G360" s="8">
        <f t="shared" ref="G360:I361" si="101">G361</f>
        <v>0</v>
      </c>
      <c r="H360" s="8">
        <f t="shared" si="101"/>
        <v>308.7</v>
      </c>
      <c r="I360" s="8">
        <f t="shared" si="101"/>
        <v>308.7</v>
      </c>
    </row>
    <row r="361" spans="1:9" ht="45">
      <c r="A361" s="35"/>
      <c r="B361" s="9" t="s">
        <v>370</v>
      </c>
      <c r="C361" s="5" t="s">
        <v>19</v>
      </c>
      <c r="D361" s="5" t="s">
        <v>46</v>
      </c>
      <c r="E361" s="5" t="s">
        <v>570</v>
      </c>
      <c r="F361" s="5"/>
      <c r="G361" s="8">
        <f t="shared" si="101"/>
        <v>0</v>
      </c>
      <c r="H361" s="8">
        <f t="shared" si="101"/>
        <v>308.7</v>
      </c>
      <c r="I361" s="8">
        <f t="shared" si="101"/>
        <v>308.7</v>
      </c>
    </row>
    <row r="362" spans="1:9" ht="24.75" customHeight="1">
      <c r="A362" s="35"/>
      <c r="B362" s="7" t="s">
        <v>91</v>
      </c>
      <c r="C362" s="5" t="s">
        <v>19</v>
      </c>
      <c r="D362" s="5" t="s">
        <v>46</v>
      </c>
      <c r="E362" s="5" t="s">
        <v>570</v>
      </c>
      <c r="F362" s="5" t="s">
        <v>22</v>
      </c>
      <c r="G362" s="8"/>
      <c r="H362" s="8">
        <v>308.7</v>
      </c>
      <c r="I362" s="8">
        <f>G362+H362</f>
        <v>308.7</v>
      </c>
    </row>
    <row r="363" spans="1:9">
      <c r="A363" s="35"/>
      <c r="B363" s="7" t="s">
        <v>156</v>
      </c>
      <c r="C363" s="5" t="s">
        <v>19</v>
      </c>
      <c r="D363" s="5" t="s">
        <v>46</v>
      </c>
      <c r="E363" s="5" t="s">
        <v>147</v>
      </c>
      <c r="F363" s="5"/>
      <c r="G363" s="8">
        <f>G364</f>
        <v>308.7</v>
      </c>
      <c r="H363" s="8">
        <f t="shared" ref="H363:I363" si="102">H364</f>
        <v>-308.7</v>
      </c>
      <c r="I363" s="8">
        <f t="shared" si="102"/>
        <v>0</v>
      </c>
    </row>
    <row r="364" spans="1:9" ht="45">
      <c r="A364" s="35"/>
      <c r="B364" s="9" t="s">
        <v>370</v>
      </c>
      <c r="C364" s="5" t="s">
        <v>19</v>
      </c>
      <c r="D364" s="5" t="s">
        <v>46</v>
      </c>
      <c r="E364" s="5" t="s">
        <v>352</v>
      </c>
      <c r="F364" s="5"/>
      <c r="G364" s="8">
        <f t="shared" ref="G364:I364" si="103">G365</f>
        <v>308.7</v>
      </c>
      <c r="H364" s="8">
        <f t="shared" si="103"/>
        <v>-308.7</v>
      </c>
      <c r="I364" s="8">
        <f t="shared" si="103"/>
        <v>0</v>
      </c>
    </row>
    <row r="365" spans="1:9" ht="23.25" customHeight="1">
      <c r="A365" s="35"/>
      <c r="B365" s="7" t="s">
        <v>91</v>
      </c>
      <c r="C365" s="5" t="s">
        <v>19</v>
      </c>
      <c r="D365" s="5" t="s">
        <v>46</v>
      </c>
      <c r="E365" s="5" t="s">
        <v>352</v>
      </c>
      <c r="F365" s="5" t="s">
        <v>22</v>
      </c>
      <c r="G365" s="8">
        <v>308.7</v>
      </c>
      <c r="H365" s="8">
        <v>-308.7</v>
      </c>
      <c r="I365" s="8">
        <f>G365+H365</f>
        <v>0</v>
      </c>
    </row>
    <row r="366" spans="1:9">
      <c r="A366" s="35" t="s">
        <v>43</v>
      </c>
      <c r="B366" s="38" t="s">
        <v>109</v>
      </c>
      <c r="C366" s="32" t="s">
        <v>19</v>
      </c>
      <c r="D366" s="32" t="s">
        <v>42</v>
      </c>
      <c r="E366" s="32"/>
      <c r="F366" s="32"/>
      <c r="G366" s="45">
        <f>G367</f>
        <v>8585.2000000000007</v>
      </c>
      <c r="H366" s="45">
        <f t="shared" ref="H366:I366" si="104">H367</f>
        <v>0</v>
      </c>
      <c r="I366" s="45">
        <f t="shared" si="104"/>
        <v>8585.2000000000007</v>
      </c>
    </row>
    <row r="367" spans="1:9" ht="45">
      <c r="A367" s="35"/>
      <c r="B367" s="46" t="s">
        <v>461</v>
      </c>
      <c r="C367" s="5" t="s">
        <v>19</v>
      </c>
      <c r="D367" s="5" t="s">
        <v>42</v>
      </c>
      <c r="E367" s="5" t="s">
        <v>158</v>
      </c>
      <c r="F367" s="5"/>
      <c r="G367" s="8">
        <f>G368+G372</f>
        <v>8585.2000000000007</v>
      </c>
      <c r="H367" s="8">
        <f t="shared" ref="H367:I367" si="105">H368+H372</f>
        <v>0</v>
      </c>
      <c r="I367" s="8">
        <f t="shared" si="105"/>
        <v>8585.2000000000007</v>
      </c>
    </row>
    <row r="368" spans="1:9" ht="22.5">
      <c r="A368" s="35"/>
      <c r="B368" s="46" t="s">
        <v>159</v>
      </c>
      <c r="C368" s="5" t="s">
        <v>19</v>
      </c>
      <c r="D368" s="5" t="s">
        <v>42</v>
      </c>
      <c r="E368" s="5" t="s">
        <v>160</v>
      </c>
      <c r="F368" s="5"/>
      <c r="G368" s="8">
        <f t="shared" ref="G368:I368" si="106">G369</f>
        <v>8585.2000000000007</v>
      </c>
      <c r="H368" s="8">
        <f>H369</f>
        <v>-8585.2000000000007</v>
      </c>
      <c r="I368" s="8">
        <f t="shared" si="106"/>
        <v>0</v>
      </c>
    </row>
    <row r="369" spans="1:9">
      <c r="A369" s="35"/>
      <c r="B369" s="50" t="s">
        <v>110</v>
      </c>
      <c r="C369" s="5" t="s">
        <v>19</v>
      </c>
      <c r="D369" s="5" t="s">
        <v>42</v>
      </c>
      <c r="E369" s="5" t="s">
        <v>111</v>
      </c>
      <c r="F369" s="5"/>
      <c r="G369" s="8">
        <f>SUM(G370:G371)</f>
        <v>8585.2000000000007</v>
      </c>
      <c r="H369" s="8">
        <f t="shared" ref="H369:I369" si="107">SUM(H370:H371)</f>
        <v>-8585.2000000000007</v>
      </c>
      <c r="I369" s="8">
        <f t="shared" si="107"/>
        <v>0</v>
      </c>
    </row>
    <row r="370" spans="1:9" ht="27" customHeight="1">
      <c r="A370" s="35"/>
      <c r="B370" s="46" t="s">
        <v>91</v>
      </c>
      <c r="C370" s="5" t="s">
        <v>19</v>
      </c>
      <c r="D370" s="5" t="s">
        <v>42</v>
      </c>
      <c r="E370" s="5" t="s">
        <v>111</v>
      </c>
      <c r="F370" s="5" t="s">
        <v>22</v>
      </c>
      <c r="G370" s="8">
        <v>230.7</v>
      </c>
      <c r="H370" s="8">
        <v>-230.7</v>
      </c>
      <c r="I370" s="8">
        <f>G370+H370</f>
        <v>0</v>
      </c>
    </row>
    <row r="371" spans="1:9">
      <c r="A371" s="35"/>
      <c r="B371" s="6" t="s">
        <v>194</v>
      </c>
      <c r="C371" s="5" t="s">
        <v>19</v>
      </c>
      <c r="D371" s="5" t="s">
        <v>42</v>
      </c>
      <c r="E371" s="5" t="s">
        <v>111</v>
      </c>
      <c r="F371" s="5" t="s">
        <v>195</v>
      </c>
      <c r="G371" s="8">
        <v>8354.5</v>
      </c>
      <c r="H371" s="8">
        <v>-8354.5</v>
      </c>
      <c r="I371" s="8">
        <f>G371+H371</f>
        <v>0</v>
      </c>
    </row>
    <row r="372" spans="1:9" ht="22.5">
      <c r="A372" s="35"/>
      <c r="B372" s="4" t="s">
        <v>571</v>
      </c>
      <c r="C372" s="5" t="s">
        <v>19</v>
      </c>
      <c r="D372" s="5" t="s">
        <v>42</v>
      </c>
      <c r="E372" s="5" t="s">
        <v>573</v>
      </c>
      <c r="F372" s="5"/>
      <c r="G372" s="8">
        <f t="shared" ref="G372:I372" si="108">G373</f>
        <v>0</v>
      </c>
      <c r="H372" s="8">
        <f t="shared" si="108"/>
        <v>8585.2000000000007</v>
      </c>
      <c r="I372" s="8">
        <f t="shared" si="108"/>
        <v>8585.2000000000007</v>
      </c>
    </row>
    <row r="373" spans="1:9">
      <c r="A373" s="35"/>
      <c r="B373" s="12" t="s">
        <v>572</v>
      </c>
      <c r="C373" s="5" t="s">
        <v>19</v>
      </c>
      <c r="D373" s="5" t="s">
        <v>42</v>
      </c>
      <c r="E373" s="5" t="s">
        <v>574</v>
      </c>
      <c r="F373" s="5"/>
      <c r="G373" s="8">
        <f>SUM(G374:G375)</f>
        <v>0</v>
      </c>
      <c r="H373" s="8">
        <f t="shared" ref="H373:I373" si="109">SUM(H374:H375)</f>
        <v>8585.2000000000007</v>
      </c>
      <c r="I373" s="8">
        <f t="shared" si="109"/>
        <v>8585.2000000000007</v>
      </c>
    </row>
    <row r="374" spans="1:9" ht="27.75" customHeight="1">
      <c r="A374" s="35"/>
      <c r="B374" s="46" t="s">
        <v>91</v>
      </c>
      <c r="C374" s="5" t="s">
        <v>19</v>
      </c>
      <c r="D374" s="5" t="s">
        <v>42</v>
      </c>
      <c r="E374" s="5" t="s">
        <v>574</v>
      </c>
      <c r="F374" s="5" t="s">
        <v>22</v>
      </c>
      <c r="G374" s="8"/>
      <c r="H374" s="8">
        <v>230.7</v>
      </c>
      <c r="I374" s="8">
        <f>SUM(G374:H374)</f>
        <v>230.7</v>
      </c>
    </row>
    <row r="375" spans="1:9">
      <c r="A375" s="35"/>
      <c r="B375" s="6" t="s">
        <v>194</v>
      </c>
      <c r="C375" s="5" t="s">
        <v>19</v>
      </c>
      <c r="D375" s="5" t="s">
        <v>42</v>
      </c>
      <c r="E375" s="5" t="s">
        <v>574</v>
      </c>
      <c r="F375" s="5" t="s">
        <v>195</v>
      </c>
      <c r="G375" s="8"/>
      <c r="H375" s="8">
        <v>8354.5</v>
      </c>
      <c r="I375" s="8">
        <f>SUM(G375:H375)</f>
        <v>8354.5</v>
      </c>
    </row>
    <row r="376" spans="1:9" ht="17.25" customHeight="1">
      <c r="A376" s="35" t="s">
        <v>329</v>
      </c>
      <c r="B376" s="38" t="s">
        <v>291</v>
      </c>
      <c r="C376" s="44" t="s">
        <v>19</v>
      </c>
      <c r="D376" s="44" t="s">
        <v>44</v>
      </c>
      <c r="E376" s="44"/>
      <c r="F376" s="44"/>
      <c r="G376" s="11">
        <f>G377+G389</f>
        <v>1818.3</v>
      </c>
      <c r="H376" s="11">
        <f>H377+H389</f>
        <v>0</v>
      </c>
      <c r="I376" s="11">
        <f>I377+I389</f>
        <v>1818.3</v>
      </c>
    </row>
    <row r="377" spans="1:9" ht="56.25">
      <c r="A377" s="35"/>
      <c r="B377" s="46" t="s">
        <v>460</v>
      </c>
      <c r="C377" s="5" t="s">
        <v>19</v>
      </c>
      <c r="D377" s="5" t="s">
        <v>44</v>
      </c>
      <c r="E377" s="5" t="s">
        <v>265</v>
      </c>
      <c r="F377" s="5"/>
      <c r="G377" s="8">
        <f>G378+G383+G386</f>
        <v>330</v>
      </c>
      <c r="H377" s="8">
        <f t="shared" ref="H377:I377" si="110">H378+H383+H386</f>
        <v>0</v>
      </c>
      <c r="I377" s="8">
        <f t="shared" si="110"/>
        <v>330</v>
      </c>
    </row>
    <row r="378" spans="1:9" ht="27.75" customHeight="1">
      <c r="A378" s="35"/>
      <c r="B378" s="46" t="s">
        <v>292</v>
      </c>
      <c r="C378" s="5" t="s">
        <v>19</v>
      </c>
      <c r="D378" s="5" t="s">
        <v>44</v>
      </c>
      <c r="E378" s="5" t="s">
        <v>289</v>
      </c>
      <c r="F378" s="5"/>
      <c r="G378" s="8">
        <f t="shared" ref="G378:I378" si="111">G379+G381</f>
        <v>330</v>
      </c>
      <c r="H378" s="8">
        <f t="shared" si="111"/>
        <v>-330</v>
      </c>
      <c r="I378" s="8">
        <f t="shared" si="111"/>
        <v>0</v>
      </c>
    </row>
    <row r="379" spans="1:9" ht="22.5">
      <c r="A379" s="35"/>
      <c r="B379" s="46" t="s">
        <v>293</v>
      </c>
      <c r="C379" s="5" t="s">
        <v>19</v>
      </c>
      <c r="D379" s="5" t="s">
        <v>44</v>
      </c>
      <c r="E379" s="5" t="s">
        <v>290</v>
      </c>
      <c r="F379" s="5"/>
      <c r="G379" s="8">
        <f t="shared" ref="G379:I379" si="112">SUM(G380:G380)</f>
        <v>330</v>
      </c>
      <c r="H379" s="8">
        <f t="shared" si="112"/>
        <v>-330</v>
      </c>
      <c r="I379" s="8">
        <f t="shared" si="112"/>
        <v>0</v>
      </c>
    </row>
    <row r="380" spans="1:9" ht="45">
      <c r="A380" s="35"/>
      <c r="B380" s="46" t="s">
        <v>172</v>
      </c>
      <c r="C380" s="5" t="s">
        <v>19</v>
      </c>
      <c r="D380" s="5" t="s">
        <v>44</v>
      </c>
      <c r="E380" s="5" t="s">
        <v>290</v>
      </c>
      <c r="F380" s="5" t="s">
        <v>175</v>
      </c>
      <c r="G380" s="8">
        <v>330</v>
      </c>
      <c r="H380" s="8">
        <v>-330</v>
      </c>
      <c r="I380" s="8">
        <f>G380+H380</f>
        <v>0</v>
      </c>
    </row>
    <row r="381" spans="1:9">
      <c r="A381" s="35"/>
      <c r="B381" s="46" t="s">
        <v>295</v>
      </c>
      <c r="C381" s="5" t="s">
        <v>19</v>
      </c>
      <c r="D381" s="5" t="s">
        <v>44</v>
      </c>
      <c r="E381" s="5" t="s">
        <v>294</v>
      </c>
      <c r="F381" s="5"/>
      <c r="G381" s="8">
        <f t="shared" ref="G381:I381" si="113">SUM(G382:G382)</f>
        <v>0</v>
      </c>
      <c r="H381" s="8">
        <f t="shared" si="113"/>
        <v>0</v>
      </c>
      <c r="I381" s="8">
        <f t="shared" si="113"/>
        <v>0</v>
      </c>
    </row>
    <row r="382" spans="1:9" ht="25.5" customHeight="1">
      <c r="A382" s="35"/>
      <c r="B382" s="46" t="s">
        <v>91</v>
      </c>
      <c r="C382" s="5" t="s">
        <v>19</v>
      </c>
      <c r="D382" s="5" t="s">
        <v>44</v>
      </c>
      <c r="E382" s="5" t="s">
        <v>294</v>
      </c>
      <c r="F382" s="5" t="s">
        <v>22</v>
      </c>
      <c r="G382" s="8"/>
      <c r="H382" s="8"/>
      <c r="I382" s="8">
        <f>G382+H382</f>
        <v>0</v>
      </c>
    </row>
    <row r="383" spans="1:9" ht="22.5">
      <c r="A383" s="35"/>
      <c r="B383" s="4" t="s">
        <v>575</v>
      </c>
      <c r="C383" s="5" t="s">
        <v>19</v>
      </c>
      <c r="D383" s="5" t="s">
        <v>44</v>
      </c>
      <c r="E383" s="5" t="s">
        <v>577</v>
      </c>
      <c r="F383" s="5"/>
      <c r="G383" s="8">
        <f>SUM(G384)</f>
        <v>0</v>
      </c>
      <c r="H383" s="8">
        <f>SUM(H384)</f>
        <v>330</v>
      </c>
      <c r="I383" s="8">
        <f>SUM(I384)</f>
        <v>330</v>
      </c>
    </row>
    <row r="384" spans="1:9" ht="57.75" customHeight="1">
      <c r="A384" s="35"/>
      <c r="B384" s="4" t="s">
        <v>576</v>
      </c>
      <c r="C384" s="5" t="s">
        <v>19</v>
      </c>
      <c r="D384" s="5" t="s">
        <v>44</v>
      </c>
      <c r="E384" s="5" t="s">
        <v>578</v>
      </c>
      <c r="F384" s="5"/>
      <c r="G384" s="8">
        <f>G385</f>
        <v>0</v>
      </c>
      <c r="H384" s="8">
        <f>H385</f>
        <v>330</v>
      </c>
      <c r="I384" s="8">
        <f>I385</f>
        <v>330</v>
      </c>
    </row>
    <row r="385" spans="1:9" ht="45">
      <c r="A385" s="35"/>
      <c r="B385" s="6" t="s">
        <v>172</v>
      </c>
      <c r="C385" s="5" t="s">
        <v>19</v>
      </c>
      <c r="D385" s="5" t="s">
        <v>44</v>
      </c>
      <c r="E385" s="5" t="s">
        <v>578</v>
      </c>
      <c r="F385" s="5" t="s">
        <v>175</v>
      </c>
      <c r="G385" s="8"/>
      <c r="H385" s="8">
        <v>330</v>
      </c>
      <c r="I385" s="8">
        <f>SUM(G385:H385)</f>
        <v>330</v>
      </c>
    </row>
    <row r="386" spans="1:9" ht="15" customHeight="1">
      <c r="A386" s="35"/>
      <c r="B386" s="4" t="s">
        <v>579</v>
      </c>
      <c r="C386" s="5" t="s">
        <v>19</v>
      </c>
      <c r="D386" s="5" t="s">
        <v>44</v>
      </c>
      <c r="E386" s="5" t="s">
        <v>581</v>
      </c>
      <c r="F386" s="5"/>
      <c r="G386" s="8">
        <f t="shared" ref="G386:I387" si="114">G387</f>
        <v>0</v>
      </c>
      <c r="H386" s="8">
        <f t="shared" si="114"/>
        <v>0</v>
      </c>
      <c r="I386" s="8">
        <f t="shared" si="114"/>
        <v>0</v>
      </c>
    </row>
    <row r="387" spans="1:9" ht="45">
      <c r="A387" s="35"/>
      <c r="B387" s="4" t="s">
        <v>580</v>
      </c>
      <c r="C387" s="5" t="s">
        <v>19</v>
      </c>
      <c r="D387" s="5" t="s">
        <v>44</v>
      </c>
      <c r="E387" s="7" t="s">
        <v>582</v>
      </c>
      <c r="F387" s="5"/>
      <c r="G387" s="8">
        <f t="shared" si="114"/>
        <v>0</v>
      </c>
      <c r="H387" s="8">
        <f t="shared" si="114"/>
        <v>0</v>
      </c>
      <c r="I387" s="8">
        <f t="shared" si="114"/>
        <v>0</v>
      </c>
    </row>
    <row r="388" spans="1:9" ht="24.75" customHeight="1">
      <c r="A388" s="35"/>
      <c r="B388" s="6" t="s">
        <v>91</v>
      </c>
      <c r="C388" s="5" t="s">
        <v>19</v>
      </c>
      <c r="D388" s="5" t="s">
        <v>44</v>
      </c>
      <c r="E388" s="7" t="s">
        <v>582</v>
      </c>
      <c r="F388" s="5" t="s">
        <v>22</v>
      </c>
      <c r="G388" s="8"/>
      <c r="H388" s="8"/>
      <c r="I388" s="8">
        <f>SUM(G388:H388)</f>
        <v>0</v>
      </c>
    </row>
    <row r="389" spans="1:9" ht="56.25">
      <c r="A389" s="35"/>
      <c r="B389" s="50" t="s">
        <v>459</v>
      </c>
      <c r="C389" s="5" t="s">
        <v>19</v>
      </c>
      <c r="D389" s="5" t="s">
        <v>44</v>
      </c>
      <c r="E389" s="5" t="s">
        <v>157</v>
      </c>
      <c r="F389" s="5"/>
      <c r="G389" s="8">
        <f>G390+G394+G398</f>
        <v>1488.3</v>
      </c>
      <c r="H389" s="8">
        <f t="shared" ref="H389:I389" si="115">H390+H394+H398</f>
        <v>0</v>
      </c>
      <c r="I389" s="8">
        <f t="shared" si="115"/>
        <v>1488.3</v>
      </c>
    </row>
    <row r="390" spans="1:9" ht="33.75">
      <c r="A390" s="35"/>
      <c r="B390" s="50" t="s">
        <v>298</v>
      </c>
      <c r="C390" s="5" t="s">
        <v>19</v>
      </c>
      <c r="D390" s="5" t="s">
        <v>44</v>
      </c>
      <c r="E390" s="5" t="s">
        <v>296</v>
      </c>
      <c r="F390" s="5"/>
      <c r="G390" s="8">
        <f t="shared" ref="G390:I390" si="116">G391</f>
        <v>1488.3</v>
      </c>
      <c r="H390" s="8">
        <f t="shared" si="116"/>
        <v>-1488.3</v>
      </c>
      <c r="I390" s="8">
        <f t="shared" si="116"/>
        <v>0</v>
      </c>
    </row>
    <row r="391" spans="1:9" ht="33.75">
      <c r="A391" s="35"/>
      <c r="B391" s="50" t="s">
        <v>299</v>
      </c>
      <c r="C391" s="5" t="s">
        <v>19</v>
      </c>
      <c r="D391" s="5" t="s">
        <v>44</v>
      </c>
      <c r="E391" s="5" t="s">
        <v>297</v>
      </c>
      <c r="F391" s="5"/>
      <c r="G391" s="8">
        <f t="shared" ref="G391:I391" si="117">SUM(G392:G393)</f>
        <v>1488.3</v>
      </c>
      <c r="H391" s="8">
        <f t="shared" si="117"/>
        <v>-1488.3</v>
      </c>
      <c r="I391" s="8">
        <f t="shared" si="117"/>
        <v>0</v>
      </c>
    </row>
    <row r="392" spans="1:9" ht="22.5">
      <c r="A392" s="35"/>
      <c r="B392" s="46" t="s">
        <v>21</v>
      </c>
      <c r="C392" s="5" t="s">
        <v>19</v>
      </c>
      <c r="D392" s="5" t="s">
        <v>44</v>
      </c>
      <c r="E392" s="5" t="s">
        <v>297</v>
      </c>
      <c r="F392" s="5" t="s">
        <v>27</v>
      </c>
      <c r="G392" s="8">
        <v>264</v>
      </c>
      <c r="H392" s="8">
        <v>-264</v>
      </c>
      <c r="I392" s="8">
        <f>G392+H392</f>
        <v>0</v>
      </c>
    </row>
    <row r="393" spans="1:9" ht="25.5" customHeight="1">
      <c r="A393" s="35"/>
      <c r="B393" s="46" t="s">
        <v>91</v>
      </c>
      <c r="C393" s="5" t="s">
        <v>19</v>
      </c>
      <c r="D393" s="5" t="s">
        <v>44</v>
      </c>
      <c r="E393" s="5" t="s">
        <v>297</v>
      </c>
      <c r="F393" s="5" t="s">
        <v>22</v>
      </c>
      <c r="G393" s="8">
        <v>1224.3</v>
      </c>
      <c r="H393" s="8">
        <v>-1224.3</v>
      </c>
      <c r="I393" s="8">
        <f>G393+H393</f>
        <v>0</v>
      </c>
    </row>
    <row r="394" spans="1:9" ht="33.75">
      <c r="A394" s="35"/>
      <c r="B394" s="4" t="s">
        <v>583</v>
      </c>
      <c r="C394" s="5" t="s">
        <v>19</v>
      </c>
      <c r="D394" s="5" t="s">
        <v>44</v>
      </c>
      <c r="E394" s="20" t="s">
        <v>586</v>
      </c>
      <c r="F394" s="5"/>
      <c r="G394" s="8">
        <f>G395</f>
        <v>0</v>
      </c>
      <c r="H394" s="8">
        <f>H395</f>
        <v>0</v>
      </c>
      <c r="I394" s="8">
        <f>I395</f>
        <v>0</v>
      </c>
    </row>
    <row r="395" spans="1:9" ht="25.5" customHeight="1">
      <c r="A395" s="35"/>
      <c r="B395" s="4" t="s">
        <v>584</v>
      </c>
      <c r="C395" s="5" t="s">
        <v>19</v>
      </c>
      <c r="D395" s="5" t="s">
        <v>44</v>
      </c>
      <c r="E395" s="20" t="s">
        <v>587</v>
      </c>
      <c r="F395" s="5"/>
      <c r="G395" s="8">
        <f>SUM(G396:G397)</f>
        <v>0</v>
      </c>
      <c r="H395" s="8">
        <f>SUM(H396:H397)</f>
        <v>0</v>
      </c>
      <c r="I395" s="8">
        <f>SUM(I396:I397)</f>
        <v>0</v>
      </c>
    </row>
    <row r="396" spans="1:9" ht="22.5">
      <c r="A396" s="35"/>
      <c r="B396" s="6" t="s">
        <v>21</v>
      </c>
      <c r="C396" s="5" t="s">
        <v>19</v>
      </c>
      <c r="D396" s="5" t="s">
        <v>44</v>
      </c>
      <c r="E396" s="20" t="s">
        <v>587</v>
      </c>
      <c r="F396" s="5" t="s">
        <v>27</v>
      </c>
      <c r="G396" s="8"/>
      <c r="H396" s="8"/>
      <c r="I396" s="8">
        <f>SUM(G396:H396)</f>
        <v>0</v>
      </c>
    </row>
    <row r="397" spans="1:9" ht="24.75" customHeight="1">
      <c r="A397" s="35"/>
      <c r="B397" s="6" t="s">
        <v>91</v>
      </c>
      <c r="C397" s="5" t="s">
        <v>19</v>
      </c>
      <c r="D397" s="5" t="s">
        <v>44</v>
      </c>
      <c r="E397" s="20" t="s">
        <v>587</v>
      </c>
      <c r="F397" s="5" t="s">
        <v>22</v>
      </c>
      <c r="G397" s="8"/>
      <c r="H397" s="8"/>
      <c r="I397" s="8">
        <f>SUM(G397:H397)</f>
        <v>0</v>
      </c>
    </row>
    <row r="398" spans="1:9" ht="33.75">
      <c r="A398" s="35"/>
      <c r="B398" s="4" t="s">
        <v>585</v>
      </c>
      <c r="C398" s="5" t="s">
        <v>19</v>
      </c>
      <c r="D398" s="5" t="s">
        <v>44</v>
      </c>
      <c r="E398" s="20" t="s">
        <v>588</v>
      </c>
      <c r="F398" s="5"/>
      <c r="G398" s="8">
        <f>G399</f>
        <v>0</v>
      </c>
      <c r="H398" s="8">
        <f>H399</f>
        <v>1488.3</v>
      </c>
      <c r="I398" s="8">
        <f>I399</f>
        <v>1488.3</v>
      </c>
    </row>
    <row r="399" spans="1:9" ht="23.25" customHeight="1">
      <c r="A399" s="35"/>
      <c r="B399" s="4" t="s">
        <v>584</v>
      </c>
      <c r="C399" s="5" t="s">
        <v>19</v>
      </c>
      <c r="D399" s="5" t="s">
        <v>44</v>
      </c>
      <c r="E399" s="20" t="s">
        <v>589</v>
      </c>
      <c r="F399" s="5"/>
      <c r="G399" s="8">
        <f>SUM(G400:G401)</f>
        <v>0</v>
      </c>
      <c r="H399" s="8">
        <f>SUM(H400:H401)</f>
        <v>1488.3</v>
      </c>
      <c r="I399" s="8">
        <f>SUM(I400:I401)</f>
        <v>1488.3</v>
      </c>
    </row>
    <row r="400" spans="1:9" ht="22.5">
      <c r="A400" s="35"/>
      <c r="B400" s="6" t="s">
        <v>21</v>
      </c>
      <c r="C400" s="5" t="s">
        <v>19</v>
      </c>
      <c r="D400" s="5" t="s">
        <v>44</v>
      </c>
      <c r="E400" s="20" t="s">
        <v>589</v>
      </c>
      <c r="F400" s="5" t="s">
        <v>27</v>
      </c>
      <c r="G400" s="8"/>
      <c r="H400" s="8">
        <v>264</v>
      </c>
      <c r="I400" s="8">
        <f>SUM(G400:H400)</f>
        <v>264</v>
      </c>
    </row>
    <row r="401" spans="1:9" ht="24" customHeight="1">
      <c r="A401" s="35"/>
      <c r="B401" s="6" t="s">
        <v>91</v>
      </c>
      <c r="C401" s="5" t="s">
        <v>19</v>
      </c>
      <c r="D401" s="5" t="s">
        <v>44</v>
      </c>
      <c r="E401" s="20" t="s">
        <v>589</v>
      </c>
      <c r="F401" s="5" t="s">
        <v>22</v>
      </c>
      <c r="G401" s="8"/>
      <c r="H401" s="8">
        <v>1224.3</v>
      </c>
      <c r="I401" s="8">
        <f>SUM(G401:H401)</f>
        <v>1224.3</v>
      </c>
    </row>
    <row r="402" spans="1:9">
      <c r="A402" s="31">
        <v>5</v>
      </c>
      <c r="B402" s="38" t="s">
        <v>45</v>
      </c>
      <c r="C402" s="32" t="s">
        <v>46</v>
      </c>
      <c r="D402" s="32"/>
      <c r="E402" s="32"/>
      <c r="F402" s="48"/>
      <c r="G402" s="55">
        <f>G403+G416+G461+G475</f>
        <v>66426.299999999988</v>
      </c>
      <c r="H402" s="55">
        <f>H403+H416+H461+H475</f>
        <v>11860.600000000004</v>
      </c>
      <c r="I402" s="55">
        <f>I403+I416+I461+I475</f>
        <v>78286.899999999994</v>
      </c>
    </row>
    <row r="403" spans="1:9">
      <c r="A403" s="35" t="s">
        <v>47</v>
      </c>
      <c r="B403" s="38" t="s">
        <v>300</v>
      </c>
      <c r="C403" s="44" t="s">
        <v>46</v>
      </c>
      <c r="D403" s="44" t="s">
        <v>8</v>
      </c>
      <c r="E403" s="44"/>
      <c r="F403" s="44"/>
      <c r="G403" s="11">
        <f>G408+G404</f>
        <v>57.1</v>
      </c>
      <c r="H403" s="11">
        <f t="shared" ref="H403:I403" si="118">H408+H404</f>
        <v>0</v>
      </c>
      <c r="I403" s="11">
        <f t="shared" si="118"/>
        <v>57.1</v>
      </c>
    </row>
    <row r="404" spans="1:9" ht="45">
      <c r="A404" s="35"/>
      <c r="B404" s="6" t="s">
        <v>590</v>
      </c>
      <c r="C404" s="5" t="s">
        <v>46</v>
      </c>
      <c r="D404" s="5" t="s">
        <v>8</v>
      </c>
      <c r="E404" s="5" t="s">
        <v>158</v>
      </c>
      <c r="F404" s="5"/>
      <c r="G404" s="8">
        <f>G405</f>
        <v>0</v>
      </c>
      <c r="H404" s="8">
        <f t="shared" ref="H404:I404" si="119">H405</f>
        <v>10.1</v>
      </c>
      <c r="I404" s="8">
        <f t="shared" si="119"/>
        <v>10.1</v>
      </c>
    </row>
    <row r="405" spans="1:9" ht="33.75">
      <c r="A405" s="35"/>
      <c r="B405" s="4" t="s">
        <v>591</v>
      </c>
      <c r="C405" s="5" t="s">
        <v>46</v>
      </c>
      <c r="D405" s="5" t="s">
        <v>8</v>
      </c>
      <c r="E405" s="5" t="s">
        <v>593</v>
      </c>
      <c r="F405" s="5"/>
      <c r="G405" s="8">
        <f t="shared" ref="G405:I406" si="120">G406</f>
        <v>0</v>
      </c>
      <c r="H405" s="8">
        <f t="shared" si="120"/>
        <v>10.1</v>
      </c>
      <c r="I405" s="8">
        <f t="shared" si="120"/>
        <v>10.1</v>
      </c>
    </row>
    <row r="406" spans="1:9" ht="22.5">
      <c r="A406" s="35"/>
      <c r="B406" s="4" t="s">
        <v>592</v>
      </c>
      <c r="C406" s="5" t="s">
        <v>46</v>
      </c>
      <c r="D406" s="5" t="s">
        <v>8</v>
      </c>
      <c r="E406" s="5" t="s">
        <v>594</v>
      </c>
      <c r="F406" s="5"/>
      <c r="G406" s="8">
        <f t="shared" si="120"/>
        <v>0</v>
      </c>
      <c r="H406" s="8">
        <f t="shared" si="120"/>
        <v>10.1</v>
      </c>
      <c r="I406" s="8">
        <f t="shared" si="120"/>
        <v>10.1</v>
      </c>
    </row>
    <row r="407" spans="1:9" ht="25.5" customHeight="1">
      <c r="A407" s="35"/>
      <c r="B407" s="6" t="s">
        <v>91</v>
      </c>
      <c r="C407" s="5" t="s">
        <v>46</v>
      </c>
      <c r="D407" s="5" t="s">
        <v>8</v>
      </c>
      <c r="E407" s="5" t="s">
        <v>594</v>
      </c>
      <c r="F407" s="5" t="s">
        <v>22</v>
      </c>
      <c r="G407" s="11"/>
      <c r="H407" s="8">
        <v>10.1</v>
      </c>
      <c r="I407" s="8">
        <f>SUM(G407:H407)</f>
        <v>10.1</v>
      </c>
    </row>
    <row r="408" spans="1:9" ht="56.25">
      <c r="A408" s="31"/>
      <c r="B408" s="50" t="s">
        <v>459</v>
      </c>
      <c r="C408" s="5" t="s">
        <v>46</v>
      </c>
      <c r="D408" s="5" t="s">
        <v>8</v>
      </c>
      <c r="E408" s="5" t="s">
        <v>157</v>
      </c>
      <c r="F408" s="5"/>
      <c r="G408" s="8">
        <f>G409+G413</f>
        <v>57.1</v>
      </c>
      <c r="H408" s="8">
        <f t="shared" ref="H408:I408" si="121">H409+H413</f>
        <v>-10.100000000000001</v>
      </c>
      <c r="I408" s="8">
        <f t="shared" si="121"/>
        <v>47</v>
      </c>
    </row>
    <row r="409" spans="1:9" ht="33.75">
      <c r="A409" s="31"/>
      <c r="B409" s="50" t="s">
        <v>298</v>
      </c>
      <c r="C409" s="5" t="s">
        <v>46</v>
      </c>
      <c r="D409" s="5" t="s">
        <v>8</v>
      </c>
      <c r="E409" s="5" t="s">
        <v>296</v>
      </c>
      <c r="F409" s="5"/>
      <c r="G409" s="8">
        <f t="shared" ref="G409:I409" si="122">G410</f>
        <v>57.1</v>
      </c>
      <c r="H409" s="8">
        <f t="shared" si="122"/>
        <v>-57.1</v>
      </c>
      <c r="I409" s="8">
        <f t="shared" si="122"/>
        <v>0</v>
      </c>
    </row>
    <row r="410" spans="1:9" ht="33.75">
      <c r="A410" s="31"/>
      <c r="B410" s="50" t="s">
        <v>299</v>
      </c>
      <c r="C410" s="5" t="s">
        <v>46</v>
      </c>
      <c r="D410" s="5" t="s">
        <v>8</v>
      </c>
      <c r="E410" s="5" t="s">
        <v>297</v>
      </c>
      <c r="F410" s="5"/>
      <c r="G410" s="8">
        <f t="shared" ref="G410:I410" si="123">SUM(G411:G412)</f>
        <v>57.1</v>
      </c>
      <c r="H410" s="8">
        <f t="shared" si="123"/>
        <v>-57.1</v>
      </c>
      <c r="I410" s="8">
        <f t="shared" si="123"/>
        <v>0</v>
      </c>
    </row>
    <row r="411" spans="1:9" ht="27" customHeight="1">
      <c r="A411" s="31"/>
      <c r="B411" s="46" t="s">
        <v>91</v>
      </c>
      <c r="C411" s="5" t="s">
        <v>46</v>
      </c>
      <c r="D411" s="5" t="s">
        <v>8</v>
      </c>
      <c r="E411" s="5" t="s">
        <v>297</v>
      </c>
      <c r="F411" s="5" t="s">
        <v>22</v>
      </c>
      <c r="G411" s="21">
        <v>10.1</v>
      </c>
      <c r="H411" s="21">
        <v>-10.1</v>
      </c>
      <c r="I411" s="8">
        <f>G411+H411</f>
        <v>0</v>
      </c>
    </row>
    <row r="412" spans="1:9">
      <c r="A412" s="31"/>
      <c r="B412" s="46" t="s">
        <v>246</v>
      </c>
      <c r="C412" s="5" t="s">
        <v>46</v>
      </c>
      <c r="D412" s="5" t="s">
        <v>8</v>
      </c>
      <c r="E412" s="5" t="s">
        <v>297</v>
      </c>
      <c r="F412" s="5" t="s">
        <v>247</v>
      </c>
      <c r="G412" s="21">
        <v>47</v>
      </c>
      <c r="H412" s="21">
        <v>-47</v>
      </c>
      <c r="I412" s="8">
        <f>G412+H412</f>
        <v>0</v>
      </c>
    </row>
    <row r="413" spans="1:9" ht="33.75">
      <c r="A413" s="31"/>
      <c r="B413" s="4" t="s">
        <v>583</v>
      </c>
      <c r="C413" s="5" t="s">
        <v>46</v>
      </c>
      <c r="D413" s="5" t="s">
        <v>8</v>
      </c>
      <c r="E413" s="20" t="s">
        <v>586</v>
      </c>
      <c r="F413" s="5"/>
      <c r="G413" s="8">
        <f>G414</f>
        <v>0</v>
      </c>
      <c r="H413" s="8">
        <f>H414</f>
        <v>47</v>
      </c>
      <c r="I413" s="8">
        <f>I414</f>
        <v>47</v>
      </c>
    </row>
    <row r="414" spans="1:9" ht="22.5">
      <c r="A414" s="31"/>
      <c r="B414" s="4" t="s">
        <v>595</v>
      </c>
      <c r="C414" s="5" t="s">
        <v>46</v>
      </c>
      <c r="D414" s="5" t="s">
        <v>8</v>
      </c>
      <c r="E414" s="20" t="s">
        <v>587</v>
      </c>
      <c r="F414" s="5"/>
      <c r="G414" s="8">
        <f>SUM(G415:G415)</f>
        <v>0</v>
      </c>
      <c r="H414" s="8">
        <f>SUM(H415:H415)</f>
        <v>47</v>
      </c>
      <c r="I414" s="8">
        <f>SUM(I415:I415)</f>
        <v>47</v>
      </c>
    </row>
    <row r="415" spans="1:9">
      <c r="A415" s="31"/>
      <c r="B415" s="6" t="s">
        <v>246</v>
      </c>
      <c r="C415" s="5" t="s">
        <v>46</v>
      </c>
      <c r="D415" s="5" t="s">
        <v>8</v>
      </c>
      <c r="E415" s="20" t="s">
        <v>587</v>
      </c>
      <c r="F415" s="5" t="s">
        <v>247</v>
      </c>
      <c r="G415" s="8"/>
      <c r="H415" s="8">
        <v>47</v>
      </c>
      <c r="I415" s="8">
        <f>SUM(G415:H415)</f>
        <v>47</v>
      </c>
    </row>
    <row r="416" spans="1:9">
      <c r="A416" s="35" t="s">
        <v>50</v>
      </c>
      <c r="B416" s="38" t="s">
        <v>48</v>
      </c>
      <c r="C416" s="44" t="s">
        <v>46</v>
      </c>
      <c r="D416" s="44" t="s">
        <v>11</v>
      </c>
      <c r="E416" s="44"/>
      <c r="F416" s="44"/>
      <c r="G416" s="11">
        <f>G417+G454</f>
        <v>45143.6</v>
      </c>
      <c r="H416" s="11">
        <f t="shared" ref="H416:I416" si="124">H417+H454</f>
        <v>11860.600000000004</v>
      </c>
      <c r="I416" s="11">
        <f t="shared" si="124"/>
        <v>57004.200000000004</v>
      </c>
    </row>
    <row r="417" spans="1:9" ht="45">
      <c r="A417" s="35"/>
      <c r="B417" s="18" t="s">
        <v>461</v>
      </c>
      <c r="C417" s="5" t="s">
        <v>46</v>
      </c>
      <c r="D417" s="5" t="s">
        <v>11</v>
      </c>
      <c r="E417" s="5" t="s">
        <v>158</v>
      </c>
      <c r="F417" s="5"/>
      <c r="G417" s="8">
        <f>G422+G418+G442+G446</f>
        <v>43936.4</v>
      </c>
      <c r="H417" s="8">
        <f t="shared" ref="H417:I417" si="125">H422+H418+H442+H446</f>
        <v>11860.600000000004</v>
      </c>
      <c r="I417" s="8">
        <f t="shared" si="125"/>
        <v>55797.000000000007</v>
      </c>
    </row>
    <row r="418" spans="1:9" ht="22.5">
      <c r="A418" s="35"/>
      <c r="B418" s="4" t="s">
        <v>596</v>
      </c>
      <c r="C418" s="5" t="s">
        <v>46</v>
      </c>
      <c r="D418" s="5" t="s">
        <v>11</v>
      </c>
      <c r="E418" s="5" t="s">
        <v>597</v>
      </c>
      <c r="F418" s="5"/>
      <c r="G418" s="8">
        <f>G419</f>
        <v>0</v>
      </c>
      <c r="H418" s="8">
        <f>H419</f>
        <v>44577.100000000006</v>
      </c>
      <c r="I418" s="8">
        <f>I419</f>
        <v>44577.100000000006</v>
      </c>
    </row>
    <row r="419" spans="1:9" ht="45.75" customHeight="1">
      <c r="A419" s="35"/>
      <c r="B419" s="9" t="s">
        <v>450</v>
      </c>
      <c r="C419" s="5" t="s">
        <v>46</v>
      </c>
      <c r="D419" s="5" t="s">
        <v>11</v>
      </c>
      <c r="E419" s="5" t="s">
        <v>598</v>
      </c>
      <c r="F419" s="5"/>
      <c r="G419" s="8">
        <f>G420+G421</f>
        <v>0</v>
      </c>
      <c r="H419" s="8">
        <f>H420+H421</f>
        <v>44577.100000000006</v>
      </c>
      <c r="I419" s="8">
        <f>I420+I421</f>
        <v>44577.100000000006</v>
      </c>
    </row>
    <row r="420" spans="1:9" ht="33.75">
      <c r="A420" s="35"/>
      <c r="B420" s="6" t="s">
        <v>448</v>
      </c>
      <c r="C420" s="5" t="s">
        <v>46</v>
      </c>
      <c r="D420" s="5" t="s">
        <v>11</v>
      </c>
      <c r="E420" s="5" t="s">
        <v>598</v>
      </c>
      <c r="F420" s="5" t="s">
        <v>49</v>
      </c>
      <c r="G420" s="8"/>
      <c r="H420" s="8">
        <f>327.2+118.6</f>
        <v>445.79999999999995</v>
      </c>
      <c r="I420" s="8">
        <f>G420+H420</f>
        <v>445.79999999999995</v>
      </c>
    </row>
    <row r="421" spans="1:9" ht="33.75">
      <c r="A421" s="35"/>
      <c r="B421" s="6" t="s">
        <v>383</v>
      </c>
      <c r="C421" s="5" t="s">
        <v>46</v>
      </c>
      <c r="D421" s="5" t="s">
        <v>11</v>
      </c>
      <c r="E421" s="5" t="s">
        <v>598</v>
      </c>
      <c r="F421" s="5" t="s">
        <v>49</v>
      </c>
      <c r="G421" s="8"/>
      <c r="H421" s="8">
        <f>32389.3+11742</f>
        <v>44131.3</v>
      </c>
      <c r="I421" s="8">
        <f>G421+H421</f>
        <v>44131.3</v>
      </c>
    </row>
    <row r="422" spans="1:9" ht="22.5">
      <c r="A422" s="35"/>
      <c r="B422" s="46" t="s">
        <v>159</v>
      </c>
      <c r="C422" s="5" t="s">
        <v>46</v>
      </c>
      <c r="D422" s="5" t="s">
        <v>11</v>
      </c>
      <c r="E422" s="5" t="s">
        <v>160</v>
      </c>
      <c r="F422" s="5"/>
      <c r="G422" s="8">
        <f>G423+G429+G433+G431+G427+G436+G439</f>
        <v>43936.4</v>
      </c>
      <c r="H422" s="8">
        <f t="shared" ref="H422:I422" si="126">H423+H429+H433+H431+H427+H436+H439</f>
        <v>-43936.4</v>
      </c>
      <c r="I422" s="8">
        <f t="shared" si="126"/>
        <v>0</v>
      </c>
    </row>
    <row r="423" spans="1:9" ht="22.5">
      <c r="A423" s="35"/>
      <c r="B423" s="46" t="s">
        <v>234</v>
      </c>
      <c r="C423" s="5" t="s">
        <v>46</v>
      </c>
      <c r="D423" s="5" t="s">
        <v>11</v>
      </c>
      <c r="E423" s="5" t="s">
        <v>113</v>
      </c>
      <c r="F423" s="16"/>
      <c r="G423" s="8">
        <f>G424+G425+G426</f>
        <v>3673.5</v>
      </c>
      <c r="H423" s="8">
        <f t="shared" ref="H423:I423" si="127">H424+H425+H426</f>
        <v>-3673.5</v>
      </c>
      <c r="I423" s="8">
        <f t="shared" si="127"/>
        <v>0</v>
      </c>
    </row>
    <row r="424" spans="1:9" ht="26.25" customHeight="1">
      <c r="A424" s="35"/>
      <c r="B424" s="46" t="s">
        <v>91</v>
      </c>
      <c r="C424" s="5" t="s">
        <v>46</v>
      </c>
      <c r="D424" s="5" t="s">
        <v>11</v>
      </c>
      <c r="E424" s="5" t="s">
        <v>113</v>
      </c>
      <c r="F424" s="5" t="s">
        <v>22</v>
      </c>
      <c r="G424" s="8">
        <v>1900.9</v>
      </c>
      <c r="H424" s="8">
        <v>-1900.9</v>
      </c>
      <c r="I424" s="8">
        <f>G424+H424</f>
        <v>0</v>
      </c>
    </row>
    <row r="425" spans="1:9">
      <c r="A425" s="35"/>
      <c r="B425" s="46" t="s">
        <v>246</v>
      </c>
      <c r="C425" s="5" t="s">
        <v>46</v>
      </c>
      <c r="D425" s="5" t="s">
        <v>11</v>
      </c>
      <c r="E425" s="5" t="s">
        <v>113</v>
      </c>
      <c r="F425" s="16" t="s">
        <v>247</v>
      </c>
      <c r="G425" s="8">
        <v>1757.6</v>
      </c>
      <c r="H425" s="8">
        <v>-1757.6</v>
      </c>
      <c r="I425" s="8">
        <f>G425+H425</f>
        <v>0</v>
      </c>
    </row>
    <row r="426" spans="1:9">
      <c r="A426" s="35"/>
      <c r="B426" s="7" t="s">
        <v>100</v>
      </c>
      <c r="C426" s="5" t="s">
        <v>46</v>
      </c>
      <c r="D426" s="5" t="s">
        <v>11</v>
      </c>
      <c r="E426" s="5" t="s">
        <v>113</v>
      </c>
      <c r="F426" s="16" t="s">
        <v>36</v>
      </c>
      <c r="G426" s="8">
        <v>15</v>
      </c>
      <c r="H426" s="8">
        <v>-15</v>
      </c>
      <c r="I426" s="8">
        <f>G426+H426</f>
        <v>0</v>
      </c>
    </row>
    <row r="427" spans="1:9" ht="22.5">
      <c r="A427" s="35"/>
      <c r="B427" s="52" t="s">
        <v>446</v>
      </c>
      <c r="C427" s="36" t="s">
        <v>46</v>
      </c>
      <c r="D427" s="36" t="s">
        <v>11</v>
      </c>
      <c r="E427" s="36" t="s">
        <v>420</v>
      </c>
      <c r="F427" s="56"/>
      <c r="G427" s="8">
        <f>G428</f>
        <v>1356.2</v>
      </c>
      <c r="H427" s="8">
        <f t="shared" ref="H427:I427" si="128">H428</f>
        <v>-1356.2</v>
      </c>
      <c r="I427" s="8">
        <f t="shared" si="128"/>
        <v>0</v>
      </c>
    </row>
    <row r="428" spans="1:9">
      <c r="A428" s="35"/>
      <c r="B428" s="52" t="s">
        <v>194</v>
      </c>
      <c r="C428" s="36" t="s">
        <v>46</v>
      </c>
      <c r="D428" s="36" t="s">
        <v>11</v>
      </c>
      <c r="E428" s="36" t="s">
        <v>420</v>
      </c>
      <c r="F428" s="36" t="s">
        <v>195</v>
      </c>
      <c r="G428" s="8">
        <v>1356.2</v>
      </c>
      <c r="H428" s="8">
        <v>-1356.2</v>
      </c>
      <c r="I428" s="8">
        <f>SUM(G428:H428)</f>
        <v>0</v>
      </c>
    </row>
    <row r="429" spans="1:9" ht="90">
      <c r="A429" s="35"/>
      <c r="B429" s="9" t="s">
        <v>353</v>
      </c>
      <c r="C429" s="5" t="s">
        <v>46</v>
      </c>
      <c r="D429" s="5" t="s">
        <v>11</v>
      </c>
      <c r="E429" s="5" t="s">
        <v>354</v>
      </c>
      <c r="F429" s="16"/>
      <c r="G429" s="8">
        <f t="shared" ref="G429:I429" si="129">SUM(G430:G430)</f>
        <v>4606.2</v>
      </c>
      <c r="H429" s="8">
        <f t="shared" si="129"/>
        <v>-4606.2</v>
      </c>
      <c r="I429" s="8">
        <f t="shared" si="129"/>
        <v>0</v>
      </c>
    </row>
    <row r="430" spans="1:9" ht="45">
      <c r="A430" s="35"/>
      <c r="B430" s="9" t="s">
        <v>172</v>
      </c>
      <c r="C430" s="5" t="s">
        <v>46</v>
      </c>
      <c r="D430" s="5" t="s">
        <v>11</v>
      </c>
      <c r="E430" s="5" t="s">
        <v>354</v>
      </c>
      <c r="F430" s="16" t="s">
        <v>175</v>
      </c>
      <c r="G430" s="8">
        <v>4606.2</v>
      </c>
      <c r="H430" s="8">
        <v>-4606.2</v>
      </c>
      <c r="I430" s="8">
        <f>G430+H430</f>
        <v>0</v>
      </c>
    </row>
    <row r="431" spans="1:9" ht="56.25">
      <c r="A431" s="35"/>
      <c r="B431" s="9" t="s">
        <v>397</v>
      </c>
      <c r="C431" s="5" t="s">
        <v>46</v>
      </c>
      <c r="D431" s="5" t="s">
        <v>11</v>
      </c>
      <c r="E431" s="5" t="s">
        <v>398</v>
      </c>
      <c r="F431" s="16"/>
      <c r="G431" s="8">
        <f t="shared" ref="G431:I431" si="130">SUM(G432:G432)</f>
        <v>0</v>
      </c>
      <c r="H431" s="8">
        <f t="shared" si="130"/>
        <v>0</v>
      </c>
      <c r="I431" s="8">
        <f t="shared" si="130"/>
        <v>0</v>
      </c>
    </row>
    <row r="432" spans="1:9" ht="45">
      <c r="A432" s="35"/>
      <c r="B432" s="9" t="s">
        <v>172</v>
      </c>
      <c r="C432" s="5" t="s">
        <v>46</v>
      </c>
      <c r="D432" s="5" t="s">
        <v>11</v>
      </c>
      <c r="E432" s="5" t="s">
        <v>398</v>
      </c>
      <c r="F432" s="16" t="s">
        <v>175</v>
      </c>
      <c r="G432" s="8"/>
      <c r="H432" s="8"/>
      <c r="I432" s="8">
        <f>G432+H432</f>
        <v>0</v>
      </c>
    </row>
    <row r="433" spans="1:9" ht="22.5">
      <c r="A433" s="35"/>
      <c r="B433" s="46" t="s">
        <v>302</v>
      </c>
      <c r="C433" s="5" t="s">
        <v>46</v>
      </c>
      <c r="D433" s="5" t="s">
        <v>11</v>
      </c>
      <c r="E433" s="5" t="s">
        <v>304</v>
      </c>
      <c r="F433" s="16"/>
      <c r="G433" s="8">
        <f>SUM(G434:G435)</f>
        <v>1584</v>
      </c>
      <c r="H433" s="8">
        <f t="shared" ref="H433:I433" si="131">SUM(H434:H435)</f>
        <v>-1584</v>
      </c>
      <c r="I433" s="8">
        <f t="shared" si="131"/>
        <v>0</v>
      </c>
    </row>
    <row r="434" spans="1:9" ht="22.5">
      <c r="A434" s="35"/>
      <c r="B434" s="49" t="s">
        <v>21</v>
      </c>
      <c r="C434" s="5" t="s">
        <v>46</v>
      </c>
      <c r="D434" s="5" t="s">
        <v>11</v>
      </c>
      <c r="E434" s="5" t="s">
        <v>304</v>
      </c>
      <c r="F434" s="5" t="s">
        <v>27</v>
      </c>
      <c r="G434" s="8">
        <v>84</v>
      </c>
      <c r="H434" s="8">
        <v>-84</v>
      </c>
      <c r="I434" s="8">
        <f>G434+H434</f>
        <v>0</v>
      </c>
    </row>
    <row r="435" spans="1:9" ht="23.25" customHeight="1">
      <c r="A435" s="35"/>
      <c r="B435" s="46" t="s">
        <v>91</v>
      </c>
      <c r="C435" s="5" t="s">
        <v>46</v>
      </c>
      <c r="D435" s="5" t="s">
        <v>11</v>
      </c>
      <c r="E435" s="5" t="s">
        <v>304</v>
      </c>
      <c r="F435" s="16" t="s">
        <v>22</v>
      </c>
      <c r="G435" s="8">
        <v>1500</v>
      </c>
      <c r="H435" s="8">
        <v>-1500</v>
      </c>
      <c r="I435" s="8">
        <f>G435+H435</f>
        <v>0</v>
      </c>
    </row>
    <row r="436" spans="1:9" ht="33.75">
      <c r="A436" s="35"/>
      <c r="B436" s="9" t="s">
        <v>447</v>
      </c>
      <c r="C436" s="5" t="s">
        <v>46</v>
      </c>
      <c r="D436" s="5" t="s">
        <v>11</v>
      </c>
      <c r="E436" s="5" t="s">
        <v>449</v>
      </c>
      <c r="F436" s="16"/>
      <c r="G436" s="8">
        <f>G437+G438</f>
        <v>0</v>
      </c>
      <c r="H436" s="8">
        <f t="shared" ref="H436:I436" si="132">H437+H438</f>
        <v>0</v>
      </c>
      <c r="I436" s="8">
        <f t="shared" si="132"/>
        <v>0</v>
      </c>
    </row>
    <row r="437" spans="1:9" ht="33.75">
      <c r="A437" s="35"/>
      <c r="B437" s="52" t="s">
        <v>448</v>
      </c>
      <c r="C437" s="5" t="s">
        <v>46</v>
      </c>
      <c r="D437" s="5" t="s">
        <v>11</v>
      </c>
      <c r="E437" s="5" t="s">
        <v>449</v>
      </c>
      <c r="F437" s="16" t="s">
        <v>49</v>
      </c>
      <c r="G437" s="8"/>
      <c r="H437" s="8"/>
      <c r="I437" s="8">
        <f>SUM(G437:H437)</f>
        <v>0</v>
      </c>
    </row>
    <row r="438" spans="1:9" ht="33.75">
      <c r="A438" s="35"/>
      <c r="B438" s="52" t="s">
        <v>383</v>
      </c>
      <c r="C438" s="5" t="s">
        <v>46</v>
      </c>
      <c r="D438" s="5" t="s">
        <v>11</v>
      </c>
      <c r="E438" s="5" t="s">
        <v>449</v>
      </c>
      <c r="F438" s="16" t="s">
        <v>49</v>
      </c>
      <c r="G438" s="8"/>
      <c r="H438" s="8"/>
      <c r="I438" s="8">
        <f t="shared" ref="I438" si="133">SUM(G438:H438)</f>
        <v>0</v>
      </c>
    </row>
    <row r="439" spans="1:9" ht="46.5" customHeight="1">
      <c r="A439" s="35"/>
      <c r="B439" s="9" t="s">
        <v>450</v>
      </c>
      <c r="C439" s="5" t="s">
        <v>46</v>
      </c>
      <c r="D439" s="5" t="s">
        <v>11</v>
      </c>
      <c r="E439" s="5" t="s">
        <v>451</v>
      </c>
      <c r="F439" s="16"/>
      <c r="G439" s="8">
        <f>G440+G441</f>
        <v>32716.5</v>
      </c>
      <c r="H439" s="8">
        <f t="shared" ref="H439:I439" si="134">H440+H441</f>
        <v>-32716.5</v>
      </c>
      <c r="I439" s="8">
        <f t="shared" si="134"/>
        <v>0</v>
      </c>
    </row>
    <row r="440" spans="1:9" ht="33.75">
      <c r="A440" s="35"/>
      <c r="B440" s="52" t="s">
        <v>448</v>
      </c>
      <c r="C440" s="5" t="s">
        <v>46</v>
      </c>
      <c r="D440" s="5" t="s">
        <v>11</v>
      </c>
      <c r="E440" s="5" t="s">
        <v>451</v>
      </c>
      <c r="F440" s="16" t="s">
        <v>49</v>
      </c>
      <c r="G440" s="8">
        <v>327.2</v>
      </c>
      <c r="H440" s="8">
        <v>-327.2</v>
      </c>
      <c r="I440" s="8">
        <f>G440+H440</f>
        <v>0</v>
      </c>
    </row>
    <row r="441" spans="1:9" ht="33.75">
      <c r="A441" s="35"/>
      <c r="B441" s="52" t="s">
        <v>383</v>
      </c>
      <c r="C441" s="5" t="s">
        <v>46</v>
      </c>
      <c r="D441" s="5" t="s">
        <v>11</v>
      </c>
      <c r="E441" s="5" t="s">
        <v>451</v>
      </c>
      <c r="F441" s="16" t="s">
        <v>49</v>
      </c>
      <c r="G441" s="8">
        <v>32389.3</v>
      </c>
      <c r="H441" s="8">
        <v>-32389.3</v>
      </c>
      <c r="I441" s="8">
        <f>G441+H441</f>
        <v>0</v>
      </c>
    </row>
    <row r="442" spans="1:9" ht="33.75">
      <c r="A442" s="35"/>
      <c r="B442" s="4" t="s">
        <v>562</v>
      </c>
      <c r="C442" s="5" t="s">
        <v>46</v>
      </c>
      <c r="D442" s="5" t="s">
        <v>11</v>
      </c>
      <c r="E442" s="5" t="s">
        <v>564</v>
      </c>
      <c r="F442" s="5"/>
      <c r="G442" s="8">
        <f>G443</f>
        <v>0</v>
      </c>
      <c r="H442" s="8">
        <f>H443</f>
        <v>1584</v>
      </c>
      <c r="I442" s="8">
        <f>I443</f>
        <v>1584</v>
      </c>
    </row>
    <row r="443" spans="1:9" ht="22.5">
      <c r="A443" s="35"/>
      <c r="B443" s="4" t="s">
        <v>563</v>
      </c>
      <c r="C443" s="5" t="s">
        <v>46</v>
      </c>
      <c r="D443" s="5" t="s">
        <v>11</v>
      </c>
      <c r="E443" s="5" t="s">
        <v>565</v>
      </c>
      <c r="F443" s="5"/>
      <c r="G443" s="8">
        <f>SUM(G444:G445)</f>
        <v>0</v>
      </c>
      <c r="H443" s="8">
        <f>SUM(H444:H445)</f>
        <v>1584</v>
      </c>
      <c r="I443" s="8">
        <f>SUM(I444:I445)</f>
        <v>1584</v>
      </c>
    </row>
    <row r="444" spans="1:9" ht="22.5">
      <c r="A444" s="35"/>
      <c r="B444" s="6" t="s">
        <v>21</v>
      </c>
      <c r="C444" s="5" t="s">
        <v>46</v>
      </c>
      <c r="D444" s="5" t="s">
        <v>11</v>
      </c>
      <c r="E444" s="5" t="s">
        <v>565</v>
      </c>
      <c r="F444" s="5" t="s">
        <v>27</v>
      </c>
      <c r="G444" s="8"/>
      <c r="H444" s="8">
        <v>84</v>
      </c>
      <c r="I444" s="8">
        <f>SUM(G444:H444)</f>
        <v>84</v>
      </c>
    </row>
    <row r="445" spans="1:9" ht="23.25" customHeight="1">
      <c r="A445" s="35"/>
      <c r="B445" s="6" t="s">
        <v>91</v>
      </c>
      <c r="C445" s="5" t="s">
        <v>46</v>
      </c>
      <c r="D445" s="5" t="s">
        <v>11</v>
      </c>
      <c r="E445" s="5" t="s">
        <v>565</v>
      </c>
      <c r="F445" s="5" t="s">
        <v>22</v>
      </c>
      <c r="G445" s="8"/>
      <c r="H445" s="8">
        <v>1500</v>
      </c>
      <c r="I445" s="8">
        <f>SUM(G445:H445)</f>
        <v>1500</v>
      </c>
    </row>
    <row r="446" spans="1:9" ht="22.5">
      <c r="A446" s="35"/>
      <c r="B446" s="4" t="s">
        <v>509</v>
      </c>
      <c r="C446" s="5" t="s">
        <v>46</v>
      </c>
      <c r="D446" s="5" t="s">
        <v>11</v>
      </c>
      <c r="E446" s="5" t="s">
        <v>511</v>
      </c>
      <c r="F446" s="5"/>
      <c r="G446" s="8">
        <f>G447+G452</f>
        <v>0</v>
      </c>
      <c r="H446" s="8">
        <f t="shared" ref="H446:I446" si="135">H447+H452</f>
        <v>9635.9</v>
      </c>
      <c r="I446" s="8">
        <f t="shared" si="135"/>
        <v>9635.9</v>
      </c>
    </row>
    <row r="447" spans="1:9">
      <c r="A447" s="35"/>
      <c r="B447" s="4" t="s">
        <v>510</v>
      </c>
      <c r="C447" s="5" t="s">
        <v>46</v>
      </c>
      <c r="D447" s="5" t="s">
        <v>11</v>
      </c>
      <c r="E447" s="5" t="s">
        <v>512</v>
      </c>
      <c r="F447" s="5"/>
      <c r="G447" s="8">
        <f>SUM(G448:G451)</f>
        <v>0</v>
      </c>
      <c r="H447" s="8">
        <f t="shared" ref="H447:I447" si="136">SUM(H448:H451)</f>
        <v>5029.7</v>
      </c>
      <c r="I447" s="8">
        <f t="shared" si="136"/>
        <v>5029.7</v>
      </c>
    </row>
    <row r="448" spans="1:9">
      <c r="A448" s="35"/>
      <c r="B448" s="6" t="s">
        <v>246</v>
      </c>
      <c r="C448" s="5" t="s">
        <v>46</v>
      </c>
      <c r="D448" s="5" t="s">
        <v>11</v>
      </c>
      <c r="E448" s="5" t="s">
        <v>512</v>
      </c>
      <c r="F448" s="5" t="s">
        <v>247</v>
      </c>
      <c r="G448" s="8"/>
      <c r="H448" s="8">
        <v>1757.6</v>
      </c>
      <c r="I448" s="8">
        <f>SUM(G448:H448)</f>
        <v>1757.6</v>
      </c>
    </row>
    <row r="449" spans="1:9" ht="21" customHeight="1">
      <c r="A449" s="35"/>
      <c r="B449" s="6" t="s">
        <v>91</v>
      </c>
      <c r="C449" s="5" t="s">
        <v>46</v>
      </c>
      <c r="D449" s="5" t="s">
        <v>11</v>
      </c>
      <c r="E449" s="5" t="s">
        <v>512</v>
      </c>
      <c r="F449" s="5" t="s">
        <v>22</v>
      </c>
      <c r="G449" s="8"/>
      <c r="H449" s="8">
        <v>1900.9</v>
      </c>
      <c r="I449" s="8">
        <f>SUM(G449:H449)</f>
        <v>1900.9</v>
      </c>
    </row>
    <row r="450" spans="1:9">
      <c r="A450" s="35"/>
      <c r="B450" s="6" t="s">
        <v>194</v>
      </c>
      <c r="C450" s="5" t="s">
        <v>46</v>
      </c>
      <c r="D450" s="5" t="s">
        <v>11</v>
      </c>
      <c r="E450" s="5" t="s">
        <v>512</v>
      </c>
      <c r="F450" s="5" t="s">
        <v>195</v>
      </c>
      <c r="G450" s="8"/>
      <c r="H450" s="8">
        <v>1356.2</v>
      </c>
      <c r="I450" s="8">
        <f>SUM(G450:H450)</f>
        <v>1356.2</v>
      </c>
    </row>
    <row r="451" spans="1:9">
      <c r="A451" s="35"/>
      <c r="B451" s="7" t="s">
        <v>100</v>
      </c>
      <c r="C451" s="5" t="s">
        <v>46</v>
      </c>
      <c r="D451" s="5" t="s">
        <v>11</v>
      </c>
      <c r="E451" s="5" t="s">
        <v>512</v>
      </c>
      <c r="F451" s="16" t="s">
        <v>36</v>
      </c>
      <c r="G451" s="8"/>
      <c r="H451" s="8">
        <v>15</v>
      </c>
      <c r="I451" s="8">
        <f>SUM(G451:H451)</f>
        <v>15</v>
      </c>
    </row>
    <row r="452" spans="1:9" ht="90">
      <c r="A452" s="35"/>
      <c r="B452" s="9" t="s">
        <v>353</v>
      </c>
      <c r="C452" s="5" t="s">
        <v>46</v>
      </c>
      <c r="D452" s="5" t="s">
        <v>11</v>
      </c>
      <c r="E452" s="5" t="s">
        <v>599</v>
      </c>
      <c r="F452" s="5"/>
      <c r="G452" s="8">
        <f>SUM(G453:G453)</f>
        <v>0</v>
      </c>
      <c r="H452" s="8">
        <f>SUM(H453:H453)</f>
        <v>4606.2</v>
      </c>
      <c r="I452" s="8">
        <f>SUM(I453:I453)</f>
        <v>4606.2</v>
      </c>
    </row>
    <row r="453" spans="1:9" ht="45">
      <c r="A453" s="35"/>
      <c r="B453" s="9" t="s">
        <v>172</v>
      </c>
      <c r="C453" s="5" t="s">
        <v>46</v>
      </c>
      <c r="D453" s="5" t="s">
        <v>11</v>
      </c>
      <c r="E453" s="5" t="s">
        <v>599</v>
      </c>
      <c r="F453" s="5" t="s">
        <v>175</v>
      </c>
      <c r="G453" s="8"/>
      <c r="H453" s="8">
        <v>4606.2</v>
      </c>
      <c r="I453" s="8">
        <f>G453+H453</f>
        <v>4606.2</v>
      </c>
    </row>
    <row r="454" spans="1:9" ht="56.25">
      <c r="A454" s="35"/>
      <c r="B454" s="50" t="s">
        <v>459</v>
      </c>
      <c r="C454" s="5" t="s">
        <v>46</v>
      </c>
      <c r="D454" s="5" t="s">
        <v>11</v>
      </c>
      <c r="E454" s="5" t="s">
        <v>157</v>
      </c>
      <c r="F454" s="5"/>
      <c r="G454" s="8">
        <f>G455+G458</f>
        <v>1207.2</v>
      </c>
      <c r="H454" s="8">
        <f t="shared" ref="H454:I454" si="137">H455+H458</f>
        <v>0</v>
      </c>
      <c r="I454" s="8">
        <f t="shared" si="137"/>
        <v>1207.2</v>
      </c>
    </row>
    <row r="455" spans="1:9" ht="33.75">
      <c r="A455" s="35"/>
      <c r="B455" s="50" t="s">
        <v>298</v>
      </c>
      <c r="C455" s="5" t="s">
        <v>46</v>
      </c>
      <c r="D455" s="5" t="s">
        <v>11</v>
      </c>
      <c r="E455" s="5" t="s">
        <v>296</v>
      </c>
      <c r="F455" s="5"/>
      <c r="G455" s="8">
        <f t="shared" ref="G455:I455" si="138">G456</f>
        <v>1207.2</v>
      </c>
      <c r="H455" s="8">
        <f t="shared" si="138"/>
        <v>-1207.2</v>
      </c>
      <c r="I455" s="8">
        <f t="shared" si="138"/>
        <v>0</v>
      </c>
    </row>
    <row r="456" spans="1:9" ht="33.75">
      <c r="A456" s="35"/>
      <c r="B456" s="50" t="s">
        <v>299</v>
      </c>
      <c r="C456" s="5" t="s">
        <v>46</v>
      </c>
      <c r="D456" s="5" t="s">
        <v>11</v>
      </c>
      <c r="E456" s="5" t="s">
        <v>297</v>
      </c>
      <c r="F456" s="5"/>
      <c r="G456" s="8">
        <f t="shared" ref="G456:I456" si="139">SUM(G457:G457)</f>
        <v>1207.2</v>
      </c>
      <c r="H456" s="8">
        <f t="shared" si="139"/>
        <v>-1207.2</v>
      </c>
      <c r="I456" s="8">
        <f t="shared" si="139"/>
        <v>0</v>
      </c>
    </row>
    <row r="457" spans="1:9" ht="45">
      <c r="A457" s="35"/>
      <c r="B457" s="9" t="s">
        <v>172</v>
      </c>
      <c r="C457" s="5" t="s">
        <v>46</v>
      </c>
      <c r="D457" s="5" t="s">
        <v>11</v>
      </c>
      <c r="E457" s="5" t="s">
        <v>297</v>
      </c>
      <c r="F457" s="5" t="s">
        <v>175</v>
      </c>
      <c r="G457" s="8">
        <v>1207.2</v>
      </c>
      <c r="H457" s="8">
        <v>-1207.2</v>
      </c>
      <c r="I457" s="8">
        <f>G457+H457</f>
        <v>0</v>
      </c>
    </row>
    <row r="458" spans="1:9" ht="33.75">
      <c r="A458" s="35"/>
      <c r="B458" s="4" t="s">
        <v>583</v>
      </c>
      <c r="C458" s="5" t="s">
        <v>46</v>
      </c>
      <c r="D458" s="5" t="s">
        <v>11</v>
      </c>
      <c r="E458" s="20" t="s">
        <v>586</v>
      </c>
      <c r="F458" s="5"/>
      <c r="G458" s="8">
        <f>G459</f>
        <v>0</v>
      </c>
      <c r="H458" s="8">
        <f>H459</f>
        <v>1207.2</v>
      </c>
      <c r="I458" s="8">
        <f>I459</f>
        <v>1207.2</v>
      </c>
    </row>
    <row r="459" spans="1:9" ht="24" customHeight="1">
      <c r="A459" s="35"/>
      <c r="B459" s="4" t="s">
        <v>584</v>
      </c>
      <c r="C459" s="5" t="s">
        <v>46</v>
      </c>
      <c r="D459" s="5" t="s">
        <v>11</v>
      </c>
      <c r="E459" s="20" t="s">
        <v>587</v>
      </c>
      <c r="F459" s="5"/>
      <c r="G459" s="8">
        <f>SUM(G460:G460)</f>
        <v>0</v>
      </c>
      <c r="H459" s="8">
        <f>SUM(H460:H460)</f>
        <v>1207.2</v>
      </c>
      <c r="I459" s="8">
        <f>SUM(I460:I460)</f>
        <v>1207.2</v>
      </c>
    </row>
    <row r="460" spans="1:9" ht="45">
      <c r="A460" s="35"/>
      <c r="B460" s="9" t="s">
        <v>172</v>
      </c>
      <c r="C460" s="5" t="s">
        <v>46</v>
      </c>
      <c r="D460" s="5" t="s">
        <v>11</v>
      </c>
      <c r="E460" s="20" t="s">
        <v>587</v>
      </c>
      <c r="F460" s="5" t="s">
        <v>175</v>
      </c>
      <c r="G460" s="8"/>
      <c r="H460" s="8">
        <v>1207.2</v>
      </c>
      <c r="I460" s="8">
        <f>SUM(G460:H460)</f>
        <v>1207.2</v>
      </c>
    </row>
    <row r="461" spans="1:9">
      <c r="A461" s="35" t="s">
        <v>326</v>
      </c>
      <c r="B461" s="38" t="s">
        <v>301</v>
      </c>
      <c r="C461" s="44" t="s">
        <v>46</v>
      </c>
      <c r="D461" s="44" t="s">
        <v>17</v>
      </c>
      <c r="E461" s="44"/>
      <c r="F461" s="44"/>
      <c r="G461" s="11">
        <f>G462</f>
        <v>303</v>
      </c>
      <c r="H461" s="11">
        <f t="shared" ref="H461:I461" si="140">H462</f>
        <v>0</v>
      </c>
      <c r="I461" s="11">
        <f t="shared" si="140"/>
        <v>303</v>
      </c>
    </row>
    <row r="462" spans="1:9" ht="45">
      <c r="A462" s="35"/>
      <c r="B462" s="46" t="s">
        <v>461</v>
      </c>
      <c r="C462" s="5" t="s">
        <v>46</v>
      </c>
      <c r="D462" s="5" t="s">
        <v>17</v>
      </c>
      <c r="E462" s="5" t="s">
        <v>158</v>
      </c>
      <c r="F462" s="16"/>
      <c r="G462" s="8">
        <f>G466+G469+G472+G463</f>
        <v>303</v>
      </c>
      <c r="H462" s="8">
        <f t="shared" ref="H462:I462" si="141">H466+H469+H472+H463</f>
        <v>0</v>
      </c>
      <c r="I462" s="8">
        <f t="shared" si="141"/>
        <v>303</v>
      </c>
    </row>
    <row r="463" spans="1:9" ht="33.75">
      <c r="A463" s="35"/>
      <c r="B463" s="46" t="s">
        <v>355</v>
      </c>
      <c r="C463" s="5" t="s">
        <v>46</v>
      </c>
      <c r="D463" s="5" t="s">
        <v>17</v>
      </c>
      <c r="E463" s="5" t="s">
        <v>357</v>
      </c>
      <c r="F463" s="16"/>
      <c r="G463" s="8">
        <f>SUM(G464)</f>
        <v>3</v>
      </c>
      <c r="H463" s="8">
        <f t="shared" ref="H463:I464" si="142">SUM(H464)</f>
        <v>-3</v>
      </c>
      <c r="I463" s="8">
        <f t="shared" si="142"/>
        <v>0</v>
      </c>
    </row>
    <row r="464" spans="1:9" ht="33.75">
      <c r="A464" s="35"/>
      <c r="B464" s="46" t="s">
        <v>356</v>
      </c>
      <c r="C464" s="5" t="s">
        <v>46</v>
      </c>
      <c r="D464" s="5" t="s">
        <v>17</v>
      </c>
      <c r="E464" s="5" t="s">
        <v>358</v>
      </c>
      <c r="F464" s="16"/>
      <c r="G464" s="8">
        <f>SUM(G465)</f>
        <v>3</v>
      </c>
      <c r="H464" s="8">
        <f t="shared" si="142"/>
        <v>-3</v>
      </c>
      <c r="I464" s="8">
        <f t="shared" si="142"/>
        <v>0</v>
      </c>
    </row>
    <row r="465" spans="1:9" ht="26.25" customHeight="1">
      <c r="A465" s="35"/>
      <c r="B465" s="46" t="s">
        <v>91</v>
      </c>
      <c r="C465" s="5" t="s">
        <v>46</v>
      </c>
      <c r="D465" s="5" t="s">
        <v>17</v>
      </c>
      <c r="E465" s="5" t="s">
        <v>358</v>
      </c>
      <c r="F465" s="16" t="s">
        <v>22</v>
      </c>
      <c r="G465" s="8">
        <v>3</v>
      </c>
      <c r="H465" s="8">
        <v>-3</v>
      </c>
      <c r="I465" s="8">
        <f>G465+H465</f>
        <v>0</v>
      </c>
    </row>
    <row r="466" spans="1:9" ht="22.5">
      <c r="A466" s="35"/>
      <c r="B466" s="46" t="s">
        <v>159</v>
      </c>
      <c r="C466" s="5" t="s">
        <v>46</v>
      </c>
      <c r="D466" s="5" t="s">
        <v>17</v>
      </c>
      <c r="E466" s="5" t="s">
        <v>160</v>
      </c>
      <c r="F466" s="16"/>
      <c r="G466" s="8">
        <f t="shared" ref="G466:I466" si="143">G467</f>
        <v>300</v>
      </c>
      <c r="H466" s="8">
        <f t="shared" si="143"/>
        <v>-300</v>
      </c>
      <c r="I466" s="8">
        <f t="shared" si="143"/>
        <v>0</v>
      </c>
    </row>
    <row r="467" spans="1:9" ht="22.5">
      <c r="A467" s="35"/>
      <c r="B467" s="46" t="s">
        <v>302</v>
      </c>
      <c r="C467" s="5" t="s">
        <v>46</v>
      </c>
      <c r="D467" s="5" t="s">
        <v>17</v>
      </c>
      <c r="E467" s="5" t="s">
        <v>304</v>
      </c>
      <c r="F467" s="16"/>
      <c r="G467" s="8">
        <f t="shared" ref="G467:I467" si="144">SUM(G468:G468)</f>
        <v>300</v>
      </c>
      <c r="H467" s="8">
        <f t="shared" si="144"/>
        <v>-300</v>
      </c>
      <c r="I467" s="8">
        <f t="shared" si="144"/>
        <v>0</v>
      </c>
    </row>
    <row r="468" spans="1:9" ht="26.25" customHeight="1">
      <c r="A468" s="35"/>
      <c r="B468" s="46" t="s">
        <v>91</v>
      </c>
      <c r="C468" s="5" t="s">
        <v>46</v>
      </c>
      <c r="D468" s="5" t="s">
        <v>17</v>
      </c>
      <c r="E468" s="5" t="s">
        <v>304</v>
      </c>
      <c r="F468" s="5" t="s">
        <v>22</v>
      </c>
      <c r="G468" s="8">
        <v>300</v>
      </c>
      <c r="H468" s="8">
        <v>-300</v>
      </c>
      <c r="I468" s="8">
        <f>G468+H468</f>
        <v>0</v>
      </c>
    </row>
    <row r="469" spans="1:9" ht="22.5">
      <c r="A469" s="35"/>
      <c r="B469" s="4" t="s">
        <v>600</v>
      </c>
      <c r="C469" s="5" t="s">
        <v>46</v>
      </c>
      <c r="D469" s="5" t="s">
        <v>17</v>
      </c>
      <c r="E469" s="5" t="s">
        <v>602</v>
      </c>
      <c r="F469" s="5"/>
      <c r="G469" s="8">
        <f t="shared" ref="G469:I470" si="145">G470</f>
        <v>0</v>
      </c>
      <c r="H469" s="8">
        <f t="shared" si="145"/>
        <v>3</v>
      </c>
      <c r="I469" s="8">
        <f t="shared" si="145"/>
        <v>3</v>
      </c>
    </row>
    <row r="470" spans="1:9" ht="22.5">
      <c r="A470" s="35"/>
      <c r="B470" s="4" t="s">
        <v>601</v>
      </c>
      <c r="C470" s="5" t="s">
        <v>46</v>
      </c>
      <c r="D470" s="5" t="s">
        <v>17</v>
      </c>
      <c r="E470" s="5" t="s">
        <v>603</v>
      </c>
      <c r="F470" s="5"/>
      <c r="G470" s="8">
        <f t="shared" si="145"/>
        <v>0</v>
      </c>
      <c r="H470" s="8">
        <f t="shared" si="145"/>
        <v>3</v>
      </c>
      <c r="I470" s="8">
        <f t="shared" si="145"/>
        <v>3</v>
      </c>
    </row>
    <row r="471" spans="1:9" ht="22.5" customHeight="1">
      <c r="A471" s="35"/>
      <c r="B471" s="6" t="s">
        <v>91</v>
      </c>
      <c r="C471" s="5" t="s">
        <v>46</v>
      </c>
      <c r="D471" s="5" t="s">
        <v>17</v>
      </c>
      <c r="E471" s="5" t="s">
        <v>603</v>
      </c>
      <c r="F471" s="5" t="s">
        <v>22</v>
      </c>
      <c r="G471" s="8"/>
      <c r="H471" s="8">
        <v>3</v>
      </c>
      <c r="I471" s="8">
        <f>G471+H471</f>
        <v>3</v>
      </c>
    </row>
    <row r="472" spans="1:9" ht="33.75">
      <c r="A472" s="35"/>
      <c r="B472" s="4" t="s">
        <v>562</v>
      </c>
      <c r="C472" s="5" t="s">
        <v>46</v>
      </c>
      <c r="D472" s="5" t="s">
        <v>17</v>
      </c>
      <c r="E472" s="5" t="s">
        <v>564</v>
      </c>
      <c r="F472" s="5"/>
      <c r="G472" s="8">
        <f t="shared" ref="G472:I473" si="146">G473</f>
        <v>0</v>
      </c>
      <c r="H472" s="8">
        <f t="shared" si="146"/>
        <v>300</v>
      </c>
      <c r="I472" s="8">
        <f t="shared" si="146"/>
        <v>300</v>
      </c>
    </row>
    <row r="473" spans="1:9" ht="22.5">
      <c r="A473" s="35"/>
      <c r="B473" s="4" t="s">
        <v>563</v>
      </c>
      <c r="C473" s="5" t="s">
        <v>46</v>
      </c>
      <c r="D473" s="5" t="s">
        <v>17</v>
      </c>
      <c r="E473" s="5" t="s">
        <v>565</v>
      </c>
      <c r="F473" s="5"/>
      <c r="G473" s="8">
        <f t="shared" si="146"/>
        <v>0</v>
      </c>
      <c r="H473" s="8">
        <f t="shared" si="146"/>
        <v>300</v>
      </c>
      <c r="I473" s="8">
        <f t="shared" si="146"/>
        <v>300</v>
      </c>
    </row>
    <row r="474" spans="1:9" ht="24" customHeight="1">
      <c r="A474" s="35"/>
      <c r="B474" s="6" t="s">
        <v>91</v>
      </c>
      <c r="C474" s="5" t="s">
        <v>46</v>
      </c>
      <c r="D474" s="5" t="s">
        <v>17</v>
      </c>
      <c r="E474" s="5" t="s">
        <v>565</v>
      </c>
      <c r="F474" s="5" t="s">
        <v>22</v>
      </c>
      <c r="G474" s="8"/>
      <c r="H474" s="8">
        <v>300</v>
      </c>
      <c r="I474" s="8">
        <f>G474+H474</f>
        <v>300</v>
      </c>
    </row>
    <row r="475" spans="1:9" ht="21.75">
      <c r="A475" s="35" t="s">
        <v>327</v>
      </c>
      <c r="B475" s="57" t="s">
        <v>173</v>
      </c>
      <c r="C475" s="44" t="s">
        <v>46</v>
      </c>
      <c r="D475" s="44" t="s">
        <v>46</v>
      </c>
      <c r="E475" s="44"/>
      <c r="F475" s="44"/>
      <c r="G475" s="11">
        <f>G476</f>
        <v>20922.599999999999</v>
      </c>
      <c r="H475" s="11">
        <f t="shared" ref="H475:I475" si="147">H476</f>
        <v>0</v>
      </c>
      <c r="I475" s="11">
        <f t="shared" si="147"/>
        <v>20922.599999999999</v>
      </c>
    </row>
    <row r="476" spans="1:9" ht="45">
      <c r="A476" s="35"/>
      <c r="B476" s="46" t="s">
        <v>461</v>
      </c>
      <c r="C476" s="5" t="s">
        <v>46</v>
      </c>
      <c r="D476" s="5" t="s">
        <v>46</v>
      </c>
      <c r="E476" s="5" t="s">
        <v>158</v>
      </c>
      <c r="F476" s="16"/>
      <c r="G476" s="8">
        <f>G477+G482+G485</f>
        <v>20922.599999999999</v>
      </c>
      <c r="H476" s="8">
        <f t="shared" ref="H476:I476" si="148">H477+H482+H485</f>
        <v>0</v>
      </c>
      <c r="I476" s="8">
        <f t="shared" si="148"/>
        <v>20922.599999999999</v>
      </c>
    </row>
    <row r="477" spans="1:9" ht="33.75">
      <c r="A477" s="35"/>
      <c r="B477" s="46" t="s">
        <v>174</v>
      </c>
      <c r="C477" s="5" t="s">
        <v>46</v>
      </c>
      <c r="D477" s="5" t="s">
        <v>46</v>
      </c>
      <c r="E477" s="5" t="s">
        <v>196</v>
      </c>
      <c r="F477" s="16"/>
      <c r="G477" s="8">
        <f>G478+G479+G480+G481</f>
        <v>6708.3</v>
      </c>
      <c r="H477" s="8">
        <f t="shared" ref="H477:I477" si="149">H478+H479+H480+H481</f>
        <v>-6708.3</v>
      </c>
      <c r="I477" s="8">
        <f t="shared" si="149"/>
        <v>0</v>
      </c>
    </row>
    <row r="478" spans="1:9" ht="22.5">
      <c r="A478" s="35"/>
      <c r="B478" s="46" t="s">
        <v>21</v>
      </c>
      <c r="C478" s="5" t="s">
        <v>46</v>
      </c>
      <c r="D478" s="5" t="s">
        <v>46</v>
      </c>
      <c r="E478" s="5" t="s">
        <v>196</v>
      </c>
      <c r="F478" s="16" t="s">
        <v>27</v>
      </c>
      <c r="G478" s="8">
        <v>687.5</v>
      </c>
      <c r="H478" s="8">
        <v>-687.5</v>
      </c>
      <c r="I478" s="8">
        <f t="shared" ref="I478:I481" si="150">G478+H478</f>
        <v>0</v>
      </c>
    </row>
    <row r="479" spans="1:9" ht="28.5" customHeight="1">
      <c r="A479" s="35"/>
      <c r="B479" s="46" t="s">
        <v>91</v>
      </c>
      <c r="C479" s="5" t="s">
        <v>46</v>
      </c>
      <c r="D479" s="5" t="s">
        <v>46</v>
      </c>
      <c r="E479" s="5" t="s">
        <v>196</v>
      </c>
      <c r="F479" s="16" t="s">
        <v>22</v>
      </c>
      <c r="G479" s="8">
        <v>3603.0999999999995</v>
      </c>
      <c r="H479" s="8">
        <v>-3603.1</v>
      </c>
      <c r="I479" s="8">
        <f t="shared" si="150"/>
        <v>0</v>
      </c>
    </row>
    <row r="480" spans="1:9" ht="22.5">
      <c r="A480" s="35"/>
      <c r="B480" s="7" t="s">
        <v>23</v>
      </c>
      <c r="C480" s="5" t="s">
        <v>46</v>
      </c>
      <c r="D480" s="5" t="s">
        <v>46</v>
      </c>
      <c r="E480" s="5" t="s">
        <v>196</v>
      </c>
      <c r="F480" s="5" t="s">
        <v>99</v>
      </c>
      <c r="G480" s="8">
        <v>2406.9</v>
      </c>
      <c r="H480" s="8">
        <v>-2406.9</v>
      </c>
      <c r="I480" s="8">
        <f t="shared" si="150"/>
        <v>0</v>
      </c>
    </row>
    <row r="481" spans="1:9">
      <c r="A481" s="35"/>
      <c r="B481" s="46" t="s">
        <v>100</v>
      </c>
      <c r="C481" s="5" t="s">
        <v>46</v>
      </c>
      <c r="D481" s="5" t="s">
        <v>46</v>
      </c>
      <c r="E481" s="5" t="s">
        <v>196</v>
      </c>
      <c r="F481" s="5" t="s">
        <v>36</v>
      </c>
      <c r="G481" s="8">
        <v>10.800000000000002</v>
      </c>
      <c r="H481" s="8">
        <v>-10.8</v>
      </c>
      <c r="I481" s="8">
        <f t="shared" si="150"/>
        <v>0</v>
      </c>
    </row>
    <row r="482" spans="1:9" ht="34.5" customHeight="1">
      <c r="A482" s="35"/>
      <c r="B482" s="7" t="s">
        <v>197</v>
      </c>
      <c r="C482" s="5" t="s">
        <v>46</v>
      </c>
      <c r="D482" s="5" t="s">
        <v>46</v>
      </c>
      <c r="E482" s="5" t="s">
        <v>198</v>
      </c>
      <c r="F482" s="5"/>
      <c r="G482" s="8">
        <f>G483+G484</f>
        <v>14214.3</v>
      </c>
      <c r="H482" s="8">
        <f t="shared" ref="H482:I482" si="151">H483+H484</f>
        <v>-14214.3</v>
      </c>
      <c r="I482" s="8">
        <f t="shared" si="151"/>
        <v>0</v>
      </c>
    </row>
    <row r="483" spans="1:9">
      <c r="A483" s="35"/>
      <c r="B483" s="7" t="s">
        <v>145</v>
      </c>
      <c r="C483" s="5" t="s">
        <v>46</v>
      </c>
      <c r="D483" s="5" t="s">
        <v>46</v>
      </c>
      <c r="E483" s="5" t="s">
        <v>198</v>
      </c>
      <c r="F483" s="5" t="s">
        <v>35</v>
      </c>
      <c r="G483" s="8">
        <v>10528.599999999999</v>
      </c>
      <c r="H483" s="54">
        <v>-10528.6</v>
      </c>
      <c r="I483" s="8">
        <f>G483+H483</f>
        <v>0</v>
      </c>
    </row>
    <row r="484" spans="1:9" ht="33.75">
      <c r="A484" s="35"/>
      <c r="B484" s="7" t="s">
        <v>146</v>
      </c>
      <c r="C484" s="5" t="s">
        <v>46</v>
      </c>
      <c r="D484" s="5" t="s">
        <v>46</v>
      </c>
      <c r="E484" s="5" t="s">
        <v>198</v>
      </c>
      <c r="F484" s="5" t="s">
        <v>107</v>
      </c>
      <c r="G484" s="8">
        <v>3685.7</v>
      </c>
      <c r="H484" s="54">
        <v>-3685.7</v>
      </c>
      <c r="I484" s="8">
        <f>G484+H484</f>
        <v>0</v>
      </c>
    </row>
    <row r="485" spans="1:9" ht="33.75">
      <c r="A485" s="35"/>
      <c r="B485" s="4" t="s">
        <v>604</v>
      </c>
      <c r="C485" s="5" t="s">
        <v>46</v>
      </c>
      <c r="D485" s="5" t="s">
        <v>46</v>
      </c>
      <c r="E485" s="5" t="s">
        <v>605</v>
      </c>
      <c r="F485" s="5"/>
      <c r="G485" s="8">
        <f>G486</f>
        <v>0</v>
      </c>
      <c r="H485" s="8">
        <f>H486</f>
        <v>20922.599999999999</v>
      </c>
      <c r="I485" s="8">
        <f>I486</f>
        <v>20922.599999999999</v>
      </c>
    </row>
    <row r="486" spans="1:9" ht="33.75">
      <c r="A486" s="35"/>
      <c r="B486" s="75" t="s">
        <v>742</v>
      </c>
      <c r="C486" s="5" t="s">
        <v>46</v>
      </c>
      <c r="D486" s="5" t="s">
        <v>46</v>
      </c>
      <c r="E486" s="5" t="s">
        <v>606</v>
      </c>
      <c r="F486" s="5"/>
      <c r="G486" s="8">
        <f>SUM(G487:G492)</f>
        <v>0</v>
      </c>
      <c r="H486" s="8">
        <f>SUM(H487:H492)</f>
        <v>20922.599999999999</v>
      </c>
      <c r="I486" s="8">
        <f>SUM(I487:I492)</f>
        <v>20922.599999999999</v>
      </c>
    </row>
    <row r="487" spans="1:9">
      <c r="A487" s="35"/>
      <c r="B487" s="7" t="s">
        <v>145</v>
      </c>
      <c r="C487" s="5" t="s">
        <v>46</v>
      </c>
      <c r="D487" s="5" t="s">
        <v>46</v>
      </c>
      <c r="E487" s="5" t="s">
        <v>606</v>
      </c>
      <c r="F487" s="5" t="s">
        <v>35</v>
      </c>
      <c r="G487" s="8"/>
      <c r="H487" s="8">
        <v>10528.6</v>
      </c>
      <c r="I487" s="8">
        <f t="shared" ref="I487:I492" si="152">SUM(G487:H487)</f>
        <v>10528.6</v>
      </c>
    </row>
    <row r="488" spans="1:9" ht="33.75">
      <c r="A488" s="35"/>
      <c r="B488" s="7" t="s">
        <v>146</v>
      </c>
      <c r="C488" s="5" t="s">
        <v>46</v>
      </c>
      <c r="D488" s="5" t="s">
        <v>46</v>
      </c>
      <c r="E488" s="5" t="s">
        <v>606</v>
      </c>
      <c r="F488" s="5" t="s">
        <v>107</v>
      </c>
      <c r="G488" s="8"/>
      <c r="H488" s="8">
        <v>3685.7</v>
      </c>
      <c r="I488" s="8">
        <f t="shared" si="152"/>
        <v>3685.7</v>
      </c>
    </row>
    <row r="489" spans="1:9" ht="22.5">
      <c r="A489" s="35"/>
      <c r="B489" s="6" t="s">
        <v>21</v>
      </c>
      <c r="C489" s="5" t="s">
        <v>46</v>
      </c>
      <c r="D489" s="5" t="s">
        <v>46</v>
      </c>
      <c r="E489" s="5" t="s">
        <v>606</v>
      </c>
      <c r="F489" s="5" t="s">
        <v>27</v>
      </c>
      <c r="G489" s="8"/>
      <c r="H489" s="8">
        <v>687.5</v>
      </c>
      <c r="I489" s="8">
        <f t="shared" si="152"/>
        <v>687.5</v>
      </c>
    </row>
    <row r="490" spans="1:9" ht="24.75" customHeight="1">
      <c r="A490" s="35"/>
      <c r="B490" s="6" t="s">
        <v>91</v>
      </c>
      <c r="C490" s="5" t="s">
        <v>46</v>
      </c>
      <c r="D490" s="5" t="s">
        <v>46</v>
      </c>
      <c r="E490" s="5" t="s">
        <v>606</v>
      </c>
      <c r="F490" s="5" t="s">
        <v>22</v>
      </c>
      <c r="G490" s="8"/>
      <c r="H490" s="8">
        <v>3603.1</v>
      </c>
      <c r="I490" s="8">
        <f t="shared" si="152"/>
        <v>3603.1</v>
      </c>
    </row>
    <row r="491" spans="1:9" ht="22.5">
      <c r="A491" s="35"/>
      <c r="B491" s="7" t="s">
        <v>23</v>
      </c>
      <c r="C491" s="5" t="s">
        <v>46</v>
      </c>
      <c r="D491" s="5" t="s">
        <v>46</v>
      </c>
      <c r="E491" s="5" t="s">
        <v>606</v>
      </c>
      <c r="F491" s="5" t="s">
        <v>99</v>
      </c>
      <c r="G491" s="8"/>
      <c r="H491" s="8">
        <v>2406.9</v>
      </c>
      <c r="I491" s="8">
        <f t="shared" si="152"/>
        <v>2406.9</v>
      </c>
    </row>
    <row r="492" spans="1:9">
      <c r="A492" s="35"/>
      <c r="B492" s="6" t="s">
        <v>100</v>
      </c>
      <c r="C492" s="5" t="s">
        <v>46</v>
      </c>
      <c r="D492" s="5" t="s">
        <v>46</v>
      </c>
      <c r="E492" s="5" t="s">
        <v>606</v>
      </c>
      <c r="F492" s="5" t="s">
        <v>36</v>
      </c>
      <c r="G492" s="8"/>
      <c r="H492" s="8">
        <v>10.8</v>
      </c>
      <c r="I492" s="8">
        <f t="shared" si="152"/>
        <v>10.8</v>
      </c>
    </row>
    <row r="493" spans="1:9">
      <c r="A493" s="31">
        <v>6</v>
      </c>
      <c r="B493" s="38" t="s">
        <v>51</v>
      </c>
      <c r="C493" s="32" t="s">
        <v>52</v>
      </c>
      <c r="D493" s="32" t="s">
        <v>53</v>
      </c>
      <c r="E493" s="32"/>
      <c r="F493" s="32"/>
      <c r="G493" s="45">
        <f>G494+G547+G617+G673+G684</f>
        <v>596058.5</v>
      </c>
      <c r="H493" s="45">
        <f>H494+H547+H617+H673+H684</f>
        <v>7870.9999999999491</v>
      </c>
      <c r="I493" s="45">
        <f>I494+I547+I617+I673+I684</f>
        <v>603929.49999999988</v>
      </c>
    </row>
    <row r="494" spans="1:9">
      <c r="A494" s="35" t="s">
        <v>54</v>
      </c>
      <c r="B494" s="38" t="s">
        <v>55</v>
      </c>
      <c r="C494" s="44" t="s">
        <v>52</v>
      </c>
      <c r="D494" s="44" t="s">
        <v>8</v>
      </c>
      <c r="E494" s="44"/>
      <c r="F494" s="44"/>
      <c r="G494" s="11">
        <f>G502+G495</f>
        <v>147302.80000000002</v>
      </c>
      <c r="H494" s="11">
        <f>H502+H495</f>
        <v>969.69999999998254</v>
      </c>
      <c r="I494" s="11">
        <f>I502+I495</f>
        <v>148272.5</v>
      </c>
    </row>
    <row r="495" spans="1:9" ht="45">
      <c r="A495" s="35"/>
      <c r="B495" s="6" t="s">
        <v>461</v>
      </c>
      <c r="C495" s="36" t="s">
        <v>52</v>
      </c>
      <c r="D495" s="36" t="s">
        <v>8</v>
      </c>
      <c r="E495" s="5" t="s">
        <v>158</v>
      </c>
      <c r="F495" s="6"/>
      <c r="G495" s="8">
        <f>G496+G499</f>
        <v>10769.2</v>
      </c>
      <c r="H495" s="8">
        <f t="shared" ref="H495:I495" si="153">H496+H499</f>
        <v>0</v>
      </c>
      <c r="I495" s="8">
        <f t="shared" si="153"/>
        <v>10769.2</v>
      </c>
    </row>
    <row r="496" spans="1:9" ht="22.5">
      <c r="A496" s="35"/>
      <c r="B496" s="52" t="s">
        <v>407</v>
      </c>
      <c r="C496" s="36" t="s">
        <v>52</v>
      </c>
      <c r="D496" s="36" t="s">
        <v>8</v>
      </c>
      <c r="E496" s="36" t="s">
        <v>409</v>
      </c>
      <c r="F496" s="36"/>
      <c r="G496" s="8">
        <f>G497</f>
        <v>10769.2</v>
      </c>
      <c r="H496" s="8">
        <f t="shared" ref="H496:I497" si="154">H497</f>
        <v>-10769.2</v>
      </c>
      <c r="I496" s="8">
        <f t="shared" si="154"/>
        <v>0</v>
      </c>
    </row>
    <row r="497" spans="1:9" ht="22.5">
      <c r="A497" s="35"/>
      <c r="B497" s="52" t="s">
        <v>411</v>
      </c>
      <c r="C497" s="36" t="s">
        <v>52</v>
      </c>
      <c r="D497" s="36" t="s">
        <v>8</v>
      </c>
      <c r="E497" s="36" t="s">
        <v>412</v>
      </c>
      <c r="F497" s="36"/>
      <c r="G497" s="8">
        <f>G498</f>
        <v>10769.2</v>
      </c>
      <c r="H497" s="8">
        <f t="shared" si="154"/>
        <v>-10769.2</v>
      </c>
      <c r="I497" s="8">
        <f t="shared" si="154"/>
        <v>0</v>
      </c>
    </row>
    <row r="498" spans="1:9" ht="33.75">
      <c r="A498" s="35"/>
      <c r="B498" s="52" t="s">
        <v>382</v>
      </c>
      <c r="C498" s="36" t="s">
        <v>52</v>
      </c>
      <c r="D498" s="36" t="s">
        <v>8</v>
      </c>
      <c r="E498" s="36" t="s">
        <v>412</v>
      </c>
      <c r="F498" s="36" t="s">
        <v>49</v>
      </c>
      <c r="G498" s="8">
        <v>10769.2</v>
      </c>
      <c r="H498" s="8">
        <v>-10769.2</v>
      </c>
      <c r="I498" s="8">
        <f>G498+H498</f>
        <v>0</v>
      </c>
    </row>
    <row r="499" spans="1:9" ht="22.5">
      <c r="A499" s="35"/>
      <c r="B499" s="4" t="s">
        <v>625</v>
      </c>
      <c r="C499" s="5" t="s">
        <v>52</v>
      </c>
      <c r="D499" s="5" t="s">
        <v>8</v>
      </c>
      <c r="E499" s="5" t="s">
        <v>627</v>
      </c>
      <c r="F499" s="5"/>
      <c r="G499" s="8">
        <f t="shared" ref="G499:I500" si="155">G500</f>
        <v>0</v>
      </c>
      <c r="H499" s="8">
        <f t="shared" si="155"/>
        <v>10769.2</v>
      </c>
      <c r="I499" s="8">
        <f t="shared" si="155"/>
        <v>10769.2</v>
      </c>
    </row>
    <row r="500" spans="1:9">
      <c r="A500" s="35"/>
      <c r="B500" s="4" t="s">
        <v>626</v>
      </c>
      <c r="C500" s="5" t="s">
        <v>52</v>
      </c>
      <c r="D500" s="5" t="s">
        <v>8</v>
      </c>
      <c r="E500" s="5" t="s">
        <v>628</v>
      </c>
      <c r="F500" s="5"/>
      <c r="G500" s="8">
        <f t="shared" si="155"/>
        <v>0</v>
      </c>
      <c r="H500" s="8">
        <f t="shared" si="155"/>
        <v>10769.2</v>
      </c>
      <c r="I500" s="8">
        <f t="shared" si="155"/>
        <v>10769.2</v>
      </c>
    </row>
    <row r="501" spans="1:9" ht="33.75">
      <c r="A501" s="35"/>
      <c r="B501" s="6" t="s">
        <v>382</v>
      </c>
      <c r="C501" s="5" t="s">
        <v>52</v>
      </c>
      <c r="D501" s="5" t="s">
        <v>8</v>
      </c>
      <c r="E501" s="5" t="s">
        <v>628</v>
      </c>
      <c r="F501" s="5" t="s">
        <v>49</v>
      </c>
      <c r="G501" s="8"/>
      <c r="H501" s="8">
        <v>10769.2</v>
      </c>
      <c r="I501" s="8">
        <f>SUM(G501:H501)</f>
        <v>10769.2</v>
      </c>
    </row>
    <row r="502" spans="1:9" ht="56.25">
      <c r="A502" s="35"/>
      <c r="B502" s="46" t="s">
        <v>462</v>
      </c>
      <c r="C502" s="5" t="s">
        <v>52</v>
      </c>
      <c r="D502" s="5" t="s">
        <v>8</v>
      </c>
      <c r="E502" s="5" t="s">
        <v>167</v>
      </c>
      <c r="F502" s="5"/>
      <c r="G502" s="8">
        <f>G503+G525</f>
        <v>136533.6</v>
      </c>
      <c r="H502" s="8">
        <f t="shared" ref="H502:I502" si="156">H503+H525</f>
        <v>969.69999999998254</v>
      </c>
      <c r="I502" s="8">
        <f t="shared" si="156"/>
        <v>137503.29999999999</v>
      </c>
    </row>
    <row r="503" spans="1:9" ht="22.5">
      <c r="A503" s="35"/>
      <c r="B503" s="46" t="s">
        <v>166</v>
      </c>
      <c r="C503" s="5" t="s">
        <v>52</v>
      </c>
      <c r="D503" s="5" t="s">
        <v>8</v>
      </c>
      <c r="E503" s="5" t="s">
        <v>168</v>
      </c>
      <c r="F503" s="5"/>
      <c r="G503" s="8">
        <f>G504+G506+G508+G510+G512+G514+G516+G522+G518+G520</f>
        <v>136533.6</v>
      </c>
      <c r="H503" s="8">
        <f>H504+H506+H508+H510+H512+H514+H516+H522+H518+H520</f>
        <v>-136533.6</v>
      </c>
      <c r="I503" s="8">
        <f>I504+I506+I508+I510+I512+I514+I516+I522+I518+I520</f>
        <v>0</v>
      </c>
    </row>
    <row r="504" spans="1:9" ht="22.5">
      <c r="A504" s="35"/>
      <c r="B504" s="46" t="s">
        <v>114</v>
      </c>
      <c r="C504" s="5" t="s">
        <v>52</v>
      </c>
      <c r="D504" s="5" t="s">
        <v>8</v>
      </c>
      <c r="E504" s="5" t="s">
        <v>115</v>
      </c>
      <c r="F504" s="5"/>
      <c r="G504" s="8">
        <f t="shared" ref="G504:I504" si="157">G505</f>
        <v>10962.1</v>
      </c>
      <c r="H504" s="8">
        <f t="shared" si="157"/>
        <v>-10962.1</v>
      </c>
      <c r="I504" s="8">
        <f t="shared" si="157"/>
        <v>0</v>
      </c>
    </row>
    <row r="505" spans="1:9" ht="45">
      <c r="A505" s="35"/>
      <c r="B505" s="7" t="s">
        <v>57</v>
      </c>
      <c r="C505" s="5" t="s">
        <v>52</v>
      </c>
      <c r="D505" s="5" t="s">
        <v>8</v>
      </c>
      <c r="E505" s="5" t="s">
        <v>115</v>
      </c>
      <c r="F505" s="5" t="s">
        <v>67</v>
      </c>
      <c r="G505" s="8">
        <v>10962.1</v>
      </c>
      <c r="H505" s="8">
        <v>-10962.1</v>
      </c>
      <c r="I505" s="8">
        <f>G505+H505</f>
        <v>0</v>
      </c>
    </row>
    <row r="506" spans="1:9" ht="33.75">
      <c r="A506" s="35"/>
      <c r="B506" s="46" t="s">
        <v>212</v>
      </c>
      <c r="C506" s="5" t="s">
        <v>52</v>
      </c>
      <c r="D506" s="5" t="s">
        <v>8</v>
      </c>
      <c r="E506" s="5" t="s">
        <v>218</v>
      </c>
      <c r="F506" s="16"/>
      <c r="G506" s="8">
        <f t="shared" ref="G506:I506" si="158">SUM(G507)</f>
        <v>4891.5</v>
      </c>
      <c r="H506" s="8">
        <f t="shared" si="158"/>
        <v>-4891.5</v>
      </c>
      <c r="I506" s="8">
        <f t="shared" si="158"/>
        <v>0</v>
      </c>
    </row>
    <row r="507" spans="1:9" ht="45">
      <c r="A507" s="35"/>
      <c r="B507" s="46" t="s">
        <v>57</v>
      </c>
      <c r="C507" s="5" t="s">
        <v>52</v>
      </c>
      <c r="D507" s="5" t="s">
        <v>8</v>
      </c>
      <c r="E507" s="5" t="s">
        <v>218</v>
      </c>
      <c r="F507" s="5" t="s">
        <v>67</v>
      </c>
      <c r="G507" s="8">
        <v>4891.5</v>
      </c>
      <c r="H507" s="8">
        <v>-4891.5</v>
      </c>
      <c r="I507" s="8">
        <f>G507+H507</f>
        <v>0</v>
      </c>
    </row>
    <row r="508" spans="1:9" ht="33.75">
      <c r="A508" s="35"/>
      <c r="B508" s="46" t="s">
        <v>213</v>
      </c>
      <c r="C508" s="5" t="s">
        <v>52</v>
      </c>
      <c r="D508" s="5" t="s">
        <v>8</v>
      </c>
      <c r="E508" s="5" t="s">
        <v>219</v>
      </c>
      <c r="F508" s="16"/>
      <c r="G508" s="8">
        <f t="shared" ref="G508:I508" si="159">SUM(G509)</f>
        <v>7936.8</v>
      </c>
      <c r="H508" s="8">
        <f t="shared" si="159"/>
        <v>-7936.8</v>
      </c>
      <c r="I508" s="8">
        <f t="shared" si="159"/>
        <v>0</v>
      </c>
    </row>
    <row r="509" spans="1:9" ht="45">
      <c r="A509" s="35"/>
      <c r="B509" s="46" t="s">
        <v>57</v>
      </c>
      <c r="C509" s="5" t="s">
        <v>52</v>
      </c>
      <c r="D509" s="5" t="s">
        <v>8</v>
      </c>
      <c r="E509" s="5" t="s">
        <v>219</v>
      </c>
      <c r="F509" s="5" t="s">
        <v>67</v>
      </c>
      <c r="G509" s="8">
        <v>7936.8</v>
      </c>
      <c r="H509" s="8">
        <v>-7936.8</v>
      </c>
      <c r="I509" s="8">
        <f>G509+H509</f>
        <v>0</v>
      </c>
    </row>
    <row r="510" spans="1:9" ht="33.75">
      <c r="A510" s="35"/>
      <c r="B510" s="46" t="s">
        <v>214</v>
      </c>
      <c r="C510" s="5" t="s">
        <v>52</v>
      </c>
      <c r="D510" s="5" t="s">
        <v>8</v>
      </c>
      <c r="E510" s="5" t="s">
        <v>220</v>
      </c>
      <c r="F510" s="16"/>
      <c r="G510" s="8">
        <f t="shared" ref="G510:I510" si="160">SUM(G511)</f>
        <v>5320.8</v>
      </c>
      <c r="H510" s="8">
        <f t="shared" si="160"/>
        <v>-5320.8</v>
      </c>
      <c r="I510" s="8">
        <f t="shared" si="160"/>
        <v>0</v>
      </c>
    </row>
    <row r="511" spans="1:9" ht="45">
      <c r="A511" s="35"/>
      <c r="B511" s="46" t="s">
        <v>57</v>
      </c>
      <c r="C511" s="5" t="s">
        <v>52</v>
      </c>
      <c r="D511" s="5" t="s">
        <v>8</v>
      </c>
      <c r="E511" s="5" t="s">
        <v>220</v>
      </c>
      <c r="F511" s="5" t="s">
        <v>67</v>
      </c>
      <c r="G511" s="8">
        <v>5320.8</v>
      </c>
      <c r="H511" s="8">
        <v>-5320.8</v>
      </c>
      <c r="I511" s="8">
        <f>G511+H511</f>
        <v>0</v>
      </c>
    </row>
    <row r="512" spans="1:9" ht="45">
      <c r="A512" s="35"/>
      <c r="B512" s="46" t="s">
        <v>306</v>
      </c>
      <c r="C512" s="5" t="s">
        <v>52</v>
      </c>
      <c r="D512" s="5" t="s">
        <v>8</v>
      </c>
      <c r="E512" s="5" t="s">
        <v>305</v>
      </c>
      <c r="F512" s="16"/>
      <c r="G512" s="8">
        <f t="shared" ref="G512:I512" si="161">SUM(G513)</f>
        <v>2631.6</v>
      </c>
      <c r="H512" s="8">
        <f t="shared" si="161"/>
        <v>-2631.6</v>
      </c>
      <c r="I512" s="8">
        <f t="shared" si="161"/>
        <v>0</v>
      </c>
    </row>
    <row r="513" spans="1:9" ht="45">
      <c r="A513" s="35"/>
      <c r="B513" s="46" t="s">
        <v>57</v>
      </c>
      <c r="C513" s="5" t="s">
        <v>52</v>
      </c>
      <c r="D513" s="5" t="s">
        <v>8</v>
      </c>
      <c r="E513" s="5" t="s">
        <v>305</v>
      </c>
      <c r="F513" s="5" t="s">
        <v>67</v>
      </c>
      <c r="G513" s="8">
        <v>2631.6</v>
      </c>
      <c r="H513" s="8">
        <v>-2631.6</v>
      </c>
      <c r="I513" s="8">
        <f>G513+H513</f>
        <v>0</v>
      </c>
    </row>
    <row r="514" spans="1:9" ht="33.75">
      <c r="A514" s="35"/>
      <c r="B514" s="7" t="s">
        <v>176</v>
      </c>
      <c r="C514" s="5" t="s">
        <v>52</v>
      </c>
      <c r="D514" s="5" t="s">
        <v>8</v>
      </c>
      <c r="E514" s="5" t="s">
        <v>177</v>
      </c>
      <c r="F514" s="5"/>
      <c r="G514" s="8">
        <f t="shared" ref="G514:I514" si="162">G515</f>
        <v>37104.299999999996</v>
      </c>
      <c r="H514" s="8">
        <f t="shared" si="162"/>
        <v>-37104.300000000003</v>
      </c>
      <c r="I514" s="8">
        <f t="shared" si="162"/>
        <v>0</v>
      </c>
    </row>
    <row r="515" spans="1:9" ht="45">
      <c r="A515" s="35"/>
      <c r="B515" s="7" t="s">
        <v>57</v>
      </c>
      <c r="C515" s="5" t="s">
        <v>52</v>
      </c>
      <c r="D515" s="5" t="s">
        <v>8</v>
      </c>
      <c r="E515" s="5" t="s">
        <v>177</v>
      </c>
      <c r="F515" s="5" t="s">
        <v>67</v>
      </c>
      <c r="G515" s="8">
        <v>37104.299999999996</v>
      </c>
      <c r="H515" s="8">
        <v>-37104.300000000003</v>
      </c>
      <c r="I515" s="8">
        <f>G515+H515</f>
        <v>0</v>
      </c>
    </row>
    <row r="516" spans="1:9" ht="125.25" customHeight="1">
      <c r="A516" s="35"/>
      <c r="B516" s="9" t="s">
        <v>384</v>
      </c>
      <c r="C516" s="5" t="s">
        <v>52</v>
      </c>
      <c r="D516" s="5" t="s">
        <v>8</v>
      </c>
      <c r="E516" s="5" t="s">
        <v>385</v>
      </c>
      <c r="F516" s="5"/>
      <c r="G516" s="8">
        <f t="shared" ref="G516:I520" si="163">G517</f>
        <v>42064.9</v>
      </c>
      <c r="H516" s="8">
        <f t="shared" si="163"/>
        <v>-42064.9</v>
      </c>
      <c r="I516" s="8">
        <f t="shared" si="163"/>
        <v>0</v>
      </c>
    </row>
    <row r="517" spans="1:9" ht="45">
      <c r="A517" s="35"/>
      <c r="B517" s="7" t="s">
        <v>215</v>
      </c>
      <c r="C517" s="5" t="s">
        <v>52</v>
      </c>
      <c r="D517" s="5" t="s">
        <v>8</v>
      </c>
      <c r="E517" s="5" t="s">
        <v>385</v>
      </c>
      <c r="F517" s="5" t="s">
        <v>67</v>
      </c>
      <c r="G517" s="8">
        <v>42064.9</v>
      </c>
      <c r="H517" s="8">
        <v>-42064.9</v>
      </c>
      <c r="I517" s="8">
        <f>G517+H517</f>
        <v>0</v>
      </c>
    </row>
    <row r="518" spans="1:9" ht="123.75">
      <c r="A518" s="35"/>
      <c r="B518" s="9" t="s">
        <v>435</v>
      </c>
      <c r="C518" s="5" t="s">
        <v>52</v>
      </c>
      <c r="D518" s="5" t="s">
        <v>8</v>
      </c>
      <c r="E518" s="5" t="s">
        <v>387</v>
      </c>
      <c r="F518" s="5"/>
      <c r="G518" s="8">
        <f t="shared" si="163"/>
        <v>1136.0999999999999</v>
      </c>
      <c r="H518" s="8">
        <f t="shared" si="163"/>
        <v>-1136.0999999999999</v>
      </c>
      <c r="I518" s="8">
        <f t="shared" si="163"/>
        <v>0</v>
      </c>
    </row>
    <row r="519" spans="1:9" ht="45">
      <c r="A519" s="35"/>
      <c r="B519" s="7" t="s">
        <v>215</v>
      </c>
      <c r="C519" s="5" t="s">
        <v>52</v>
      </c>
      <c r="D519" s="5" t="s">
        <v>8</v>
      </c>
      <c r="E519" s="5" t="s">
        <v>387</v>
      </c>
      <c r="F519" s="5" t="s">
        <v>67</v>
      </c>
      <c r="G519" s="8">
        <v>1136.0999999999999</v>
      </c>
      <c r="H519" s="8">
        <v>-1136.0999999999999</v>
      </c>
      <c r="I519" s="8">
        <f>G519+H519</f>
        <v>0</v>
      </c>
    </row>
    <row r="520" spans="1:9" ht="123.75">
      <c r="A520" s="35"/>
      <c r="B520" s="9" t="s">
        <v>436</v>
      </c>
      <c r="C520" s="5" t="s">
        <v>52</v>
      </c>
      <c r="D520" s="5" t="s">
        <v>8</v>
      </c>
      <c r="E520" s="5" t="s">
        <v>388</v>
      </c>
      <c r="F520" s="5"/>
      <c r="G520" s="8">
        <f t="shared" si="163"/>
        <v>24309.100000000002</v>
      </c>
      <c r="H520" s="8">
        <f t="shared" si="163"/>
        <v>-24309.1</v>
      </c>
      <c r="I520" s="8">
        <f t="shared" si="163"/>
        <v>0</v>
      </c>
    </row>
    <row r="521" spans="1:9" ht="45">
      <c r="A521" s="35"/>
      <c r="B521" s="7" t="s">
        <v>215</v>
      </c>
      <c r="C521" s="5" t="s">
        <v>52</v>
      </c>
      <c r="D521" s="5" t="s">
        <v>8</v>
      </c>
      <c r="E521" s="5" t="s">
        <v>388</v>
      </c>
      <c r="F521" s="5" t="s">
        <v>67</v>
      </c>
      <c r="G521" s="8">
        <v>24309.100000000002</v>
      </c>
      <c r="H521" s="8">
        <v>-24309.1</v>
      </c>
      <c r="I521" s="8">
        <f>G521+H521</f>
        <v>0</v>
      </c>
    </row>
    <row r="522" spans="1:9" ht="45">
      <c r="A522" s="35"/>
      <c r="B522" s="7" t="s">
        <v>359</v>
      </c>
      <c r="C522" s="5" t="s">
        <v>52</v>
      </c>
      <c r="D522" s="5" t="s">
        <v>8</v>
      </c>
      <c r="E522" s="5" t="s">
        <v>360</v>
      </c>
      <c r="F522" s="16"/>
      <c r="G522" s="8">
        <f t="shared" ref="G522:I522" si="164">G523+G524</f>
        <v>176.4</v>
      </c>
      <c r="H522" s="8">
        <f t="shared" si="164"/>
        <v>-176.4</v>
      </c>
      <c r="I522" s="8">
        <f t="shared" si="164"/>
        <v>0</v>
      </c>
    </row>
    <row r="523" spans="1:9" ht="45">
      <c r="A523" s="35"/>
      <c r="B523" s="7" t="s">
        <v>216</v>
      </c>
      <c r="C523" s="5" t="s">
        <v>52</v>
      </c>
      <c r="D523" s="5" t="s">
        <v>8</v>
      </c>
      <c r="E523" s="5" t="s">
        <v>360</v>
      </c>
      <c r="F523" s="16" t="s">
        <v>67</v>
      </c>
      <c r="G523" s="8">
        <v>8.8000000000000007</v>
      </c>
      <c r="H523" s="8">
        <v>-8.8000000000000007</v>
      </c>
      <c r="I523" s="8">
        <f>G523+H523</f>
        <v>0</v>
      </c>
    </row>
    <row r="524" spans="1:9" ht="45">
      <c r="A524" s="35"/>
      <c r="B524" s="7" t="s">
        <v>217</v>
      </c>
      <c r="C524" s="5" t="s">
        <v>52</v>
      </c>
      <c r="D524" s="5" t="s">
        <v>8</v>
      </c>
      <c r="E524" s="5" t="s">
        <v>360</v>
      </c>
      <c r="F524" s="16" t="s">
        <v>67</v>
      </c>
      <c r="G524" s="8">
        <v>167.6</v>
      </c>
      <c r="H524" s="8">
        <v>-167.6</v>
      </c>
      <c r="I524" s="8">
        <f>G524+H524</f>
        <v>0</v>
      </c>
    </row>
    <row r="525" spans="1:9" ht="22.5">
      <c r="A525" s="35"/>
      <c r="B525" s="7" t="s">
        <v>607</v>
      </c>
      <c r="C525" s="5" t="s">
        <v>52</v>
      </c>
      <c r="D525" s="5" t="s">
        <v>8</v>
      </c>
      <c r="E525" s="5" t="s">
        <v>614</v>
      </c>
      <c r="F525" s="5"/>
      <c r="G525" s="8">
        <f>G526+G528+G534+G530+G532+G536+G538+G540+G542+G544</f>
        <v>0</v>
      </c>
      <c r="H525" s="8">
        <f>H526+H528+H534+H530+H532+H536+H538+H540+H542+H544</f>
        <v>137503.29999999999</v>
      </c>
      <c r="I525" s="8">
        <f>I526+I528+I534+I530+I532+I536+I538+I540+I542+I544</f>
        <v>137503.29999999999</v>
      </c>
    </row>
    <row r="526" spans="1:9" ht="22.5">
      <c r="A526" s="35"/>
      <c r="B526" s="7" t="s">
        <v>608</v>
      </c>
      <c r="C526" s="5" t="s">
        <v>52</v>
      </c>
      <c r="D526" s="5" t="s">
        <v>8</v>
      </c>
      <c r="E526" s="5" t="s">
        <v>615</v>
      </c>
      <c r="F526" s="5"/>
      <c r="G526" s="8">
        <f>G527</f>
        <v>0</v>
      </c>
      <c r="H526" s="8">
        <f>H527</f>
        <v>10962.1</v>
      </c>
      <c r="I526" s="8">
        <f>I527</f>
        <v>10962.1</v>
      </c>
    </row>
    <row r="527" spans="1:9" ht="45">
      <c r="A527" s="35"/>
      <c r="B527" s="7" t="s">
        <v>57</v>
      </c>
      <c r="C527" s="5" t="s">
        <v>52</v>
      </c>
      <c r="D527" s="5" t="s">
        <v>8</v>
      </c>
      <c r="E527" s="5" t="s">
        <v>615</v>
      </c>
      <c r="F527" s="5" t="s">
        <v>67</v>
      </c>
      <c r="G527" s="8"/>
      <c r="H527" s="8">
        <v>10962.1</v>
      </c>
      <c r="I527" s="8">
        <f>G527+H527</f>
        <v>10962.1</v>
      </c>
    </row>
    <row r="528" spans="1:9" ht="33.75">
      <c r="A528" s="35"/>
      <c r="B528" s="7" t="s">
        <v>609</v>
      </c>
      <c r="C528" s="5" t="s">
        <v>52</v>
      </c>
      <c r="D528" s="5" t="s">
        <v>8</v>
      </c>
      <c r="E528" s="5" t="s">
        <v>616</v>
      </c>
      <c r="F528" s="5"/>
      <c r="G528" s="8">
        <f>G529</f>
        <v>0</v>
      </c>
      <c r="H528" s="8">
        <f>H529</f>
        <v>7936.8</v>
      </c>
      <c r="I528" s="8">
        <f>I529</f>
        <v>7936.8</v>
      </c>
    </row>
    <row r="529" spans="1:9" ht="45">
      <c r="A529" s="35"/>
      <c r="B529" s="7" t="s">
        <v>57</v>
      </c>
      <c r="C529" s="5" t="s">
        <v>52</v>
      </c>
      <c r="D529" s="5" t="s">
        <v>8</v>
      </c>
      <c r="E529" s="5" t="s">
        <v>616</v>
      </c>
      <c r="F529" s="5" t="s">
        <v>67</v>
      </c>
      <c r="G529" s="8"/>
      <c r="H529" s="8">
        <v>7936.8</v>
      </c>
      <c r="I529" s="8">
        <f>G529+H529</f>
        <v>7936.8</v>
      </c>
    </row>
    <row r="530" spans="1:9" ht="33.75">
      <c r="A530" s="35"/>
      <c r="B530" s="7" t="s">
        <v>610</v>
      </c>
      <c r="C530" s="5" t="s">
        <v>52</v>
      </c>
      <c r="D530" s="5" t="s">
        <v>8</v>
      </c>
      <c r="E530" s="5" t="s">
        <v>617</v>
      </c>
      <c r="F530" s="5"/>
      <c r="G530" s="8">
        <f>G531</f>
        <v>0</v>
      </c>
      <c r="H530" s="8">
        <f>H531</f>
        <v>5320.8</v>
      </c>
      <c r="I530" s="8">
        <f>I531</f>
        <v>5320.8</v>
      </c>
    </row>
    <row r="531" spans="1:9" ht="45">
      <c r="A531" s="35"/>
      <c r="B531" s="7" t="s">
        <v>57</v>
      </c>
      <c r="C531" s="5" t="s">
        <v>52</v>
      </c>
      <c r="D531" s="5" t="s">
        <v>8</v>
      </c>
      <c r="E531" s="5" t="s">
        <v>617</v>
      </c>
      <c r="F531" s="5" t="s">
        <v>67</v>
      </c>
      <c r="G531" s="8"/>
      <c r="H531" s="8">
        <v>5320.8</v>
      </c>
      <c r="I531" s="8">
        <f>G531+H531</f>
        <v>5320.8</v>
      </c>
    </row>
    <row r="532" spans="1:9" ht="45">
      <c r="A532" s="35"/>
      <c r="B532" s="6" t="s">
        <v>611</v>
      </c>
      <c r="C532" s="5" t="s">
        <v>52</v>
      </c>
      <c r="D532" s="5" t="s">
        <v>8</v>
      </c>
      <c r="E532" s="5" t="s">
        <v>618</v>
      </c>
      <c r="F532" s="5"/>
      <c r="G532" s="8">
        <f>G533</f>
        <v>0</v>
      </c>
      <c r="H532" s="8">
        <f>H533</f>
        <v>2631.6</v>
      </c>
      <c r="I532" s="8">
        <f>I533</f>
        <v>2631.6</v>
      </c>
    </row>
    <row r="533" spans="1:9" ht="45">
      <c r="A533" s="35"/>
      <c r="B533" s="6" t="s">
        <v>57</v>
      </c>
      <c r="C533" s="5" t="s">
        <v>52</v>
      </c>
      <c r="D533" s="5" t="s">
        <v>8</v>
      </c>
      <c r="E533" s="5" t="s">
        <v>618</v>
      </c>
      <c r="F533" s="5" t="s">
        <v>67</v>
      </c>
      <c r="G533" s="8"/>
      <c r="H533" s="8">
        <v>2631.6</v>
      </c>
      <c r="I533" s="8">
        <f>G533+H533</f>
        <v>2631.6</v>
      </c>
    </row>
    <row r="534" spans="1:9" ht="33.75">
      <c r="A534" s="35"/>
      <c r="B534" s="7" t="s">
        <v>612</v>
      </c>
      <c r="C534" s="5" t="s">
        <v>52</v>
      </c>
      <c r="D534" s="5" t="s">
        <v>8</v>
      </c>
      <c r="E534" s="5" t="s">
        <v>619</v>
      </c>
      <c r="F534" s="5"/>
      <c r="G534" s="8">
        <f>G535</f>
        <v>0</v>
      </c>
      <c r="H534" s="8">
        <f>H535</f>
        <v>4891.5</v>
      </c>
      <c r="I534" s="8">
        <f>I535</f>
        <v>4891.5</v>
      </c>
    </row>
    <row r="535" spans="1:9" ht="45">
      <c r="A535" s="35"/>
      <c r="B535" s="7" t="s">
        <v>57</v>
      </c>
      <c r="C535" s="5" t="s">
        <v>52</v>
      </c>
      <c r="D535" s="5" t="s">
        <v>8</v>
      </c>
      <c r="E535" s="5" t="s">
        <v>619</v>
      </c>
      <c r="F535" s="5" t="s">
        <v>67</v>
      </c>
      <c r="G535" s="8"/>
      <c r="H535" s="8">
        <v>4891.5</v>
      </c>
      <c r="I535" s="8">
        <f>G535+H535</f>
        <v>4891.5</v>
      </c>
    </row>
    <row r="536" spans="1:9" ht="45">
      <c r="A536" s="35"/>
      <c r="B536" s="7" t="s">
        <v>613</v>
      </c>
      <c r="C536" s="5" t="s">
        <v>52</v>
      </c>
      <c r="D536" s="5" t="s">
        <v>8</v>
      </c>
      <c r="E536" s="5" t="s">
        <v>620</v>
      </c>
      <c r="F536" s="5"/>
      <c r="G536" s="8">
        <f>G537</f>
        <v>0</v>
      </c>
      <c r="H536" s="8">
        <f>H537</f>
        <v>37104.300000000003</v>
      </c>
      <c r="I536" s="8">
        <f>I537</f>
        <v>37104.300000000003</v>
      </c>
    </row>
    <row r="537" spans="1:9" ht="45">
      <c r="A537" s="35"/>
      <c r="B537" s="7" t="s">
        <v>57</v>
      </c>
      <c r="C537" s="5" t="s">
        <v>52</v>
      </c>
      <c r="D537" s="5" t="s">
        <v>8</v>
      </c>
      <c r="E537" s="5" t="s">
        <v>620</v>
      </c>
      <c r="F537" s="5" t="s">
        <v>67</v>
      </c>
      <c r="G537" s="8"/>
      <c r="H537" s="8">
        <v>37104.300000000003</v>
      </c>
      <c r="I537" s="8">
        <f>G537+H537</f>
        <v>37104.300000000003</v>
      </c>
    </row>
    <row r="538" spans="1:9" ht="127.5" customHeight="1">
      <c r="A538" s="35"/>
      <c r="B538" s="9" t="s">
        <v>384</v>
      </c>
      <c r="C538" s="5" t="s">
        <v>52</v>
      </c>
      <c r="D538" s="5" t="s">
        <v>8</v>
      </c>
      <c r="E538" s="5" t="s">
        <v>621</v>
      </c>
      <c r="F538" s="5"/>
      <c r="G538" s="8">
        <f t="shared" ref="G538:I542" si="165">G539</f>
        <v>0</v>
      </c>
      <c r="H538" s="8">
        <f t="shared" si="165"/>
        <v>42064.9</v>
      </c>
      <c r="I538" s="8">
        <f t="shared" si="165"/>
        <v>42064.9</v>
      </c>
    </row>
    <row r="539" spans="1:9" ht="45">
      <c r="A539" s="35"/>
      <c r="B539" s="7" t="s">
        <v>215</v>
      </c>
      <c r="C539" s="5" t="s">
        <v>52</v>
      </c>
      <c r="D539" s="5" t="s">
        <v>8</v>
      </c>
      <c r="E539" s="5" t="s">
        <v>621</v>
      </c>
      <c r="F539" s="5" t="s">
        <v>67</v>
      </c>
      <c r="G539" s="8"/>
      <c r="H539" s="8">
        <v>42064.9</v>
      </c>
      <c r="I539" s="8">
        <f>G539+H539</f>
        <v>42064.9</v>
      </c>
    </row>
    <row r="540" spans="1:9" ht="123.75">
      <c r="A540" s="35"/>
      <c r="B540" s="9" t="s">
        <v>435</v>
      </c>
      <c r="C540" s="5" t="s">
        <v>52</v>
      </c>
      <c r="D540" s="5" t="s">
        <v>8</v>
      </c>
      <c r="E540" s="5" t="s">
        <v>622</v>
      </c>
      <c r="F540" s="5"/>
      <c r="G540" s="8">
        <f t="shared" si="165"/>
        <v>0</v>
      </c>
      <c r="H540" s="8">
        <f t="shared" si="165"/>
        <v>977.39999999999986</v>
      </c>
      <c r="I540" s="8">
        <f t="shared" si="165"/>
        <v>977.39999999999986</v>
      </c>
    </row>
    <row r="541" spans="1:9" ht="45">
      <c r="A541" s="35"/>
      <c r="B541" s="7" t="s">
        <v>215</v>
      </c>
      <c r="C541" s="5" t="s">
        <v>52</v>
      </c>
      <c r="D541" s="5" t="s">
        <v>8</v>
      </c>
      <c r="E541" s="5" t="s">
        <v>622</v>
      </c>
      <c r="F541" s="5" t="s">
        <v>67</v>
      </c>
      <c r="G541" s="8"/>
      <c r="H541" s="8">
        <f>1136.1-158.7</f>
        <v>977.39999999999986</v>
      </c>
      <c r="I541" s="8">
        <f>G541+H541</f>
        <v>977.39999999999986</v>
      </c>
    </row>
    <row r="542" spans="1:9" ht="123.75">
      <c r="A542" s="35"/>
      <c r="B542" s="9" t="s">
        <v>436</v>
      </c>
      <c r="C542" s="5" t="s">
        <v>52</v>
      </c>
      <c r="D542" s="5" t="s">
        <v>8</v>
      </c>
      <c r="E542" s="5" t="s">
        <v>623</v>
      </c>
      <c r="F542" s="5"/>
      <c r="G542" s="8">
        <f t="shared" si="165"/>
        <v>0</v>
      </c>
      <c r="H542" s="8">
        <f t="shared" si="165"/>
        <v>25437.5</v>
      </c>
      <c r="I542" s="8">
        <f t="shared" si="165"/>
        <v>25437.5</v>
      </c>
    </row>
    <row r="543" spans="1:9" ht="45">
      <c r="A543" s="35"/>
      <c r="B543" s="7" t="s">
        <v>215</v>
      </c>
      <c r="C543" s="5" t="s">
        <v>52</v>
      </c>
      <c r="D543" s="5" t="s">
        <v>8</v>
      </c>
      <c r="E543" s="5" t="s">
        <v>623</v>
      </c>
      <c r="F543" s="5" t="s">
        <v>67</v>
      </c>
      <c r="G543" s="8"/>
      <c r="H543" s="8">
        <f>24309.1+1128.4</f>
        <v>25437.5</v>
      </c>
      <c r="I543" s="8">
        <f>G543+H543</f>
        <v>25437.5</v>
      </c>
    </row>
    <row r="544" spans="1:9" ht="37.5" customHeight="1">
      <c r="A544" s="35"/>
      <c r="B544" s="7" t="s">
        <v>359</v>
      </c>
      <c r="C544" s="5" t="s">
        <v>52</v>
      </c>
      <c r="D544" s="5" t="s">
        <v>8</v>
      </c>
      <c r="E544" s="5" t="s">
        <v>624</v>
      </c>
      <c r="F544" s="5"/>
      <c r="G544" s="8">
        <f>G545+G546</f>
        <v>0</v>
      </c>
      <c r="H544" s="8">
        <f>H545+H546</f>
        <v>176.4</v>
      </c>
      <c r="I544" s="8">
        <f>I545+I546</f>
        <v>176.4</v>
      </c>
    </row>
    <row r="545" spans="1:9" ht="45">
      <c r="A545" s="35"/>
      <c r="B545" s="7" t="s">
        <v>216</v>
      </c>
      <c r="C545" s="5" t="s">
        <v>52</v>
      </c>
      <c r="D545" s="5" t="s">
        <v>8</v>
      </c>
      <c r="E545" s="5" t="s">
        <v>624</v>
      </c>
      <c r="F545" s="5" t="s">
        <v>67</v>
      </c>
      <c r="G545" s="8"/>
      <c r="H545" s="8">
        <v>8.8000000000000007</v>
      </c>
      <c r="I545" s="8">
        <f>G545+H545</f>
        <v>8.8000000000000007</v>
      </c>
    </row>
    <row r="546" spans="1:9" ht="45">
      <c r="A546" s="35"/>
      <c r="B546" s="7" t="s">
        <v>217</v>
      </c>
      <c r="C546" s="5" t="s">
        <v>52</v>
      </c>
      <c r="D546" s="5" t="s">
        <v>8</v>
      </c>
      <c r="E546" s="5" t="s">
        <v>624</v>
      </c>
      <c r="F546" s="5" t="s">
        <v>67</v>
      </c>
      <c r="G546" s="8"/>
      <c r="H546" s="8">
        <v>167.6</v>
      </c>
      <c r="I546" s="8">
        <f>G546+H546</f>
        <v>167.6</v>
      </c>
    </row>
    <row r="547" spans="1:9">
      <c r="A547" s="35" t="s">
        <v>58</v>
      </c>
      <c r="B547" s="38" t="s">
        <v>59</v>
      </c>
      <c r="C547" s="32" t="s">
        <v>52</v>
      </c>
      <c r="D547" s="32" t="s">
        <v>11</v>
      </c>
      <c r="E547" s="32"/>
      <c r="F547" s="44"/>
      <c r="G547" s="11">
        <f t="shared" ref="G547:I547" si="166">G548</f>
        <v>376071.10000000003</v>
      </c>
      <c r="H547" s="11">
        <f t="shared" si="166"/>
        <v>4377.3999999999651</v>
      </c>
      <c r="I547" s="11">
        <f t="shared" si="166"/>
        <v>380448.50000000006</v>
      </c>
    </row>
    <row r="548" spans="1:9" ht="56.25">
      <c r="A548" s="35"/>
      <c r="B548" s="46" t="s">
        <v>462</v>
      </c>
      <c r="C548" s="5" t="s">
        <v>52</v>
      </c>
      <c r="D548" s="5" t="s">
        <v>11</v>
      </c>
      <c r="E548" s="5" t="s">
        <v>167</v>
      </c>
      <c r="F548" s="5"/>
      <c r="G548" s="8">
        <f>G549+G586</f>
        <v>376071.10000000003</v>
      </c>
      <c r="H548" s="8">
        <f>H549+H586</f>
        <v>4377.3999999999651</v>
      </c>
      <c r="I548" s="8">
        <f>I549+I586</f>
        <v>380448.50000000006</v>
      </c>
    </row>
    <row r="549" spans="1:9" ht="22.5">
      <c r="A549" s="35"/>
      <c r="B549" s="46" t="s">
        <v>166</v>
      </c>
      <c r="C549" s="5" t="s">
        <v>52</v>
      </c>
      <c r="D549" s="5" t="s">
        <v>11</v>
      </c>
      <c r="E549" s="5" t="s">
        <v>168</v>
      </c>
      <c r="F549" s="5"/>
      <c r="G549" s="8">
        <f>G550+G552+G554+G556+G558+G560+G562+G571+G574+G577+G564+G566+G582+G568+G580+G584</f>
        <v>376071.10000000003</v>
      </c>
      <c r="H549" s="8">
        <f>H550+H552+H554+H556+H558+H560+H562+H571+H574+H577+H564+H566+H582+H568+H580+H584</f>
        <v>-346786.60000000009</v>
      </c>
      <c r="I549" s="8">
        <f>I550+I552+I554+I556+I558+I560+I562+I571+I574+I577+I564+I566+I582+I568+I580+I584</f>
        <v>29284.500000000004</v>
      </c>
    </row>
    <row r="550" spans="1:9" ht="22.5">
      <c r="A550" s="35"/>
      <c r="B550" s="46" t="s">
        <v>114</v>
      </c>
      <c r="C550" s="5" t="s">
        <v>52</v>
      </c>
      <c r="D550" s="5" t="s">
        <v>11</v>
      </c>
      <c r="E550" s="5" t="s">
        <v>115</v>
      </c>
      <c r="F550" s="5"/>
      <c r="G550" s="8">
        <f t="shared" ref="G550:I550" si="167">G551</f>
        <v>31988.400000000001</v>
      </c>
      <c r="H550" s="8">
        <f>H551</f>
        <v>-31988.400000000001</v>
      </c>
      <c r="I550" s="8">
        <f t="shared" si="167"/>
        <v>0</v>
      </c>
    </row>
    <row r="551" spans="1:9" ht="45">
      <c r="A551" s="35"/>
      <c r="B551" s="46" t="s">
        <v>57</v>
      </c>
      <c r="C551" s="5" t="s">
        <v>52</v>
      </c>
      <c r="D551" s="5" t="s">
        <v>11</v>
      </c>
      <c r="E551" s="5" t="s">
        <v>115</v>
      </c>
      <c r="F551" s="5" t="s">
        <v>67</v>
      </c>
      <c r="G551" s="8">
        <v>31988.400000000001</v>
      </c>
      <c r="H551" s="8">
        <v>-31988.400000000001</v>
      </c>
      <c r="I551" s="8">
        <f>G551+H551</f>
        <v>0</v>
      </c>
    </row>
    <row r="552" spans="1:9" ht="33.75">
      <c r="A552" s="35"/>
      <c r="B552" s="46" t="s">
        <v>212</v>
      </c>
      <c r="C552" s="5" t="s">
        <v>52</v>
      </c>
      <c r="D552" s="5" t="s">
        <v>11</v>
      </c>
      <c r="E552" s="5" t="s">
        <v>218</v>
      </c>
      <c r="F552" s="16"/>
      <c r="G552" s="8">
        <f>SUM(G553)</f>
        <v>5638.5</v>
      </c>
      <c r="H552" s="8">
        <f t="shared" ref="H552:I552" si="168">SUM(H553)</f>
        <v>-5638.5</v>
      </c>
      <c r="I552" s="8">
        <f t="shared" si="168"/>
        <v>0</v>
      </c>
    </row>
    <row r="553" spans="1:9" ht="45">
      <c r="A553" s="35"/>
      <c r="B553" s="46" t="s">
        <v>57</v>
      </c>
      <c r="C553" s="5" t="s">
        <v>52</v>
      </c>
      <c r="D553" s="5" t="s">
        <v>11</v>
      </c>
      <c r="E553" s="5" t="s">
        <v>218</v>
      </c>
      <c r="F553" s="5" t="s">
        <v>67</v>
      </c>
      <c r="G553" s="8">
        <v>5638.5</v>
      </c>
      <c r="H553" s="8">
        <v>-5638.5</v>
      </c>
      <c r="I553" s="8">
        <f>G553+H553</f>
        <v>0</v>
      </c>
    </row>
    <row r="554" spans="1:9" ht="33.75">
      <c r="A554" s="35"/>
      <c r="B554" s="46" t="s">
        <v>213</v>
      </c>
      <c r="C554" s="5" t="s">
        <v>52</v>
      </c>
      <c r="D554" s="5" t="s">
        <v>11</v>
      </c>
      <c r="E554" s="5" t="s">
        <v>219</v>
      </c>
      <c r="F554" s="16"/>
      <c r="G554" s="8">
        <f t="shared" ref="G554:I554" si="169">SUM(G555)</f>
        <v>11535.6</v>
      </c>
      <c r="H554" s="8">
        <f t="shared" si="169"/>
        <v>-11535.6</v>
      </c>
      <c r="I554" s="8">
        <f t="shared" si="169"/>
        <v>0</v>
      </c>
    </row>
    <row r="555" spans="1:9" ht="45">
      <c r="A555" s="35"/>
      <c r="B555" s="46" t="s">
        <v>57</v>
      </c>
      <c r="C555" s="5" t="s">
        <v>52</v>
      </c>
      <c r="D555" s="5" t="s">
        <v>11</v>
      </c>
      <c r="E555" s="5" t="s">
        <v>219</v>
      </c>
      <c r="F555" s="5" t="s">
        <v>67</v>
      </c>
      <c r="G555" s="8">
        <v>11535.6</v>
      </c>
      <c r="H555" s="8">
        <v>-11535.6</v>
      </c>
      <c r="I555" s="8">
        <f>G555+H555</f>
        <v>0</v>
      </c>
    </row>
    <row r="556" spans="1:9" ht="33.75">
      <c r="A556" s="35"/>
      <c r="B556" s="46" t="s">
        <v>214</v>
      </c>
      <c r="C556" s="5" t="s">
        <v>52</v>
      </c>
      <c r="D556" s="5" t="s">
        <v>11</v>
      </c>
      <c r="E556" s="5" t="s">
        <v>220</v>
      </c>
      <c r="F556" s="16"/>
      <c r="G556" s="8">
        <f t="shared" ref="G556:I556" si="170">SUM(G557)</f>
        <v>1805.1999999999998</v>
      </c>
      <c r="H556" s="8">
        <f t="shared" si="170"/>
        <v>-1805.2</v>
      </c>
      <c r="I556" s="8">
        <f t="shared" si="170"/>
        <v>0</v>
      </c>
    </row>
    <row r="557" spans="1:9" ht="45">
      <c r="A557" s="35"/>
      <c r="B557" s="46" t="s">
        <v>57</v>
      </c>
      <c r="C557" s="5" t="s">
        <v>52</v>
      </c>
      <c r="D557" s="5" t="s">
        <v>11</v>
      </c>
      <c r="E557" s="5" t="s">
        <v>220</v>
      </c>
      <c r="F557" s="5" t="s">
        <v>67</v>
      </c>
      <c r="G557" s="8">
        <v>1805.1999999999998</v>
      </c>
      <c r="H557" s="8">
        <v>-1805.2</v>
      </c>
      <c r="I557" s="8">
        <f>G557+H557</f>
        <v>0</v>
      </c>
    </row>
    <row r="558" spans="1:9" ht="45">
      <c r="A558" s="35"/>
      <c r="B558" s="46" t="s">
        <v>306</v>
      </c>
      <c r="C558" s="5" t="s">
        <v>52</v>
      </c>
      <c r="D558" s="5" t="s">
        <v>11</v>
      </c>
      <c r="E558" s="5" t="s">
        <v>305</v>
      </c>
      <c r="F558" s="16"/>
      <c r="G558" s="8">
        <f t="shared" ref="G558:I558" si="171">SUM(G559)</f>
        <v>7067.5</v>
      </c>
      <c r="H558" s="8">
        <f t="shared" si="171"/>
        <v>-7067.5</v>
      </c>
      <c r="I558" s="8">
        <f t="shared" si="171"/>
        <v>0</v>
      </c>
    </row>
    <row r="559" spans="1:9" ht="45">
      <c r="A559" s="35"/>
      <c r="B559" s="46" t="s">
        <v>57</v>
      </c>
      <c r="C559" s="5" t="s">
        <v>52</v>
      </c>
      <c r="D559" s="5" t="s">
        <v>11</v>
      </c>
      <c r="E559" s="5" t="s">
        <v>305</v>
      </c>
      <c r="F559" s="5" t="s">
        <v>67</v>
      </c>
      <c r="G559" s="8">
        <v>7067.5</v>
      </c>
      <c r="H559" s="8">
        <v>-7067.5</v>
      </c>
      <c r="I559" s="8">
        <f>G559+H559</f>
        <v>0</v>
      </c>
    </row>
    <row r="560" spans="1:9" ht="33.75">
      <c r="A560" s="35"/>
      <c r="B560" s="7" t="s">
        <v>176</v>
      </c>
      <c r="C560" s="5" t="s">
        <v>52</v>
      </c>
      <c r="D560" s="5" t="s">
        <v>11</v>
      </c>
      <c r="E560" s="5" t="s">
        <v>177</v>
      </c>
      <c r="F560" s="5"/>
      <c r="G560" s="8">
        <f t="shared" ref="G560:I560" si="172">G561</f>
        <v>67204.100000000006</v>
      </c>
      <c r="H560" s="8">
        <f t="shared" si="172"/>
        <v>-67204.100000000006</v>
      </c>
      <c r="I560" s="8">
        <f t="shared" si="172"/>
        <v>0</v>
      </c>
    </row>
    <row r="561" spans="1:9" ht="45">
      <c r="A561" s="35"/>
      <c r="B561" s="7" t="s">
        <v>57</v>
      </c>
      <c r="C561" s="5" t="s">
        <v>52</v>
      </c>
      <c r="D561" s="5" t="s">
        <v>11</v>
      </c>
      <c r="E561" s="5" t="s">
        <v>177</v>
      </c>
      <c r="F561" s="5" t="s">
        <v>67</v>
      </c>
      <c r="G561" s="8">
        <v>67204.100000000006</v>
      </c>
      <c r="H561" s="8">
        <v>-67204.100000000006</v>
      </c>
      <c r="I561" s="8">
        <f>G561+H561</f>
        <v>0</v>
      </c>
    </row>
    <row r="562" spans="1:9" ht="123.75">
      <c r="A562" s="35"/>
      <c r="B562" s="9" t="s">
        <v>389</v>
      </c>
      <c r="C562" s="5" t="s">
        <v>52</v>
      </c>
      <c r="D562" s="5" t="s">
        <v>11</v>
      </c>
      <c r="E562" s="5" t="s">
        <v>391</v>
      </c>
      <c r="F562" s="5"/>
      <c r="G562" s="8">
        <f t="shared" ref="G562:I566" si="173">G563</f>
        <v>150069.59999999998</v>
      </c>
      <c r="H562" s="8">
        <f t="shared" si="173"/>
        <v>-150069.6</v>
      </c>
      <c r="I562" s="8">
        <f t="shared" si="173"/>
        <v>0</v>
      </c>
    </row>
    <row r="563" spans="1:9" ht="45">
      <c r="A563" s="35"/>
      <c r="B563" s="7" t="s">
        <v>215</v>
      </c>
      <c r="C563" s="5" t="s">
        <v>52</v>
      </c>
      <c r="D563" s="5" t="s">
        <v>11</v>
      </c>
      <c r="E563" s="5" t="s">
        <v>391</v>
      </c>
      <c r="F563" s="5" t="s">
        <v>67</v>
      </c>
      <c r="G563" s="8">
        <v>150069.59999999998</v>
      </c>
      <c r="H563" s="8">
        <v>-150069.6</v>
      </c>
      <c r="I563" s="8">
        <f>G563+H563</f>
        <v>0</v>
      </c>
    </row>
    <row r="564" spans="1:9" ht="123.75">
      <c r="A564" s="35"/>
      <c r="B564" s="9" t="s">
        <v>390</v>
      </c>
      <c r="C564" s="5" t="s">
        <v>52</v>
      </c>
      <c r="D564" s="5" t="s">
        <v>11</v>
      </c>
      <c r="E564" s="5" t="s">
        <v>392</v>
      </c>
      <c r="F564" s="5"/>
      <c r="G564" s="8">
        <f t="shared" si="173"/>
        <v>8890</v>
      </c>
      <c r="H564" s="8">
        <f t="shared" si="173"/>
        <v>-8890</v>
      </c>
      <c r="I564" s="8">
        <f t="shared" si="173"/>
        <v>0</v>
      </c>
    </row>
    <row r="565" spans="1:9" ht="45">
      <c r="A565" s="35"/>
      <c r="B565" s="7" t="s">
        <v>215</v>
      </c>
      <c r="C565" s="5" t="s">
        <v>52</v>
      </c>
      <c r="D565" s="5" t="s">
        <v>11</v>
      </c>
      <c r="E565" s="5" t="s">
        <v>392</v>
      </c>
      <c r="F565" s="5" t="s">
        <v>67</v>
      </c>
      <c r="G565" s="8">
        <v>8890</v>
      </c>
      <c r="H565" s="8">
        <v>-8890</v>
      </c>
      <c r="I565" s="8">
        <f>G565+H565</f>
        <v>0</v>
      </c>
    </row>
    <row r="566" spans="1:9" ht="123.75">
      <c r="A566" s="35"/>
      <c r="B566" s="9" t="s">
        <v>386</v>
      </c>
      <c r="C566" s="5" t="s">
        <v>52</v>
      </c>
      <c r="D566" s="5" t="s">
        <v>11</v>
      </c>
      <c r="E566" s="5" t="s">
        <v>393</v>
      </c>
      <c r="F566" s="5"/>
      <c r="G566" s="8">
        <f t="shared" si="173"/>
        <v>42215.199999999997</v>
      </c>
      <c r="H566" s="8">
        <f t="shared" si="173"/>
        <v>-42215.199999999997</v>
      </c>
      <c r="I566" s="8">
        <f t="shared" si="173"/>
        <v>0</v>
      </c>
    </row>
    <row r="567" spans="1:9" ht="45">
      <c r="A567" s="35"/>
      <c r="B567" s="7" t="s">
        <v>215</v>
      </c>
      <c r="C567" s="5" t="s">
        <v>52</v>
      </c>
      <c r="D567" s="5" t="s">
        <v>11</v>
      </c>
      <c r="E567" s="5" t="s">
        <v>393</v>
      </c>
      <c r="F567" s="5" t="s">
        <v>67</v>
      </c>
      <c r="G567" s="8">
        <v>42215.199999999997</v>
      </c>
      <c r="H567" s="8">
        <v>-42215.199999999997</v>
      </c>
      <c r="I567" s="8">
        <f>G567+H567</f>
        <v>0</v>
      </c>
    </row>
    <row r="568" spans="1:9" ht="56.25">
      <c r="A568" s="35"/>
      <c r="B568" s="7" t="s">
        <v>250</v>
      </c>
      <c r="C568" s="5" t="s">
        <v>52</v>
      </c>
      <c r="D568" s="5" t="s">
        <v>11</v>
      </c>
      <c r="E568" s="5" t="s">
        <v>399</v>
      </c>
      <c r="F568" s="5"/>
      <c r="G568" s="8">
        <f t="shared" ref="G568:I568" si="174">SUM(G569:G570)</f>
        <v>12314.2</v>
      </c>
      <c r="H568" s="8">
        <f t="shared" si="174"/>
        <v>-12314.2</v>
      </c>
      <c r="I568" s="8">
        <f t="shared" si="174"/>
        <v>0</v>
      </c>
    </row>
    <row r="569" spans="1:9" ht="18" customHeight="1">
      <c r="A569" s="35"/>
      <c r="B569" s="7" t="s">
        <v>221</v>
      </c>
      <c r="C569" s="5" t="s">
        <v>52</v>
      </c>
      <c r="D569" s="5" t="s">
        <v>11</v>
      </c>
      <c r="E569" s="5" t="s">
        <v>399</v>
      </c>
      <c r="F569" s="5" t="s">
        <v>68</v>
      </c>
      <c r="G569" s="8">
        <v>615.70000000000005</v>
      </c>
      <c r="H569" s="8">
        <v>-615.70000000000005</v>
      </c>
      <c r="I569" s="8">
        <f>G569+H569</f>
        <v>0</v>
      </c>
    </row>
    <row r="570" spans="1:9" ht="18.75" customHeight="1">
      <c r="A570" s="35"/>
      <c r="B570" s="7" t="s">
        <v>222</v>
      </c>
      <c r="C570" s="5" t="s">
        <v>52</v>
      </c>
      <c r="D570" s="5" t="s">
        <v>11</v>
      </c>
      <c r="E570" s="5" t="s">
        <v>399</v>
      </c>
      <c r="F570" s="5" t="s">
        <v>68</v>
      </c>
      <c r="G570" s="8">
        <v>11698.5</v>
      </c>
      <c r="H570" s="8">
        <v>-11698.5</v>
      </c>
      <c r="I570" s="8">
        <f>G570+H570</f>
        <v>0</v>
      </c>
    </row>
    <row r="571" spans="1:9" ht="33.75" customHeight="1">
      <c r="A571" s="35"/>
      <c r="B571" s="7" t="s">
        <v>359</v>
      </c>
      <c r="C571" s="5" t="s">
        <v>52</v>
      </c>
      <c r="D571" s="5" t="s">
        <v>11</v>
      </c>
      <c r="E571" s="5" t="s">
        <v>360</v>
      </c>
      <c r="F571" s="16"/>
      <c r="G571" s="8">
        <f t="shared" ref="G571:I571" si="175">G572+G573</f>
        <v>1485.9999999999998</v>
      </c>
      <c r="H571" s="8">
        <f t="shared" si="175"/>
        <v>-1486</v>
      </c>
      <c r="I571" s="8">
        <f t="shared" si="175"/>
        <v>0</v>
      </c>
    </row>
    <row r="572" spans="1:9" ht="45">
      <c r="A572" s="35"/>
      <c r="B572" s="7" t="s">
        <v>216</v>
      </c>
      <c r="C572" s="5" t="s">
        <v>52</v>
      </c>
      <c r="D572" s="5" t="s">
        <v>11</v>
      </c>
      <c r="E572" s="5" t="s">
        <v>360</v>
      </c>
      <c r="F572" s="16" t="s">
        <v>67</v>
      </c>
      <c r="G572" s="8">
        <v>74.300000000000011</v>
      </c>
      <c r="H572" s="8">
        <v>-74.3</v>
      </c>
      <c r="I572" s="8">
        <f>G572+H572</f>
        <v>0</v>
      </c>
    </row>
    <row r="573" spans="1:9" ht="45">
      <c r="A573" s="35"/>
      <c r="B573" s="7" t="s">
        <v>217</v>
      </c>
      <c r="C573" s="5" t="s">
        <v>52</v>
      </c>
      <c r="D573" s="5" t="s">
        <v>11</v>
      </c>
      <c r="E573" s="5" t="s">
        <v>360</v>
      </c>
      <c r="F573" s="16" t="s">
        <v>67</v>
      </c>
      <c r="G573" s="8">
        <v>1411.6999999999998</v>
      </c>
      <c r="H573" s="8">
        <v>-1411.7</v>
      </c>
      <c r="I573" s="8">
        <f>G573+H573</f>
        <v>0</v>
      </c>
    </row>
    <row r="574" spans="1:9" ht="46.5" customHeight="1">
      <c r="A574" s="35"/>
      <c r="B574" s="7" t="s">
        <v>361</v>
      </c>
      <c r="C574" s="5" t="s">
        <v>52</v>
      </c>
      <c r="D574" s="5" t="s">
        <v>11</v>
      </c>
      <c r="E574" s="5" t="s">
        <v>363</v>
      </c>
      <c r="F574" s="16"/>
      <c r="G574" s="8">
        <f t="shared" ref="G574:I574" si="176">SUM(G575:G576)</f>
        <v>5755.4000000000005</v>
      </c>
      <c r="H574" s="8">
        <f t="shared" si="176"/>
        <v>-5755.4000000000005</v>
      </c>
      <c r="I574" s="8">
        <f t="shared" si="176"/>
        <v>0</v>
      </c>
    </row>
    <row r="575" spans="1:9" ht="45">
      <c r="A575" s="35"/>
      <c r="B575" s="7" t="s">
        <v>216</v>
      </c>
      <c r="C575" s="5" t="s">
        <v>52</v>
      </c>
      <c r="D575" s="5" t="s">
        <v>11</v>
      </c>
      <c r="E575" s="5" t="s">
        <v>363</v>
      </c>
      <c r="F575" s="16" t="s">
        <v>67</v>
      </c>
      <c r="G575" s="8">
        <v>287.8</v>
      </c>
      <c r="H575" s="8">
        <v>-287.8</v>
      </c>
      <c r="I575" s="8">
        <f>G575+H575</f>
        <v>0</v>
      </c>
    </row>
    <row r="576" spans="1:9" ht="45">
      <c r="A576" s="35"/>
      <c r="B576" s="7" t="s">
        <v>217</v>
      </c>
      <c r="C576" s="5" t="s">
        <v>52</v>
      </c>
      <c r="D576" s="5" t="s">
        <v>11</v>
      </c>
      <c r="E576" s="5" t="s">
        <v>363</v>
      </c>
      <c r="F576" s="16" t="s">
        <v>67</v>
      </c>
      <c r="G576" s="8">
        <v>5467.6</v>
      </c>
      <c r="H576" s="8">
        <v>-5467.6</v>
      </c>
      <c r="I576" s="8">
        <f>G576+H576</f>
        <v>0</v>
      </c>
    </row>
    <row r="577" spans="1:9" ht="67.5">
      <c r="A577" s="35"/>
      <c r="B577" s="7" t="s">
        <v>362</v>
      </c>
      <c r="C577" s="5" t="s">
        <v>52</v>
      </c>
      <c r="D577" s="5" t="s">
        <v>11</v>
      </c>
      <c r="E577" s="5" t="s">
        <v>364</v>
      </c>
      <c r="F577" s="58"/>
      <c r="G577" s="8">
        <f t="shared" ref="G577:I577" si="177">SUM(G578:G579)</f>
        <v>816.9</v>
      </c>
      <c r="H577" s="8">
        <f t="shared" si="177"/>
        <v>-816.9</v>
      </c>
      <c r="I577" s="8">
        <f t="shared" si="177"/>
        <v>0</v>
      </c>
    </row>
    <row r="578" spans="1:9" ht="45">
      <c r="A578" s="35"/>
      <c r="B578" s="7" t="s">
        <v>216</v>
      </c>
      <c r="C578" s="5" t="s">
        <v>52</v>
      </c>
      <c r="D578" s="5" t="s">
        <v>11</v>
      </c>
      <c r="E578" s="5" t="s">
        <v>364</v>
      </c>
      <c r="F578" s="5" t="s">
        <v>67</v>
      </c>
      <c r="G578" s="8">
        <v>40.799999999999997</v>
      </c>
      <c r="H578" s="8">
        <v>-40.799999999999997</v>
      </c>
      <c r="I578" s="8">
        <f>G578+H578</f>
        <v>0</v>
      </c>
    </row>
    <row r="579" spans="1:9" ht="45">
      <c r="A579" s="35"/>
      <c r="B579" s="7" t="s">
        <v>217</v>
      </c>
      <c r="C579" s="5" t="s">
        <v>52</v>
      </c>
      <c r="D579" s="5" t="s">
        <v>11</v>
      </c>
      <c r="E579" s="5" t="s">
        <v>364</v>
      </c>
      <c r="F579" s="5" t="s">
        <v>67</v>
      </c>
      <c r="G579" s="8">
        <v>776.1</v>
      </c>
      <c r="H579" s="8">
        <v>-776.1</v>
      </c>
      <c r="I579" s="8">
        <f>G579+H579</f>
        <v>0</v>
      </c>
    </row>
    <row r="580" spans="1:9" ht="70.5" customHeight="1">
      <c r="A580" s="35"/>
      <c r="B580" s="59" t="s">
        <v>400</v>
      </c>
      <c r="C580" s="5" t="s">
        <v>52</v>
      </c>
      <c r="D580" s="5" t="s">
        <v>11</v>
      </c>
      <c r="E580" s="5" t="s">
        <v>401</v>
      </c>
      <c r="F580" s="16"/>
      <c r="G580" s="8">
        <f t="shared" ref="G580:I580" si="178">G581</f>
        <v>771.30000000000007</v>
      </c>
      <c r="H580" s="8">
        <f t="shared" si="178"/>
        <v>0</v>
      </c>
      <c r="I580" s="8">
        <f t="shared" si="178"/>
        <v>771.30000000000007</v>
      </c>
    </row>
    <row r="581" spans="1:9" ht="14.25" customHeight="1">
      <c r="A581" s="35"/>
      <c r="B581" s="7" t="s">
        <v>222</v>
      </c>
      <c r="C581" s="5" t="s">
        <v>52</v>
      </c>
      <c r="D581" s="5" t="s">
        <v>11</v>
      </c>
      <c r="E581" s="5" t="s">
        <v>401</v>
      </c>
      <c r="F581" s="16" t="s">
        <v>68</v>
      </c>
      <c r="G581" s="8">
        <v>771.30000000000007</v>
      </c>
      <c r="H581" s="8"/>
      <c r="I581" s="8">
        <f>SUM(G581:H581)</f>
        <v>771.30000000000007</v>
      </c>
    </row>
    <row r="582" spans="1:9" ht="69" customHeight="1">
      <c r="A582" s="35"/>
      <c r="B582" s="59" t="s">
        <v>365</v>
      </c>
      <c r="C582" s="5" t="s">
        <v>52</v>
      </c>
      <c r="D582" s="5" t="s">
        <v>11</v>
      </c>
      <c r="E582" s="5" t="s">
        <v>394</v>
      </c>
      <c r="F582" s="16"/>
      <c r="G582" s="8">
        <f t="shared" ref="G582:I582" si="179">G583</f>
        <v>1289.8999999999999</v>
      </c>
      <c r="H582" s="8">
        <f t="shared" si="179"/>
        <v>0</v>
      </c>
      <c r="I582" s="8">
        <f t="shared" si="179"/>
        <v>1289.8999999999999</v>
      </c>
    </row>
    <row r="583" spans="1:9" ht="17.25" customHeight="1">
      <c r="A583" s="35"/>
      <c r="B583" s="7" t="s">
        <v>222</v>
      </c>
      <c r="C583" s="5" t="s">
        <v>52</v>
      </c>
      <c r="D583" s="5" t="s">
        <v>11</v>
      </c>
      <c r="E583" s="5" t="s">
        <v>394</v>
      </c>
      <c r="F583" s="16" t="s">
        <v>68</v>
      </c>
      <c r="G583" s="8">
        <v>1289.8999999999999</v>
      </c>
      <c r="H583" s="8"/>
      <c r="I583" s="8">
        <f>SUM(G583:H583)</f>
        <v>1289.8999999999999</v>
      </c>
    </row>
    <row r="584" spans="1:9" ht="90">
      <c r="A584" s="35"/>
      <c r="B584" s="9" t="s">
        <v>402</v>
      </c>
      <c r="C584" s="5" t="s">
        <v>52</v>
      </c>
      <c r="D584" s="5" t="s">
        <v>11</v>
      </c>
      <c r="E584" s="5" t="s">
        <v>403</v>
      </c>
      <c r="F584" s="16"/>
      <c r="G584" s="8">
        <f t="shared" ref="G584:I584" si="180">G585</f>
        <v>27223.300000000003</v>
      </c>
      <c r="H584" s="8">
        <f t="shared" si="180"/>
        <v>0</v>
      </c>
      <c r="I584" s="8">
        <f t="shared" si="180"/>
        <v>27223.300000000003</v>
      </c>
    </row>
    <row r="585" spans="1:9" ht="15.75" customHeight="1">
      <c r="A585" s="35"/>
      <c r="B585" s="7" t="s">
        <v>222</v>
      </c>
      <c r="C585" s="5" t="s">
        <v>52</v>
      </c>
      <c r="D585" s="5" t="s">
        <v>11</v>
      </c>
      <c r="E585" s="5" t="s">
        <v>403</v>
      </c>
      <c r="F585" s="16" t="s">
        <v>68</v>
      </c>
      <c r="G585" s="8">
        <v>27223.300000000003</v>
      </c>
      <c r="H585" s="8"/>
      <c r="I585" s="8">
        <f>SUM(G585:H585)</f>
        <v>27223.300000000003</v>
      </c>
    </row>
    <row r="586" spans="1:9" ht="22.5">
      <c r="A586" s="35"/>
      <c r="B586" s="7" t="s">
        <v>607</v>
      </c>
      <c r="C586" s="5" t="s">
        <v>52</v>
      </c>
      <c r="D586" s="5" t="s">
        <v>11</v>
      </c>
      <c r="E586" s="5" t="s">
        <v>614</v>
      </c>
      <c r="F586" s="5"/>
      <c r="G586" s="8">
        <f>G587+G589+G595+G591+G593+G597+G599+G601+G603+G605+G608+G611+G614</f>
        <v>0</v>
      </c>
      <c r="H586" s="8">
        <f>H587+H589+H595+H591+H593+H597+H599+H601+H603+H605+H608+H611+H614</f>
        <v>351164.00000000006</v>
      </c>
      <c r="I586" s="8">
        <f>I587+I589+I595+I591+I593+I597+I599+I601+I603+I605+I608+I611+I614</f>
        <v>351164.00000000006</v>
      </c>
    </row>
    <row r="587" spans="1:9" ht="22.5">
      <c r="A587" s="35"/>
      <c r="B587" s="7" t="s">
        <v>608</v>
      </c>
      <c r="C587" s="5" t="s">
        <v>52</v>
      </c>
      <c r="D587" s="5" t="s">
        <v>11</v>
      </c>
      <c r="E587" s="5" t="s">
        <v>615</v>
      </c>
      <c r="F587" s="5"/>
      <c r="G587" s="8">
        <f>G588</f>
        <v>0</v>
      </c>
      <c r="H587" s="8">
        <f>H588</f>
        <v>31988.400000000001</v>
      </c>
      <c r="I587" s="8">
        <f>I588</f>
        <v>31988.400000000001</v>
      </c>
    </row>
    <row r="588" spans="1:9" ht="45">
      <c r="A588" s="35"/>
      <c r="B588" s="7" t="s">
        <v>57</v>
      </c>
      <c r="C588" s="5" t="s">
        <v>52</v>
      </c>
      <c r="D588" s="5" t="s">
        <v>11</v>
      </c>
      <c r="E588" s="5" t="s">
        <v>615</v>
      </c>
      <c r="F588" s="5" t="s">
        <v>67</v>
      </c>
      <c r="G588" s="8"/>
      <c r="H588" s="8">
        <v>31988.400000000001</v>
      </c>
      <c r="I588" s="8">
        <f>G588+H588</f>
        <v>31988.400000000001</v>
      </c>
    </row>
    <row r="589" spans="1:9" ht="33.75">
      <c r="A589" s="35"/>
      <c r="B589" s="7" t="s">
        <v>609</v>
      </c>
      <c r="C589" s="5" t="s">
        <v>52</v>
      </c>
      <c r="D589" s="5" t="s">
        <v>11</v>
      </c>
      <c r="E589" s="5" t="s">
        <v>616</v>
      </c>
      <c r="F589" s="5"/>
      <c r="G589" s="8">
        <f>G590</f>
        <v>0</v>
      </c>
      <c r="H589" s="8">
        <f>H590</f>
        <v>11535.6</v>
      </c>
      <c r="I589" s="8">
        <f>I590</f>
        <v>11535.6</v>
      </c>
    </row>
    <row r="590" spans="1:9" ht="45">
      <c r="A590" s="35"/>
      <c r="B590" s="7" t="s">
        <v>57</v>
      </c>
      <c r="C590" s="5" t="s">
        <v>52</v>
      </c>
      <c r="D590" s="5" t="s">
        <v>11</v>
      </c>
      <c r="E590" s="5" t="s">
        <v>616</v>
      </c>
      <c r="F590" s="5" t="s">
        <v>67</v>
      </c>
      <c r="G590" s="8"/>
      <c r="H590" s="8">
        <v>11535.6</v>
      </c>
      <c r="I590" s="8">
        <f>G590+H590</f>
        <v>11535.6</v>
      </c>
    </row>
    <row r="591" spans="1:9" ht="33.75">
      <c r="A591" s="35"/>
      <c r="B591" s="7" t="s">
        <v>610</v>
      </c>
      <c r="C591" s="5" t="s">
        <v>52</v>
      </c>
      <c r="D591" s="5" t="s">
        <v>11</v>
      </c>
      <c r="E591" s="5" t="s">
        <v>617</v>
      </c>
      <c r="F591" s="5"/>
      <c r="G591" s="8">
        <f>G592</f>
        <v>0</v>
      </c>
      <c r="H591" s="8">
        <f>H592</f>
        <v>1805.2</v>
      </c>
      <c r="I591" s="8">
        <f>I592</f>
        <v>1805.2</v>
      </c>
    </row>
    <row r="592" spans="1:9" ht="45">
      <c r="A592" s="35"/>
      <c r="B592" s="7" t="s">
        <v>57</v>
      </c>
      <c r="C592" s="5" t="s">
        <v>52</v>
      </c>
      <c r="D592" s="5" t="s">
        <v>11</v>
      </c>
      <c r="E592" s="5" t="s">
        <v>617</v>
      </c>
      <c r="F592" s="5" t="s">
        <v>67</v>
      </c>
      <c r="G592" s="8"/>
      <c r="H592" s="8">
        <v>1805.2</v>
      </c>
      <c r="I592" s="8">
        <f>G592+H592</f>
        <v>1805.2</v>
      </c>
    </row>
    <row r="593" spans="1:9" ht="45">
      <c r="A593" s="35"/>
      <c r="B593" s="6" t="s">
        <v>611</v>
      </c>
      <c r="C593" s="5" t="s">
        <v>52</v>
      </c>
      <c r="D593" s="5" t="s">
        <v>11</v>
      </c>
      <c r="E593" s="5" t="s">
        <v>618</v>
      </c>
      <c r="F593" s="5"/>
      <c r="G593" s="8">
        <f>G594</f>
        <v>0</v>
      </c>
      <c r="H593" s="8">
        <f>H594</f>
        <v>7067.5</v>
      </c>
      <c r="I593" s="8">
        <f>I594</f>
        <v>7067.5</v>
      </c>
    </row>
    <row r="594" spans="1:9" ht="45">
      <c r="A594" s="35"/>
      <c r="B594" s="6" t="s">
        <v>57</v>
      </c>
      <c r="C594" s="5" t="s">
        <v>52</v>
      </c>
      <c r="D594" s="5" t="s">
        <v>11</v>
      </c>
      <c r="E594" s="5" t="s">
        <v>618</v>
      </c>
      <c r="F594" s="5" t="s">
        <v>67</v>
      </c>
      <c r="G594" s="8"/>
      <c r="H594" s="8">
        <v>7067.5</v>
      </c>
      <c r="I594" s="8">
        <f>G594+H594</f>
        <v>7067.5</v>
      </c>
    </row>
    <row r="595" spans="1:9" s="61" customFormat="1" ht="33.75">
      <c r="A595" s="60"/>
      <c r="B595" s="6" t="s">
        <v>612</v>
      </c>
      <c r="C595" s="5" t="s">
        <v>52</v>
      </c>
      <c r="D595" s="5" t="s">
        <v>11</v>
      </c>
      <c r="E595" s="5" t="s">
        <v>619</v>
      </c>
      <c r="F595" s="5"/>
      <c r="G595" s="8">
        <f>G596</f>
        <v>0</v>
      </c>
      <c r="H595" s="8">
        <f>H596</f>
        <v>5638.5</v>
      </c>
      <c r="I595" s="8">
        <f>I596</f>
        <v>5638.5</v>
      </c>
    </row>
    <row r="596" spans="1:9" s="61" customFormat="1" ht="45">
      <c r="A596" s="60"/>
      <c r="B596" s="6" t="s">
        <v>57</v>
      </c>
      <c r="C596" s="5" t="s">
        <v>52</v>
      </c>
      <c r="D596" s="5" t="s">
        <v>11</v>
      </c>
      <c r="E596" s="5" t="s">
        <v>619</v>
      </c>
      <c r="F596" s="5" t="s">
        <v>67</v>
      </c>
      <c r="G596" s="8"/>
      <c r="H596" s="8">
        <v>5638.5</v>
      </c>
      <c r="I596" s="8">
        <f>G596+H596</f>
        <v>5638.5</v>
      </c>
    </row>
    <row r="597" spans="1:9" s="61" customFormat="1" ht="45">
      <c r="A597" s="60"/>
      <c r="B597" s="6" t="s">
        <v>613</v>
      </c>
      <c r="C597" s="5" t="s">
        <v>52</v>
      </c>
      <c r="D597" s="5" t="s">
        <v>11</v>
      </c>
      <c r="E597" s="5" t="s">
        <v>620</v>
      </c>
      <c r="F597" s="5"/>
      <c r="G597" s="8">
        <f>G598</f>
        <v>0</v>
      </c>
      <c r="H597" s="8">
        <f>H598</f>
        <v>67204.100000000006</v>
      </c>
      <c r="I597" s="8">
        <f>I598</f>
        <v>67204.100000000006</v>
      </c>
    </row>
    <row r="598" spans="1:9" s="61" customFormat="1" ht="45">
      <c r="A598" s="60"/>
      <c r="B598" s="6" t="s">
        <v>57</v>
      </c>
      <c r="C598" s="5" t="s">
        <v>52</v>
      </c>
      <c r="D598" s="5" t="s">
        <v>11</v>
      </c>
      <c r="E598" s="5" t="s">
        <v>620</v>
      </c>
      <c r="F598" s="5" t="s">
        <v>67</v>
      </c>
      <c r="G598" s="8"/>
      <c r="H598" s="8">
        <v>67204.100000000006</v>
      </c>
      <c r="I598" s="8">
        <f>G598+H598</f>
        <v>67204.100000000006</v>
      </c>
    </row>
    <row r="599" spans="1:9" s="61" customFormat="1" ht="123.75">
      <c r="A599" s="60"/>
      <c r="B599" s="12" t="s">
        <v>389</v>
      </c>
      <c r="C599" s="5" t="s">
        <v>52</v>
      </c>
      <c r="D599" s="5" t="s">
        <v>11</v>
      </c>
      <c r="E599" s="5" t="s">
        <v>629</v>
      </c>
      <c r="F599" s="5"/>
      <c r="G599" s="8">
        <f>G600</f>
        <v>0</v>
      </c>
      <c r="H599" s="8">
        <f>H600</f>
        <v>155419.30000000002</v>
      </c>
      <c r="I599" s="8">
        <f>I600</f>
        <v>155419.30000000002</v>
      </c>
    </row>
    <row r="600" spans="1:9" s="61" customFormat="1" ht="45">
      <c r="A600" s="60"/>
      <c r="B600" s="6" t="s">
        <v>215</v>
      </c>
      <c r="C600" s="5" t="s">
        <v>52</v>
      </c>
      <c r="D600" s="5" t="s">
        <v>11</v>
      </c>
      <c r="E600" s="5" t="s">
        <v>629</v>
      </c>
      <c r="F600" s="5" t="s">
        <v>67</v>
      </c>
      <c r="G600" s="8"/>
      <c r="H600" s="8">
        <f>150069.6+5349.7</f>
        <v>155419.30000000002</v>
      </c>
      <c r="I600" s="8">
        <f>G600+H600</f>
        <v>155419.30000000002</v>
      </c>
    </row>
    <row r="601" spans="1:9" s="61" customFormat="1" ht="123.75">
      <c r="A601" s="60"/>
      <c r="B601" s="12" t="s">
        <v>390</v>
      </c>
      <c r="C601" s="5" t="s">
        <v>52</v>
      </c>
      <c r="D601" s="5" t="s">
        <v>11</v>
      </c>
      <c r="E601" s="5" t="s">
        <v>630</v>
      </c>
      <c r="F601" s="5"/>
      <c r="G601" s="8">
        <f>G602</f>
        <v>0</v>
      </c>
      <c r="H601" s="8">
        <f>H602</f>
        <v>8614.4</v>
      </c>
      <c r="I601" s="8">
        <f>I602</f>
        <v>8614.4</v>
      </c>
    </row>
    <row r="602" spans="1:9" s="61" customFormat="1" ht="45">
      <c r="A602" s="60"/>
      <c r="B602" s="6" t="s">
        <v>215</v>
      </c>
      <c r="C602" s="5" t="s">
        <v>52</v>
      </c>
      <c r="D602" s="5" t="s">
        <v>11</v>
      </c>
      <c r="E602" s="5" t="s">
        <v>630</v>
      </c>
      <c r="F602" s="5" t="s">
        <v>67</v>
      </c>
      <c r="G602" s="8"/>
      <c r="H602" s="8">
        <f>8890-275.6</f>
        <v>8614.4</v>
      </c>
      <c r="I602" s="8">
        <f>G602+H602</f>
        <v>8614.4</v>
      </c>
    </row>
    <row r="603" spans="1:9" s="61" customFormat="1" ht="123.75">
      <c r="A603" s="60"/>
      <c r="B603" s="12" t="s">
        <v>386</v>
      </c>
      <c r="C603" s="5" t="s">
        <v>52</v>
      </c>
      <c r="D603" s="5" t="s">
        <v>11</v>
      </c>
      <c r="E603" s="5" t="s">
        <v>631</v>
      </c>
      <c r="F603" s="5"/>
      <c r="G603" s="8">
        <f>G604</f>
        <v>0</v>
      </c>
      <c r="H603" s="8">
        <f>H604</f>
        <v>42295.299999999996</v>
      </c>
      <c r="I603" s="8">
        <f>I604</f>
        <v>42295.299999999996</v>
      </c>
    </row>
    <row r="604" spans="1:9" s="61" customFormat="1" ht="45">
      <c r="A604" s="60"/>
      <c r="B604" s="6" t="s">
        <v>215</v>
      </c>
      <c r="C604" s="5" t="s">
        <v>52</v>
      </c>
      <c r="D604" s="5" t="s">
        <v>11</v>
      </c>
      <c r="E604" s="5" t="s">
        <v>631</v>
      </c>
      <c r="F604" s="5" t="s">
        <v>67</v>
      </c>
      <c r="G604" s="8"/>
      <c r="H604" s="8">
        <f>42215.2+80.1</f>
        <v>42295.299999999996</v>
      </c>
      <c r="I604" s="8">
        <f>G604+H604</f>
        <v>42295.299999999996</v>
      </c>
    </row>
    <row r="605" spans="1:9" s="61" customFormat="1" ht="56.25">
      <c r="A605" s="60"/>
      <c r="B605" s="6" t="s">
        <v>250</v>
      </c>
      <c r="C605" s="5" t="s">
        <v>52</v>
      </c>
      <c r="D605" s="5" t="s">
        <v>11</v>
      </c>
      <c r="E605" s="5" t="s">
        <v>632</v>
      </c>
      <c r="F605" s="5"/>
      <c r="G605" s="8">
        <f>SUM(G606:G607)</f>
        <v>0</v>
      </c>
      <c r="H605" s="8">
        <f>SUM(H606:H607)</f>
        <v>11954.6</v>
      </c>
      <c r="I605" s="8">
        <f>SUM(I606:I607)</f>
        <v>11954.6</v>
      </c>
    </row>
    <row r="606" spans="1:9" s="61" customFormat="1" ht="15.75" customHeight="1">
      <c r="A606" s="60"/>
      <c r="B606" s="6" t="s">
        <v>221</v>
      </c>
      <c r="C606" s="5" t="s">
        <v>52</v>
      </c>
      <c r="D606" s="5" t="s">
        <v>11</v>
      </c>
      <c r="E606" s="5" t="s">
        <v>632</v>
      </c>
      <c r="F606" s="5" t="s">
        <v>68</v>
      </c>
      <c r="G606" s="8"/>
      <c r="H606" s="8">
        <f>615.7-18</f>
        <v>597.70000000000005</v>
      </c>
      <c r="I606" s="8">
        <f>G606+H606</f>
        <v>597.70000000000005</v>
      </c>
    </row>
    <row r="607" spans="1:9" s="61" customFormat="1" ht="15" customHeight="1">
      <c r="A607" s="60"/>
      <c r="B607" s="6" t="s">
        <v>222</v>
      </c>
      <c r="C607" s="5" t="s">
        <v>52</v>
      </c>
      <c r="D607" s="5" t="s">
        <v>11</v>
      </c>
      <c r="E607" s="5" t="s">
        <v>632</v>
      </c>
      <c r="F607" s="5" t="s">
        <v>68</v>
      </c>
      <c r="G607" s="8"/>
      <c r="H607" s="8">
        <f>11698.5-341.6</f>
        <v>11356.9</v>
      </c>
      <c r="I607" s="8">
        <f>G607+H607</f>
        <v>11356.9</v>
      </c>
    </row>
    <row r="608" spans="1:9" s="61" customFormat="1" ht="37.5" customHeight="1">
      <c r="A608" s="60"/>
      <c r="B608" s="6" t="s">
        <v>359</v>
      </c>
      <c r="C608" s="5" t="s">
        <v>52</v>
      </c>
      <c r="D608" s="5" t="s">
        <v>11</v>
      </c>
      <c r="E608" s="5" t="s">
        <v>624</v>
      </c>
      <c r="F608" s="5"/>
      <c r="G608" s="8">
        <f>SUM(G609:G610)</f>
        <v>0</v>
      </c>
      <c r="H608" s="8">
        <f>SUM(H609:H610)</f>
        <v>1262.5</v>
      </c>
      <c r="I608" s="8">
        <f>SUM(I609:I610)</f>
        <v>1262.5</v>
      </c>
    </row>
    <row r="609" spans="1:9" s="61" customFormat="1" ht="45">
      <c r="A609" s="60"/>
      <c r="B609" s="6" t="s">
        <v>216</v>
      </c>
      <c r="C609" s="5" t="s">
        <v>52</v>
      </c>
      <c r="D609" s="5" t="s">
        <v>11</v>
      </c>
      <c r="E609" s="5" t="s">
        <v>624</v>
      </c>
      <c r="F609" s="5" t="s">
        <v>67</v>
      </c>
      <c r="G609" s="8"/>
      <c r="H609" s="8">
        <v>63.1</v>
      </c>
      <c r="I609" s="8">
        <f>G609+H609</f>
        <v>63.1</v>
      </c>
    </row>
    <row r="610" spans="1:9" s="61" customFormat="1" ht="45">
      <c r="A610" s="60"/>
      <c r="B610" s="6" t="s">
        <v>217</v>
      </c>
      <c r="C610" s="5" t="s">
        <v>52</v>
      </c>
      <c r="D610" s="5" t="s">
        <v>11</v>
      </c>
      <c r="E610" s="5" t="s">
        <v>624</v>
      </c>
      <c r="F610" s="5" t="s">
        <v>67</v>
      </c>
      <c r="G610" s="8"/>
      <c r="H610" s="8">
        <v>1199.4000000000001</v>
      </c>
      <c r="I610" s="8">
        <f>G610+H610</f>
        <v>1199.4000000000001</v>
      </c>
    </row>
    <row r="611" spans="1:9" s="61" customFormat="1" ht="47.25" customHeight="1">
      <c r="A611" s="60"/>
      <c r="B611" s="6" t="s">
        <v>361</v>
      </c>
      <c r="C611" s="5" t="s">
        <v>52</v>
      </c>
      <c r="D611" s="5" t="s">
        <v>11</v>
      </c>
      <c r="E611" s="5" t="s">
        <v>633</v>
      </c>
      <c r="F611" s="5"/>
      <c r="G611" s="8">
        <f>SUM(G612:G613)</f>
        <v>0</v>
      </c>
      <c r="H611" s="8">
        <f>SUM(H612:H613)</f>
        <v>5585.9000000000005</v>
      </c>
      <c r="I611" s="8">
        <f>SUM(I612:I613)</f>
        <v>5585.9000000000005</v>
      </c>
    </row>
    <row r="612" spans="1:9" s="61" customFormat="1" ht="45">
      <c r="A612" s="60"/>
      <c r="B612" s="6" t="s">
        <v>216</v>
      </c>
      <c r="C612" s="5" t="s">
        <v>52</v>
      </c>
      <c r="D612" s="5" t="s">
        <v>11</v>
      </c>
      <c r="E612" s="5" t="s">
        <v>633</v>
      </c>
      <c r="F612" s="5" t="s">
        <v>67</v>
      </c>
      <c r="G612" s="8"/>
      <c r="H612" s="8">
        <f>287.8-8.5</f>
        <v>279.3</v>
      </c>
      <c r="I612" s="8">
        <f>G612+H612</f>
        <v>279.3</v>
      </c>
    </row>
    <row r="613" spans="1:9" s="61" customFormat="1" ht="45">
      <c r="A613" s="60"/>
      <c r="B613" s="6" t="s">
        <v>217</v>
      </c>
      <c r="C613" s="5" t="s">
        <v>52</v>
      </c>
      <c r="D613" s="5" t="s">
        <v>11</v>
      </c>
      <c r="E613" s="5" t="s">
        <v>633</v>
      </c>
      <c r="F613" s="5" t="s">
        <v>67</v>
      </c>
      <c r="G613" s="8"/>
      <c r="H613" s="8">
        <f>5467.6-161</f>
        <v>5306.6</v>
      </c>
      <c r="I613" s="8">
        <f>G613+H613</f>
        <v>5306.6</v>
      </c>
    </row>
    <row r="614" spans="1:9" s="61" customFormat="1" ht="67.5">
      <c r="A614" s="60"/>
      <c r="B614" s="6" t="s">
        <v>362</v>
      </c>
      <c r="C614" s="5" t="s">
        <v>52</v>
      </c>
      <c r="D614" s="5" t="s">
        <v>11</v>
      </c>
      <c r="E614" s="5" t="s">
        <v>634</v>
      </c>
      <c r="F614" s="5" t="s">
        <v>406</v>
      </c>
      <c r="G614" s="8">
        <f>SUM(G615:G616)</f>
        <v>0</v>
      </c>
      <c r="H614" s="8">
        <f>SUM(H615:H616)</f>
        <v>792.7</v>
      </c>
      <c r="I614" s="8">
        <f>SUM(I615:I616)</f>
        <v>792.7</v>
      </c>
    </row>
    <row r="615" spans="1:9" s="61" customFormat="1" ht="45">
      <c r="A615" s="60"/>
      <c r="B615" s="6" t="s">
        <v>216</v>
      </c>
      <c r="C615" s="5" t="s">
        <v>52</v>
      </c>
      <c r="D615" s="5" t="s">
        <v>11</v>
      </c>
      <c r="E615" s="5" t="s">
        <v>634</v>
      </c>
      <c r="F615" s="5" t="s">
        <v>67</v>
      </c>
      <c r="G615" s="8"/>
      <c r="H615" s="8">
        <f>40.8-1.2</f>
        <v>39.599999999999994</v>
      </c>
      <c r="I615" s="8">
        <f>G615+H615</f>
        <v>39.599999999999994</v>
      </c>
    </row>
    <row r="616" spans="1:9" s="61" customFormat="1" ht="45">
      <c r="A616" s="60"/>
      <c r="B616" s="6" t="s">
        <v>217</v>
      </c>
      <c r="C616" s="5" t="s">
        <v>52</v>
      </c>
      <c r="D616" s="5" t="s">
        <v>11</v>
      </c>
      <c r="E616" s="5" t="s">
        <v>634</v>
      </c>
      <c r="F616" s="5" t="s">
        <v>67</v>
      </c>
      <c r="G616" s="8"/>
      <c r="H616" s="8">
        <f>776.1-23</f>
        <v>753.1</v>
      </c>
      <c r="I616" s="8">
        <f>G616+H616</f>
        <v>753.1</v>
      </c>
    </row>
    <row r="617" spans="1:9">
      <c r="A617" s="62" t="s">
        <v>60</v>
      </c>
      <c r="B617" s="38" t="s">
        <v>149</v>
      </c>
      <c r="C617" s="32" t="s">
        <v>52</v>
      </c>
      <c r="D617" s="32" t="s">
        <v>17</v>
      </c>
      <c r="E617" s="32"/>
      <c r="F617" s="36"/>
      <c r="G617" s="11">
        <f t="shared" ref="G617:I617" si="181">G618</f>
        <v>46758.100000000006</v>
      </c>
      <c r="H617" s="11">
        <f t="shared" si="181"/>
        <v>0</v>
      </c>
      <c r="I617" s="11">
        <f t="shared" si="181"/>
        <v>46758.100000000006</v>
      </c>
    </row>
    <row r="618" spans="1:9" ht="56.25">
      <c r="A618" s="62"/>
      <c r="B618" s="46" t="s">
        <v>462</v>
      </c>
      <c r="C618" s="5" t="s">
        <v>52</v>
      </c>
      <c r="D618" s="5" t="s">
        <v>17</v>
      </c>
      <c r="E618" s="5" t="s">
        <v>167</v>
      </c>
      <c r="F618" s="5"/>
      <c r="G618" s="8">
        <f>G619+G635+G646</f>
        <v>46758.100000000006</v>
      </c>
      <c r="H618" s="8">
        <f t="shared" ref="H618:I618" si="182">H619+H635+H646</f>
        <v>0</v>
      </c>
      <c r="I618" s="8">
        <f t="shared" si="182"/>
        <v>46758.100000000006</v>
      </c>
    </row>
    <row r="619" spans="1:9" ht="22.5">
      <c r="A619" s="62"/>
      <c r="B619" s="46" t="s">
        <v>166</v>
      </c>
      <c r="C619" s="5" t="s">
        <v>52</v>
      </c>
      <c r="D619" s="5" t="s">
        <v>17</v>
      </c>
      <c r="E619" s="5" t="s">
        <v>168</v>
      </c>
      <c r="F619" s="5"/>
      <c r="G619" s="8">
        <f>G620+G622+G624+G626+G629+G631</f>
        <v>26879.4</v>
      </c>
      <c r="H619" s="8">
        <f t="shared" ref="H619:I619" si="183">H620+H622+H624+H626+H629+H631</f>
        <v>-26879.4</v>
      </c>
      <c r="I619" s="8">
        <f t="shared" si="183"/>
        <v>0</v>
      </c>
    </row>
    <row r="620" spans="1:9" ht="22.5">
      <c r="A620" s="62"/>
      <c r="B620" s="46" t="s">
        <v>116</v>
      </c>
      <c r="C620" s="5" t="s">
        <v>52</v>
      </c>
      <c r="D620" s="5" t="s">
        <v>17</v>
      </c>
      <c r="E620" s="5" t="s">
        <v>117</v>
      </c>
      <c r="F620" s="5"/>
      <c r="G620" s="8">
        <f t="shared" ref="G620:I620" si="184">G621</f>
        <v>785</v>
      </c>
      <c r="H620" s="8">
        <f t="shared" si="184"/>
        <v>-785</v>
      </c>
      <c r="I620" s="8">
        <f t="shared" si="184"/>
        <v>0</v>
      </c>
    </row>
    <row r="621" spans="1:9" ht="45">
      <c r="A621" s="62"/>
      <c r="B621" s="46" t="s">
        <v>56</v>
      </c>
      <c r="C621" s="5" t="s">
        <v>52</v>
      </c>
      <c r="D621" s="5" t="s">
        <v>17</v>
      </c>
      <c r="E621" s="5" t="s">
        <v>117</v>
      </c>
      <c r="F621" s="16">
        <v>611</v>
      </c>
      <c r="G621" s="8">
        <v>785</v>
      </c>
      <c r="H621" s="8">
        <v>-785</v>
      </c>
      <c r="I621" s="8">
        <f>G621+H621</f>
        <v>0</v>
      </c>
    </row>
    <row r="622" spans="1:9">
      <c r="A622" s="62"/>
      <c r="B622" s="46" t="s">
        <v>241</v>
      </c>
      <c r="C622" s="5" t="s">
        <v>52</v>
      </c>
      <c r="D622" s="5" t="s">
        <v>17</v>
      </c>
      <c r="E622" s="5" t="s">
        <v>242</v>
      </c>
      <c r="F622" s="5"/>
      <c r="G622" s="8">
        <f t="shared" ref="G622:I622" si="185">G623</f>
        <v>2343.6999999999998</v>
      </c>
      <c r="H622" s="8">
        <f t="shared" si="185"/>
        <v>-2343.6999999999998</v>
      </c>
      <c r="I622" s="8">
        <f t="shared" si="185"/>
        <v>0</v>
      </c>
    </row>
    <row r="623" spans="1:9" ht="45">
      <c r="A623" s="62"/>
      <c r="B623" s="46" t="s">
        <v>56</v>
      </c>
      <c r="C623" s="5" t="s">
        <v>52</v>
      </c>
      <c r="D623" s="5" t="s">
        <v>17</v>
      </c>
      <c r="E623" s="5" t="s">
        <v>242</v>
      </c>
      <c r="F623" s="16">
        <v>611</v>
      </c>
      <c r="G623" s="8">
        <v>2343.6999999999998</v>
      </c>
      <c r="H623" s="8">
        <v>-2343.6999999999998</v>
      </c>
      <c r="I623" s="8">
        <f>G623+H623</f>
        <v>0</v>
      </c>
    </row>
    <row r="624" spans="1:9">
      <c r="A624" s="62"/>
      <c r="B624" s="46" t="s">
        <v>243</v>
      </c>
      <c r="C624" s="5" t="s">
        <v>52</v>
      </c>
      <c r="D624" s="5" t="s">
        <v>17</v>
      </c>
      <c r="E624" s="5" t="s">
        <v>244</v>
      </c>
      <c r="F624" s="5"/>
      <c r="G624" s="8">
        <f t="shared" ref="G624:I624" si="186">G625</f>
        <v>607.80000000000007</v>
      </c>
      <c r="H624" s="8">
        <f t="shared" si="186"/>
        <v>-607.79999999999995</v>
      </c>
      <c r="I624" s="8">
        <f t="shared" si="186"/>
        <v>0</v>
      </c>
    </row>
    <row r="625" spans="1:9" ht="45">
      <c r="A625" s="62"/>
      <c r="B625" s="46" t="s">
        <v>56</v>
      </c>
      <c r="C625" s="5" t="s">
        <v>52</v>
      </c>
      <c r="D625" s="5" t="s">
        <v>17</v>
      </c>
      <c r="E625" s="5" t="s">
        <v>244</v>
      </c>
      <c r="F625" s="16">
        <v>611</v>
      </c>
      <c r="G625" s="8">
        <v>607.80000000000007</v>
      </c>
      <c r="H625" s="8">
        <v>-607.79999999999995</v>
      </c>
      <c r="I625" s="8">
        <f>G625+H625</f>
        <v>0</v>
      </c>
    </row>
    <row r="626" spans="1:9" ht="33.75">
      <c r="A626" s="62"/>
      <c r="B626" s="7" t="s">
        <v>178</v>
      </c>
      <c r="C626" s="5" t="s">
        <v>52</v>
      </c>
      <c r="D626" s="5" t="s">
        <v>17</v>
      </c>
      <c r="E626" s="5" t="s">
        <v>179</v>
      </c>
      <c r="F626" s="16"/>
      <c r="G626" s="8">
        <f t="shared" ref="G626:I626" si="187">G627+G628</f>
        <v>11858.7</v>
      </c>
      <c r="H626" s="8">
        <f t="shared" si="187"/>
        <v>-11858.7</v>
      </c>
      <c r="I626" s="8">
        <f t="shared" si="187"/>
        <v>0</v>
      </c>
    </row>
    <row r="627" spans="1:9" ht="45">
      <c r="A627" s="62"/>
      <c r="B627" s="7" t="s">
        <v>56</v>
      </c>
      <c r="C627" s="5" t="s">
        <v>52</v>
      </c>
      <c r="D627" s="5" t="s">
        <v>17</v>
      </c>
      <c r="E627" s="5" t="s">
        <v>179</v>
      </c>
      <c r="F627" s="16" t="s">
        <v>67</v>
      </c>
      <c r="G627" s="8">
        <v>11610</v>
      </c>
      <c r="H627" s="8">
        <v>-11610</v>
      </c>
      <c r="I627" s="8">
        <f>G627+H627</f>
        <v>0</v>
      </c>
    </row>
    <row r="628" spans="1:9">
      <c r="A628" s="62"/>
      <c r="B628" s="7" t="s">
        <v>303</v>
      </c>
      <c r="C628" s="5" t="s">
        <v>52</v>
      </c>
      <c r="D628" s="5" t="s">
        <v>17</v>
      </c>
      <c r="E628" s="5" t="s">
        <v>179</v>
      </c>
      <c r="F628" s="16" t="s">
        <v>68</v>
      </c>
      <c r="G628" s="8">
        <v>248.7</v>
      </c>
      <c r="H628" s="8">
        <v>-248.7</v>
      </c>
      <c r="I628" s="8">
        <f>G628+H628</f>
        <v>0</v>
      </c>
    </row>
    <row r="629" spans="1:9" ht="22.5">
      <c r="A629" s="62"/>
      <c r="B629" s="18" t="s">
        <v>118</v>
      </c>
      <c r="C629" s="5" t="s">
        <v>52</v>
      </c>
      <c r="D629" s="5" t="s">
        <v>17</v>
      </c>
      <c r="E629" s="5" t="s">
        <v>119</v>
      </c>
      <c r="F629" s="16"/>
      <c r="G629" s="8">
        <f t="shared" ref="G629:I629" si="188">G630</f>
        <v>527.5</v>
      </c>
      <c r="H629" s="8">
        <f t="shared" si="188"/>
        <v>-527.5</v>
      </c>
      <c r="I629" s="8">
        <f t="shared" si="188"/>
        <v>0</v>
      </c>
    </row>
    <row r="630" spans="1:9" ht="45">
      <c r="A630" s="62"/>
      <c r="B630" s="46" t="s">
        <v>57</v>
      </c>
      <c r="C630" s="5" t="s">
        <v>52</v>
      </c>
      <c r="D630" s="5" t="s">
        <v>17</v>
      </c>
      <c r="E630" s="5" t="s">
        <v>119</v>
      </c>
      <c r="F630" s="16">
        <v>611</v>
      </c>
      <c r="G630" s="8">
        <v>527.5</v>
      </c>
      <c r="H630" s="8">
        <v>-527.5</v>
      </c>
      <c r="I630" s="8">
        <f>G630+H630</f>
        <v>0</v>
      </c>
    </row>
    <row r="631" spans="1:9" ht="33.75">
      <c r="A631" s="35"/>
      <c r="B631" s="7" t="s">
        <v>180</v>
      </c>
      <c r="C631" s="5" t="s">
        <v>52</v>
      </c>
      <c r="D631" s="5" t="s">
        <v>17</v>
      </c>
      <c r="E631" s="5" t="s">
        <v>181</v>
      </c>
      <c r="F631" s="5"/>
      <c r="G631" s="8">
        <f>G632+G633+G634</f>
        <v>10756.7</v>
      </c>
      <c r="H631" s="8">
        <f t="shared" ref="H631:I631" si="189">H632+H633+H634</f>
        <v>-10756.7</v>
      </c>
      <c r="I631" s="8">
        <f t="shared" si="189"/>
        <v>0</v>
      </c>
    </row>
    <row r="632" spans="1:9" ht="45">
      <c r="A632" s="35"/>
      <c r="B632" s="7" t="s">
        <v>57</v>
      </c>
      <c r="C632" s="5" t="s">
        <v>52</v>
      </c>
      <c r="D632" s="5" t="s">
        <v>17</v>
      </c>
      <c r="E632" s="5" t="s">
        <v>181</v>
      </c>
      <c r="F632" s="5" t="s">
        <v>67</v>
      </c>
      <c r="G632" s="8">
        <v>8885.1</v>
      </c>
      <c r="H632" s="8">
        <v>-8885.1</v>
      </c>
      <c r="I632" s="8">
        <f>G632+H632</f>
        <v>0</v>
      </c>
    </row>
    <row r="633" spans="1:9">
      <c r="A633" s="35"/>
      <c r="B633" s="46" t="s">
        <v>303</v>
      </c>
      <c r="C633" s="5" t="s">
        <v>52</v>
      </c>
      <c r="D633" s="5" t="s">
        <v>17</v>
      </c>
      <c r="E633" s="5" t="s">
        <v>181</v>
      </c>
      <c r="F633" s="5" t="s">
        <v>68</v>
      </c>
      <c r="G633" s="8">
        <v>106.5</v>
      </c>
      <c r="H633" s="8">
        <v>-106.5</v>
      </c>
      <c r="I633" s="8">
        <f>G633+H633</f>
        <v>0</v>
      </c>
    </row>
    <row r="634" spans="1:9" ht="67.5">
      <c r="A634" s="35"/>
      <c r="B634" s="7" t="s">
        <v>395</v>
      </c>
      <c r="C634" s="5" t="s">
        <v>52</v>
      </c>
      <c r="D634" s="5" t="s">
        <v>17</v>
      </c>
      <c r="E634" s="5" t="s">
        <v>181</v>
      </c>
      <c r="F634" s="5" t="s">
        <v>396</v>
      </c>
      <c r="G634" s="8">
        <v>1765.1</v>
      </c>
      <c r="H634" s="8">
        <v>-1765.1</v>
      </c>
      <c r="I634" s="8">
        <f>G634+H634</f>
        <v>0</v>
      </c>
    </row>
    <row r="635" spans="1:9">
      <c r="A635" s="35"/>
      <c r="B635" s="46" t="s">
        <v>169</v>
      </c>
      <c r="C635" s="5" t="s">
        <v>52</v>
      </c>
      <c r="D635" s="5" t="s">
        <v>17</v>
      </c>
      <c r="E635" s="5" t="s">
        <v>170</v>
      </c>
      <c r="F635" s="5"/>
      <c r="G635" s="8">
        <f>G636+G638+G640+G642</f>
        <v>19878.7</v>
      </c>
      <c r="H635" s="8">
        <f t="shared" ref="H635:I635" si="190">H636+H638+H640+H642</f>
        <v>-19878.699999999997</v>
      </c>
      <c r="I635" s="8">
        <f t="shared" si="190"/>
        <v>-1.1546319456101628E-14</v>
      </c>
    </row>
    <row r="636" spans="1:9" ht="33.75">
      <c r="A636" s="35"/>
      <c r="B636" s="18" t="s">
        <v>120</v>
      </c>
      <c r="C636" s="5" t="s">
        <v>52</v>
      </c>
      <c r="D636" s="5" t="s">
        <v>17</v>
      </c>
      <c r="E636" s="5" t="s">
        <v>121</v>
      </c>
      <c r="F636" s="5"/>
      <c r="G636" s="8">
        <f t="shared" ref="G636:I636" si="191">G637</f>
        <v>3396.6000000000004</v>
      </c>
      <c r="H636" s="8">
        <f t="shared" si="191"/>
        <v>-3396.6</v>
      </c>
      <c r="I636" s="8">
        <f t="shared" si="191"/>
        <v>0</v>
      </c>
    </row>
    <row r="637" spans="1:9" ht="45">
      <c r="A637" s="35"/>
      <c r="B637" s="46" t="s">
        <v>57</v>
      </c>
      <c r="C637" s="5" t="s">
        <v>52</v>
      </c>
      <c r="D637" s="5" t="s">
        <v>17</v>
      </c>
      <c r="E637" s="5" t="s">
        <v>121</v>
      </c>
      <c r="F637" s="16">
        <v>611</v>
      </c>
      <c r="G637" s="8">
        <v>3396.6000000000004</v>
      </c>
      <c r="H637" s="8">
        <v>-3396.6</v>
      </c>
      <c r="I637" s="8">
        <f>G637+H637</f>
        <v>0</v>
      </c>
    </row>
    <row r="638" spans="1:9" ht="45">
      <c r="A638" s="35"/>
      <c r="B638" s="46" t="s">
        <v>371</v>
      </c>
      <c r="C638" s="5" t="s">
        <v>52</v>
      </c>
      <c r="D638" s="5" t="s">
        <v>17</v>
      </c>
      <c r="E638" s="5" t="s">
        <v>340</v>
      </c>
      <c r="F638" s="16"/>
      <c r="G638" s="8">
        <f t="shared" ref="G638:I638" si="192">SUM(G639)</f>
        <v>381.10000000000014</v>
      </c>
      <c r="H638" s="8">
        <f t="shared" si="192"/>
        <v>-381.1</v>
      </c>
      <c r="I638" s="8">
        <f t="shared" si="192"/>
        <v>0</v>
      </c>
    </row>
    <row r="639" spans="1:9" ht="45">
      <c r="A639" s="35"/>
      <c r="B639" s="46" t="s">
        <v>57</v>
      </c>
      <c r="C639" s="5" t="s">
        <v>52</v>
      </c>
      <c r="D639" s="5" t="s">
        <v>17</v>
      </c>
      <c r="E639" s="5" t="s">
        <v>340</v>
      </c>
      <c r="F639" s="5" t="s">
        <v>67</v>
      </c>
      <c r="G639" s="8">
        <v>381.10000000000014</v>
      </c>
      <c r="H639" s="8">
        <v>-381.1</v>
      </c>
      <c r="I639" s="8">
        <f>G639+H639</f>
        <v>0</v>
      </c>
    </row>
    <row r="640" spans="1:9" ht="33.75">
      <c r="A640" s="35"/>
      <c r="B640" s="7" t="s">
        <v>223</v>
      </c>
      <c r="C640" s="5" t="s">
        <v>52</v>
      </c>
      <c r="D640" s="5" t="s">
        <v>17</v>
      </c>
      <c r="E640" s="5" t="s">
        <v>341</v>
      </c>
      <c r="F640" s="16"/>
      <c r="G640" s="8">
        <f t="shared" ref="G640:I640" si="193">SUM(G641)</f>
        <v>3.1999999999999886</v>
      </c>
      <c r="H640" s="8">
        <f t="shared" si="193"/>
        <v>-3.2</v>
      </c>
      <c r="I640" s="8">
        <f t="shared" si="193"/>
        <v>-1.1546319456101628E-14</v>
      </c>
    </row>
    <row r="641" spans="1:9" ht="45">
      <c r="A641" s="35"/>
      <c r="B641" s="7" t="s">
        <v>57</v>
      </c>
      <c r="C641" s="5" t="s">
        <v>52</v>
      </c>
      <c r="D641" s="5" t="s">
        <v>17</v>
      </c>
      <c r="E641" s="5" t="s">
        <v>341</v>
      </c>
      <c r="F641" s="5" t="s">
        <v>67</v>
      </c>
      <c r="G641" s="8">
        <v>3.1999999999999886</v>
      </c>
      <c r="H641" s="8">
        <v>-3.2</v>
      </c>
      <c r="I641" s="8">
        <f>G641+H641</f>
        <v>-1.1546319456101628E-14</v>
      </c>
    </row>
    <row r="642" spans="1:9" ht="36" customHeight="1">
      <c r="A642" s="35"/>
      <c r="B642" s="7" t="s">
        <v>182</v>
      </c>
      <c r="C642" s="5" t="s">
        <v>52</v>
      </c>
      <c r="D642" s="5" t="s">
        <v>17</v>
      </c>
      <c r="E642" s="5" t="s">
        <v>183</v>
      </c>
      <c r="F642" s="5"/>
      <c r="G642" s="8">
        <f>G643+G644+G645</f>
        <v>16097.8</v>
      </c>
      <c r="H642" s="8">
        <f t="shared" ref="H642:I642" si="194">H643+H644+H645</f>
        <v>-16097.8</v>
      </c>
      <c r="I642" s="8">
        <f t="shared" si="194"/>
        <v>0</v>
      </c>
    </row>
    <row r="643" spans="1:9" ht="45">
      <c r="A643" s="35"/>
      <c r="B643" s="7" t="s">
        <v>57</v>
      </c>
      <c r="C643" s="5" t="s">
        <v>52</v>
      </c>
      <c r="D643" s="5" t="s">
        <v>17</v>
      </c>
      <c r="E643" s="5" t="s">
        <v>183</v>
      </c>
      <c r="F643" s="5" t="s">
        <v>67</v>
      </c>
      <c r="G643" s="8">
        <v>14233.5</v>
      </c>
      <c r="H643" s="8">
        <v>-14233.5</v>
      </c>
      <c r="I643" s="8">
        <f>G643+H643</f>
        <v>0</v>
      </c>
    </row>
    <row r="644" spans="1:9">
      <c r="A644" s="35"/>
      <c r="B644" s="46" t="s">
        <v>303</v>
      </c>
      <c r="C644" s="5" t="s">
        <v>52</v>
      </c>
      <c r="D644" s="5" t="s">
        <v>17</v>
      </c>
      <c r="E644" s="5" t="s">
        <v>183</v>
      </c>
      <c r="F644" s="5" t="s">
        <v>68</v>
      </c>
      <c r="G644" s="8">
        <v>159.4</v>
      </c>
      <c r="H644" s="8">
        <v>-159.4</v>
      </c>
      <c r="I644" s="8">
        <f>G644+H644</f>
        <v>0</v>
      </c>
    </row>
    <row r="645" spans="1:9" ht="67.5">
      <c r="A645" s="35"/>
      <c r="B645" s="7" t="s">
        <v>395</v>
      </c>
      <c r="C645" s="5" t="s">
        <v>52</v>
      </c>
      <c r="D645" s="5" t="s">
        <v>17</v>
      </c>
      <c r="E645" s="5" t="s">
        <v>183</v>
      </c>
      <c r="F645" s="5" t="s">
        <v>396</v>
      </c>
      <c r="G645" s="8">
        <v>1704.9</v>
      </c>
      <c r="H645" s="8">
        <v>-1704.9</v>
      </c>
      <c r="I645" s="8">
        <f>G645+H645</f>
        <v>0</v>
      </c>
    </row>
    <row r="646" spans="1:9" ht="22.5">
      <c r="A646" s="35"/>
      <c r="B646" s="7" t="s">
        <v>635</v>
      </c>
      <c r="C646" s="5" t="s">
        <v>52</v>
      </c>
      <c r="D646" s="5" t="s">
        <v>17</v>
      </c>
      <c r="E646" s="5" t="s">
        <v>642</v>
      </c>
      <c r="F646" s="5"/>
      <c r="G646" s="8">
        <f>G647+G649+G653+G655+G657+G659+G663+G666+G668+G670</f>
        <v>0</v>
      </c>
      <c r="H646" s="8">
        <f t="shared" ref="H646:I646" si="195">H647+H649+H653+H655+H657+H659+H663+H666+H668+H670</f>
        <v>46758.100000000006</v>
      </c>
      <c r="I646" s="8">
        <f t="shared" si="195"/>
        <v>46758.100000000006</v>
      </c>
    </row>
    <row r="647" spans="1:9" ht="22.5">
      <c r="A647" s="35"/>
      <c r="B647" s="7" t="s">
        <v>636</v>
      </c>
      <c r="C647" s="5" t="s">
        <v>52</v>
      </c>
      <c r="D647" s="5" t="s">
        <v>17</v>
      </c>
      <c r="E647" s="5" t="s">
        <v>643</v>
      </c>
      <c r="F647" s="5"/>
      <c r="G647" s="8">
        <f>G648</f>
        <v>0</v>
      </c>
      <c r="H647" s="8">
        <f>H648</f>
        <v>527.5</v>
      </c>
      <c r="I647" s="8">
        <f>I648</f>
        <v>527.5</v>
      </c>
    </row>
    <row r="648" spans="1:9" ht="45">
      <c r="A648" s="35"/>
      <c r="B648" s="7" t="s">
        <v>57</v>
      </c>
      <c r="C648" s="5" t="s">
        <v>52</v>
      </c>
      <c r="D648" s="5" t="s">
        <v>17</v>
      </c>
      <c r="E648" s="5" t="s">
        <v>643</v>
      </c>
      <c r="F648" s="5" t="s">
        <v>67</v>
      </c>
      <c r="G648" s="8"/>
      <c r="H648" s="8">
        <v>527.5</v>
      </c>
      <c r="I648" s="8">
        <f>G648+H648</f>
        <v>527.5</v>
      </c>
    </row>
    <row r="649" spans="1:9" ht="33.75">
      <c r="A649" s="35"/>
      <c r="B649" s="7" t="s">
        <v>637</v>
      </c>
      <c r="C649" s="5" t="s">
        <v>52</v>
      </c>
      <c r="D649" s="5" t="s">
        <v>17</v>
      </c>
      <c r="E649" s="5" t="s">
        <v>644</v>
      </c>
      <c r="F649" s="5"/>
      <c r="G649" s="8">
        <f>SUM(G650:G652)</f>
        <v>0</v>
      </c>
      <c r="H649" s="8">
        <f>SUM(H650:H652)</f>
        <v>10756.7</v>
      </c>
      <c r="I649" s="8">
        <f>SUM(I650:I652)</f>
        <v>10756.7</v>
      </c>
    </row>
    <row r="650" spans="1:9" ht="45">
      <c r="A650" s="35"/>
      <c r="B650" s="7" t="s">
        <v>57</v>
      </c>
      <c r="C650" s="5" t="s">
        <v>52</v>
      </c>
      <c r="D650" s="5" t="s">
        <v>17</v>
      </c>
      <c r="E650" s="5" t="s">
        <v>644</v>
      </c>
      <c r="F650" s="5" t="s">
        <v>67</v>
      </c>
      <c r="G650" s="8"/>
      <c r="H650" s="8">
        <v>8885.1</v>
      </c>
      <c r="I650" s="8">
        <f>G650+H650</f>
        <v>8885.1</v>
      </c>
    </row>
    <row r="651" spans="1:9">
      <c r="A651" s="35"/>
      <c r="B651" s="6" t="s">
        <v>303</v>
      </c>
      <c r="C651" s="5" t="s">
        <v>52</v>
      </c>
      <c r="D651" s="5" t="s">
        <v>17</v>
      </c>
      <c r="E651" s="5" t="s">
        <v>644</v>
      </c>
      <c r="F651" s="5" t="s">
        <v>68</v>
      </c>
      <c r="G651" s="8"/>
      <c r="H651" s="8">
        <v>106.5</v>
      </c>
      <c r="I651" s="8">
        <f>G651+H651</f>
        <v>106.5</v>
      </c>
    </row>
    <row r="652" spans="1:9" ht="67.5">
      <c r="A652" s="35"/>
      <c r="B652" s="7" t="s">
        <v>395</v>
      </c>
      <c r="C652" s="5" t="s">
        <v>52</v>
      </c>
      <c r="D652" s="5" t="s">
        <v>17</v>
      </c>
      <c r="E652" s="5" t="s">
        <v>644</v>
      </c>
      <c r="F652" s="5" t="s">
        <v>396</v>
      </c>
      <c r="G652" s="8"/>
      <c r="H652" s="8">
        <v>1765.1</v>
      </c>
      <c r="I652" s="8">
        <f>G652+H652</f>
        <v>1765.1</v>
      </c>
    </row>
    <row r="653" spans="1:9" ht="22.5">
      <c r="A653" s="35"/>
      <c r="B653" s="7" t="s">
        <v>638</v>
      </c>
      <c r="C653" s="5" t="s">
        <v>52</v>
      </c>
      <c r="D653" s="5" t="s">
        <v>17</v>
      </c>
      <c r="E653" s="5" t="s">
        <v>645</v>
      </c>
      <c r="F653" s="5"/>
      <c r="G653" s="8">
        <f>G654</f>
        <v>0</v>
      </c>
      <c r="H653" s="8">
        <f>H654</f>
        <v>3396.6</v>
      </c>
      <c r="I653" s="8">
        <f>I654</f>
        <v>3396.6</v>
      </c>
    </row>
    <row r="654" spans="1:9" ht="45">
      <c r="A654" s="35"/>
      <c r="B654" s="7" t="s">
        <v>57</v>
      </c>
      <c r="C654" s="5" t="s">
        <v>52</v>
      </c>
      <c r="D654" s="5" t="s">
        <v>17</v>
      </c>
      <c r="E654" s="5" t="s">
        <v>645</v>
      </c>
      <c r="F654" s="5" t="s">
        <v>67</v>
      </c>
      <c r="G654" s="8"/>
      <c r="H654" s="8">
        <v>3396.6</v>
      </c>
      <c r="I654" s="8">
        <f>G654+H654</f>
        <v>3396.6</v>
      </c>
    </row>
    <row r="655" spans="1:9" ht="33.75">
      <c r="A655" s="35"/>
      <c r="B655" s="6" t="s">
        <v>639</v>
      </c>
      <c r="C655" s="5" t="s">
        <v>52</v>
      </c>
      <c r="D655" s="5" t="s">
        <v>17</v>
      </c>
      <c r="E655" s="5" t="s">
        <v>646</v>
      </c>
      <c r="F655" s="5"/>
      <c r="G655" s="8">
        <f>G656</f>
        <v>0</v>
      </c>
      <c r="H655" s="8">
        <f>H656</f>
        <v>381.1</v>
      </c>
      <c r="I655" s="8">
        <f>I656</f>
        <v>381.1</v>
      </c>
    </row>
    <row r="656" spans="1:9" ht="45">
      <c r="A656" s="35"/>
      <c r="B656" s="6" t="s">
        <v>57</v>
      </c>
      <c r="C656" s="5" t="s">
        <v>52</v>
      </c>
      <c r="D656" s="5" t="s">
        <v>17</v>
      </c>
      <c r="E656" s="5" t="s">
        <v>646</v>
      </c>
      <c r="F656" s="5" t="s">
        <v>67</v>
      </c>
      <c r="G656" s="8"/>
      <c r="H656" s="8">
        <v>381.1</v>
      </c>
      <c r="I656" s="8">
        <f>G656+H656</f>
        <v>381.1</v>
      </c>
    </row>
    <row r="657" spans="1:9" ht="33.75">
      <c r="A657" s="35"/>
      <c r="B657" s="7" t="s">
        <v>640</v>
      </c>
      <c r="C657" s="5" t="s">
        <v>52</v>
      </c>
      <c r="D657" s="5" t="s">
        <v>17</v>
      </c>
      <c r="E657" s="5" t="s">
        <v>647</v>
      </c>
      <c r="F657" s="5"/>
      <c r="G657" s="8">
        <f>G658</f>
        <v>0</v>
      </c>
      <c r="H657" s="8">
        <f>H658</f>
        <v>3.2</v>
      </c>
      <c r="I657" s="8">
        <f>I658</f>
        <v>3.2</v>
      </c>
    </row>
    <row r="658" spans="1:9" ht="45">
      <c r="A658" s="35"/>
      <c r="B658" s="7" t="s">
        <v>57</v>
      </c>
      <c r="C658" s="5" t="s">
        <v>52</v>
      </c>
      <c r="D658" s="5" t="s">
        <v>17</v>
      </c>
      <c r="E658" s="5" t="s">
        <v>647</v>
      </c>
      <c r="F658" s="5" t="s">
        <v>67</v>
      </c>
      <c r="G658" s="8"/>
      <c r="H658" s="8">
        <v>3.2</v>
      </c>
      <c r="I658" s="8">
        <f>G658+H658</f>
        <v>3.2</v>
      </c>
    </row>
    <row r="659" spans="1:9" ht="45">
      <c r="A659" s="35"/>
      <c r="B659" s="7" t="s">
        <v>641</v>
      </c>
      <c r="C659" s="5" t="s">
        <v>52</v>
      </c>
      <c r="D659" s="5" t="s">
        <v>17</v>
      </c>
      <c r="E659" s="5" t="s">
        <v>648</v>
      </c>
      <c r="F659" s="5"/>
      <c r="G659" s="8">
        <f>SUM(G660:G662)</f>
        <v>0</v>
      </c>
      <c r="H659" s="8">
        <f>SUM(H660:H662)</f>
        <v>16097.8</v>
      </c>
      <c r="I659" s="8">
        <f>SUM(I660:I662)</f>
        <v>16097.8</v>
      </c>
    </row>
    <row r="660" spans="1:9" ht="45">
      <c r="A660" s="35"/>
      <c r="B660" s="7" t="s">
        <v>57</v>
      </c>
      <c r="C660" s="5" t="s">
        <v>52</v>
      </c>
      <c r="D660" s="5" t="s">
        <v>17</v>
      </c>
      <c r="E660" s="5" t="s">
        <v>648</v>
      </c>
      <c r="F660" s="5" t="s">
        <v>67</v>
      </c>
      <c r="G660" s="8"/>
      <c r="H660" s="8">
        <v>14233.5</v>
      </c>
      <c r="I660" s="8">
        <f>G660+H660</f>
        <v>14233.5</v>
      </c>
    </row>
    <row r="661" spans="1:9">
      <c r="A661" s="35"/>
      <c r="B661" s="6" t="s">
        <v>303</v>
      </c>
      <c r="C661" s="5" t="s">
        <v>52</v>
      </c>
      <c r="D661" s="5" t="s">
        <v>17</v>
      </c>
      <c r="E661" s="5" t="s">
        <v>648</v>
      </c>
      <c r="F661" s="5" t="s">
        <v>68</v>
      </c>
      <c r="G661" s="8"/>
      <c r="H661" s="8">
        <v>159.4</v>
      </c>
      <c r="I661" s="8">
        <f>G661+H661</f>
        <v>159.4</v>
      </c>
    </row>
    <row r="662" spans="1:9" ht="67.5">
      <c r="A662" s="35"/>
      <c r="B662" s="7" t="s">
        <v>395</v>
      </c>
      <c r="C662" s="5" t="s">
        <v>52</v>
      </c>
      <c r="D662" s="5" t="s">
        <v>17</v>
      </c>
      <c r="E662" s="5" t="s">
        <v>648</v>
      </c>
      <c r="F662" s="5" t="s">
        <v>396</v>
      </c>
      <c r="G662" s="8"/>
      <c r="H662" s="8">
        <v>1704.9</v>
      </c>
      <c r="I662" s="8">
        <f>G662+H662</f>
        <v>1704.9</v>
      </c>
    </row>
    <row r="663" spans="1:9" ht="22.5">
      <c r="A663" s="35"/>
      <c r="B663" s="4" t="s">
        <v>649</v>
      </c>
      <c r="C663" s="5" t="s">
        <v>52</v>
      </c>
      <c r="D663" s="5" t="s">
        <v>17</v>
      </c>
      <c r="E663" s="20" t="s">
        <v>650</v>
      </c>
      <c r="F663" s="5"/>
      <c r="G663" s="13">
        <f>G664+G665</f>
        <v>0</v>
      </c>
      <c r="H663" s="13">
        <f>H664+H665</f>
        <v>785</v>
      </c>
      <c r="I663" s="13">
        <f>I664+I665</f>
        <v>785</v>
      </c>
    </row>
    <row r="664" spans="1:9" ht="45">
      <c r="A664" s="35"/>
      <c r="B664" s="6" t="s">
        <v>56</v>
      </c>
      <c r="C664" s="5" t="s">
        <v>52</v>
      </c>
      <c r="D664" s="5" t="s">
        <v>17</v>
      </c>
      <c r="E664" s="20" t="s">
        <v>650</v>
      </c>
      <c r="F664" s="5">
        <v>611</v>
      </c>
      <c r="G664" s="13"/>
      <c r="H664" s="13">
        <v>785</v>
      </c>
      <c r="I664" s="13">
        <f>SUM(G664:H664)</f>
        <v>785</v>
      </c>
    </row>
    <row r="665" spans="1:9">
      <c r="A665" s="35"/>
      <c r="B665" s="6" t="s">
        <v>303</v>
      </c>
      <c r="C665" s="5" t="s">
        <v>52</v>
      </c>
      <c r="D665" s="5" t="s">
        <v>17</v>
      </c>
      <c r="E665" s="20" t="s">
        <v>650</v>
      </c>
      <c r="F665" s="5" t="s">
        <v>68</v>
      </c>
      <c r="G665" s="13"/>
      <c r="H665" s="13"/>
      <c r="I665" s="13">
        <f>SUM(G665:H665)</f>
        <v>0</v>
      </c>
    </row>
    <row r="666" spans="1:9" ht="33.75">
      <c r="A666" s="35"/>
      <c r="B666" s="75" t="s">
        <v>743</v>
      </c>
      <c r="C666" s="5" t="s">
        <v>52</v>
      </c>
      <c r="D666" s="5" t="s">
        <v>17</v>
      </c>
      <c r="E666" s="20" t="s">
        <v>651</v>
      </c>
      <c r="F666" s="5"/>
      <c r="G666" s="13">
        <f>G667</f>
        <v>0</v>
      </c>
      <c r="H666" s="13">
        <f>H667</f>
        <v>2343.6999999999998</v>
      </c>
      <c r="I666" s="13">
        <f>I667</f>
        <v>2343.6999999999998</v>
      </c>
    </row>
    <row r="667" spans="1:9" ht="45">
      <c r="A667" s="35"/>
      <c r="B667" s="7" t="s">
        <v>56</v>
      </c>
      <c r="C667" s="5" t="s">
        <v>52</v>
      </c>
      <c r="D667" s="5" t="s">
        <v>17</v>
      </c>
      <c r="E667" s="20" t="s">
        <v>651</v>
      </c>
      <c r="F667" s="5" t="s">
        <v>67</v>
      </c>
      <c r="G667" s="13"/>
      <c r="H667" s="13">
        <v>2343.6999999999998</v>
      </c>
      <c r="I667" s="13">
        <f>SUM(G667:H667)</f>
        <v>2343.6999999999998</v>
      </c>
    </row>
    <row r="668" spans="1:9" ht="33.75">
      <c r="A668" s="35"/>
      <c r="B668" s="74" t="s">
        <v>744</v>
      </c>
      <c r="C668" s="5" t="s">
        <v>52</v>
      </c>
      <c r="D668" s="5" t="s">
        <v>17</v>
      </c>
      <c r="E668" s="20" t="s">
        <v>652</v>
      </c>
      <c r="F668" s="5"/>
      <c r="G668" s="13">
        <f>G669</f>
        <v>0</v>
      </c>
      <c r="H668" s="13">
        <f>H669</f>
        <v>607.79999999999995</v>
      </c>
      <c r="I668" s="13">
        <f>I669</f>
        <v>607.79999999999995</v>
      </c>
    </row>
    <row r="669" spans="1:9" ht="45">
      <c r="A669" s="35"/>
      <c r="B669" s="7" t="s">
        <v>56</v>
      </c>
      <c r="C669" s="5" t="s">
        <v>52</v>
      </c>
      <c r="D669" s="5" t="s">
        <v>17</v>
      </c>
      <c r="E669" s="20" t="s">
        <v>652</v>
      </c>
      <c r="F669" s="5" t="s">
        <v>67</v>
      </c>
      <c r="G669" s="13"/>
      <c r="H669" s="13">
        <v>607.79999999999995</v>
      </c>
      <c r="I669" s="13">
        <f>SUM(G669:H669)</f>
        <v>607.79999999999995</v>
      </c>
    </row>
    <row r="670" spans="1:9" ht="33.75">
      <c r="A670" s="35"/>
      <c r="B670" s="12" t="s">
        <v>745</v>
      </c>
      <c r="C670" s="5" t="s">
        <v>52</v>
      </c>
      <c r="D670" s="5" t="s">
        <v>17</v>
      </c>
      <c r="E670" s="20" t="s">
        <v>653</v>
      </c>
      <c r="F670" s="5"/>
      <c r="G670" s="13">
        <f>G671+G672</f>
        <v>0</v>
      </c>
      <c r="H670" s="13">
        <f>H671+H672</f>
        <v>11858.7</v>
      </c>
      <c r="I670" s="13">
        <f>I671+I672</f>
        <v>11858.7</v>
      </c>
    </row>
    <row r="671" spans="1:9" ht="45">
      <c r="A671" s="35"/>
      <c r="B671" s="7" t="s">
        <v>56</v>
      </c>
      <c r="C671" s="5" t="s">
        <v>52</v>
      </c>
      <c r="D671" s="5" t="s">
        <v>17</v>
      </c>
      <c r="E671" s="20" t="s">
        <v>653</v>
      </c>
      <c r="F671" s="5" t="s">
        <v>67</v>
      </c>
      <c r="G671" s="13"/>
      <c r="H671" s="13">
        <v>11610</v>
      </c>
      <c r="I671" s="13">
        <f>SUM(G671:H671)</f>
        <v>11610</v>
      </c>
    </row>
    <row r="672" spans="1:9">
      <c r="A672" s="35"/>
      <c r="B672" s="6" t="s">
        <v>303</v>
      </c>
      <c r="C672" s="5" t="s">
        <v>52</v>
      </c>
      <c r="D672" s="5" t="s">
        <v>17</v>
      </c>
      <c r="E672" s="20" t="s">
        <v>653</v>
      </c>
      <c r="F672" s="5" t="s">
        <v>68</v>
      </c>
      <c r="G672" s="13"/>
      <c r="H672" s="13">
        <v>248.7</v>
      </c>
      <c r="I672" s="13">
        <f>SUM(G672:H672)</f>
        <v>248.7</v>
      </c>
    </row>
    <row r="673" spans="1:9">
      <c r="A673" s="35" t="s">
        <v>61</v>
      </c>
      <c r="B673" s="38" t="s">
        <v>141</v>
      </c>
      <c r="C673" s="32" t="s">
        <v>52</v>
      </c>
      <c r="D673" s="32" t="s">
        <v>52</v>
      </c>
      <c r="E673" s="32"/>
      <c r="F673" s="32"/>
      <c r="G673" s="45">
        <f>G674</f>
        <v>400.7</v>
      </c>
      <c r="H673" s="45">
        <f t="shared" ref="H673:I673" si="196">H674</f>
        <v>0</v>
      </c>
      <c r="I673" s="45">
        <f t="shared" si="196"/>
        <v>400.7</v>
      </c>
    </row>
    <row r="674" spans="1:9" ht="56.25">
      <c r="A674" s="35"/>
      <c r="B674" s="46" t="s">
        <v>462</v>
      </c>
      <c r="C674" s="5" t="s">
        <v>52</v>
      </c>
      <c r="D674" s="5" t="s">
        <v>52</v>
      </c>
      <c r="E674" s="5" t="s">
        <v>167</v>
      </c>
      <c r="F674" s="5"/>
      <c r="G674" s="8">
        <f>G675+G679</f>
        <v>400.7</v>
      </c>
      <c r="H674" s="8">
        <f t="shared" ref="H674:I674" si="197">H675+H679</f>
        <v>0</v>
      </c>
      <c r="I674" s="8">
        <f t="shared" si="197"/>
        <v>400.7</v>
      </c>
    </row>
    <row r="675" spans="1:9" ht="22.5">
      <c r="A675" s="35"/>
      <c r="B675" s="46" t="s">
        <v>166</v>
      </c>
      <c r="C675" s="5" t="s">
        <v>52</v>
      </c>
      <c r="D675" s="5" t="s">
        <v>52</v>
      </c>
      <c r="E675" s="5" t="s">
        <v>168</v>
      </c>
      <c r="F675" s="5"/>
      <c r="G675" s="8">
        <f t="shared" ref="G675:I675" si="198">G676</f>
        <v>400.7</v>
      </c>
      <c r="H675" s="8">
        <f t="shared" si="198"/>
        <v>-400.7</v>
      </c>
      <c r="I675" s="8">
        <f t="shared" si="198"/>
        <v>0</v>
      </c>
    </row>
    <row r="676" spans="1:9" ht="22.5">
      <c r="A676" s="35"/>
      <c r="B676" s="46" t="s">
        <v>309</v>
      </c>
      <c r="C676" s="5" t="s">
        <v>52</v>
      </c>
      <c r="D676" s="5" t="s">
        <v>52</v>
      </c>
      <c r="E676" s="5" t="s">
        <v>307</v>
      </c>
      <c r="F676" s="5"/>
      <c r="G676" s="8">
        <f t="shared" ref="G676:I676" si="199">SUM(G677:G678)</f>
        <v>400.7</v>
      </c>
      <c r="H676" s="8">
        <f t="shared" si="199"/>
        <v>-400.7</v>
      </c>
      <c r="I676" s="8">
        <f t="shared" si="199"/>
        <v>0</v>
      </c>
    </row>
    <row r="677" spans="1:9" ht="27" customHeight="1">
      <c r="A677" s="35"/>
      <c r="B677" s="46" t="s">
        <v>91</v>
      </c>
      <c r="C677" s="5" t="s">
        <v>52</v>
      </c>
      <c r="D677" s="5" t="s">
        <v>52</v>
      </c>
      <c r="E677" s="5" t="s">
        <v>307</v>
      </c>
      <c r="F677" s="5" t="s">
        <v>22</v>
      </c>
      <c r="G677" s="8">
        <v>313.2</v>
      </c>
      <c r="H677" s="8">
        <v>-313.2</v>
      </c>
      <c r="I677" s="8">
        <f>G677+H677</f>
        <v>0</v>
      </c>
    </row>
    <row r="678" spans="1:9">
      <c r="A678" s="35"/>
      <c r="B678" s="43" t="s">
        <v>310</v>
      </c>
      <c r="C678" s="5" t="s">
        <v>52</v>
      </c>
      <c r="D678" s="5" t="s">
        <v>52</v>
      </c>
      <c r="E678" s="5" t="s">
        <v>307</v>
      </c>
      <c r="F678" s="5" t="s">
        <v>308</v>
      </c>
      <c r="G678" s="8">
        <v>87.5</v>
      </c>
      <c r="H678" s="8">
        <v>-87.5</v>
      </c>
      <c r="I678" s="8">
        <f>G678+H678</f>
        <v>0</v>
      </c>
    </row>
    <row r="679" spans="1:9" ht="22.5">
      <c r="A679" s="35"/>
      <c r="B679" s="4" t="s">
        <v>654</v>
      </c>
      <c r="C679" s="5" t="s">
        <v>52</v>
      </c>
      <c r="D679" s="5" t="s">
        <v>52</v>
      </c>
      <c r="E679" s="20" t="s">
        <v>657</v>
      </c>
      <c r="F679" s="5"/>
      <c r="G679" s="8">
        <f>G680+G682</f>
        <v>0</v>
      </c>
      <c r="H679" s="8">
        <f>H680+H682</f>
        <v>400.7</v>
      </c>
      <c r="I679" s="8">
        <f>I680+I682</f>
        <v>400.7</v>
      </c>
    </row>
    <row r="680" spans="1:9" ht="33.75">
      <c r="A680" s="35"/>
      <c r="B680" s="4" t="s">
        <v>655</v>
      </c>
      <c r="C680" s="5" t="s">
        <v>52</v>
      </c>
      <c r="D680" s="5" t="s">
        <v>52</v>
      </c>
      <c r="E680" s="20" t="s">
        <v>658</v>
      </c>
      <c r="F680" s="5"/>
      <c r="G680" s="8">
        <f>G681</f>
        <v>0</v>
      </c>
      <c r="H680" s="8">
        <f>H681</f>
        <v>313.2</v>
      </c>
      <c r="I680" s="8">
        <f>I681</f>
        <v>313.2</v>
      </c>
    </row>
    <row r="681" spans="1:9" ht="25.5" customHeight="1">
      <c r="A681" s="35"/>
      <c r="B681" s="6" t="s">
        <v>91</v>
      </c>
      <c r="C681" s="5" t="s">
        <v>52</v>
      </c>
      <c r="D681" s="5" t="s">
        <v>52</v>
      </c>
      <c r="E681" s="20" t="s">
        <v>658</v>
      </c>
      <c r="F681" s="5" t="s">
        <v>22</v>
      </c>
      <c r="G681" s="8"/>
      <c r="H681" s="8">
        <v>313.2</v>
      </c>
      <c r="I681" s="8">
        <f>SUM(G681:H681)</f>
        <v>313.2</v>
      </c>
    </row>
    <row r="682" spans="1:9">
      <c r="A682" s="35"/>
      <c r="B682" s="4" t="s">
        <v>656</v>
      </c>
      <c r="C682" s="5" t="s">
        <v>52</v>
      </c>
      <c r="D682" s="5" t="s">
        <v>52</v>
      </c>
      <c r="E682" s="20" t="s">
        <v>659</v>
      </c>
      <c r="F682" s="5"/>
      <c r="G682" s="8">
        <f>G683</f>
        <v>0</v>
      </c>
      <c r="H682" s="8">
        <f>H683</f>
        <v>87.5</v>
      </c>
      <c r="I682" s="8">
        <f>I683</f>
        <v>87.5</v>
      </c>
    </row>
    <row r="683" spans="1:9">
      <c r="A683" s="35"/>
      <c r="B683" s="14" t="s">
        <v>310</v>
      </c>
      <c r="C683" s="5" t="s">
        <v>52</v>
      </c>
      <c r="D683" s="5" t="s">
        <v>52</v>
      </c>
      <c r="E683" s="20" t="s">
        <v>659</v>
      </c>
      <c r="F683" s="5" t="s">
        <v>308</v>
      </c>
      <c r="G683" s="8"/>
      <c r="H683" s="8">
        <v>87.5</v>
      </c>
      <c r="I683" s="8">
        <f>SUM(G683:H683)</f>
        <v>87.5</v>
      </c>
    </row>
    <row r="684" spans="1:9">
      <c r="A684" s="35" t="s">
        <v>155</v>
      </c>
      <c r="B684" s="38" t="s">
        <v>62</v>
      </c>
      <c r="C684" s="32" t="s">
        <v>52</v>
      </c>
      <c r="D684" s="32" t="s">
        <v>42</v>
      </c>
      <c r="E684" s="32"/>
      <c r="F684" s="32"/>
      <c r="G684" s="11">
        <f>G685</f>
        <v>25525.800000000003</v>
      </c>
      <c r="H684" s="11">
        <f t="shared" ref="G684:I686" si="200">H685</f>
        <v>2523.9000000000015</v>
      </c>
      <c r="I684" s="11">
        <f t="shared" si="200"/>
        <v>28049.700000000004</v>
      </c>
    </row>
    <row r="685" spans="1:9" ht="56.25">
      <c r="A685" s="35"/>
      <c r="B685" s="7" t="s">
        <v>462</v>
      </c>
      <c r="C685" s="5" t="s">
        <v>52</v>
      </c>
      <c r="D685" s="5" t="s">
        <v>42</v>
      </c>
      <c r="E685" s="5" t="s">
        <v>167</v>
      </c>
      <c r="F685" s="5"/>
      <c r="G685" s="8">
        <f>G686+G709+G694+G714+G733</f>
        <v>25525.800000000003</v>
      </c>
      <c r="H685" s="8">
        <f t="shared" ref="H685:I685" si="201">H686+H709+H694+H714+H733</f>
        <v>2523.9000000000015</v>
      </c>
      <c r="I685" s="8">
        <f t="shared" si="201"/>
        <v>28049.700000000004</v>
      </c>
    </row>
    <row r="686" spans="1:9" ht="33.75">
      <c r="A686" s="35"/>
      <c r="B686" s="46" t="s">
        <v>123</v>
      </c>
      <c r="C686" s="5" t="s">
        <v>52</v>
      </c>
      <c r="D686" s="5" t="s">
        <v>42</v>
      </c>
      <c r="E686" s="5" t="s">
        <v>251</v>
      </c>
      <c r="F686" s="5"/>
      <c r="G686" s="8">
        <f t="shared" si="200"/>
        <v>5083.6000000000004</v>
      </c>
      <c r="H686" s="8">
        <f t="shared" si="200"/>
        <v>-5083.6000000000004</v>
      </c>
      <c r="I686" s="8">
        <f t="shared" si="200"/>
        <v>0</v>
      </c>
    </row>
    <row r="687" spans="1:9" ht="22.5">
      <c r="A687" s="35"/>
      <c r="B687" s="46" t="s">
        <v>124</v>
      </c>
      <c r="C687" s="5" t="s">
        <v>52</v>
      </c>
      <c r="D687" s="5" t="s">
        <v>42</v>
      </c>
      <c r="E687" s="5" t="s">
        <v>225</v>
      </c>
      <c r="F687" s="5"/>
      <c r="G687" s="8">
        <f t="shared" ref="G687:I687" si="202">G688+G691</f>
        <v>5083.6000000000004</v>
      </c>
      <c r="H687" s="8">
        <f t="shared" si="202"/>
        <v>-5083.6000000000004</v>
      </c>
      <c r="I687" s="8">
        <f t="shared" si="202"/>
        <v>0</v>
      </c>
    </row>
    <row r="688" spans="1:9" ht="33.75">
      <c r="A688" s="35"/>
      <c r="B688" s="46" t="s">
        <v>125</v>
      </c>
      <c r="C688" s="5" t="s">
        <v>52</v>
      </c>
      <c r="D688" s="5" t="s">
        <v>42</v>
      </c>
      <c r="E688" s="5" t="s">
        <v>226</v>
      </c>
      <c r="F688" s="5"/>
      <c r="G688" s="8">
        <f t="shared" ref="G688:I688" si="203">G689+G690</f>
        <v>4692.6000000000004</v>
      </c>
      <c r="H688" s="8">
        <f t="shared" si="203"/>
        <v>-4692.6000000000004</v>
      </c>
      <c r="I688" s="8">
        <f t="shared" si="203"/>
        <v>0</v>
      </c>
    </row>
    <row r="689" spans="1:9" ht="22.5">
      <c r="A689" s="35"/>
      <c r="B689" s="46" t="s">
        <v>87</v>
      </c>
      <c r="C689" s="5" t="s">
        <v>52</v>
      </c>
      <c r="D689" s="5" t="s">
        <v>42</v>
      </c>
      <c r="E689" s="5" t="s">
        <v>226</v>
      </c>
      <c r="F689" s="16" t="s">
        <v>13</v>
      </c>
      <c r="G689" s="8">
        <v>3604.1</v>
      </c>
      <c r="H689" s="8">
        <v>-3604.1</v>
      </c>
      <c r="I689" s="8">
        <f>G689+H689</f>
        <v>0</v>
      </c>
    </row>
    <row r="690" spans="1:9" ht="45">
      <c r="A690" s="35"/>
      <c r="B690" s="46" t="s">
        <v>88</v>
      </c>
      <c r="C690" s="5" t="s">
        <v>52</v>
      </c>
      <c r="D690" s="5" t="s">
        <v>42</v>
      </c>
      <c r="E690" s="5" t="s">
        <v>226</v>
      </c>
      <c r="F690" s="16" t="s">
        <v>89</v>
      </c>
      <c r="G690" s="8">
        <v>1088.5</v>
      </c>
      <c r="H690" s="8">
        <v>-1088.5</v>
      </c>
      <c r="I690" s="8">
        <f>G690+H690</f>
        <v>0</v>
      </c>
    </row>
    <row r="691" spans="1:9" ht="22.5">
      <c r="A691" s="35"/>
      <c r="B691" s="46" t="s">
        <v>312</v>
      </c>
      <c r="C691" s="5" t="s">
        <v>52</v>
      </c>
      <c r="D691" s="5" t="s">
        <v>42</v>
      </c>
      <c r="E691" s="5" t="s">
        <v>311</v>
      </c>
      <c r="F691" s="5"/>
      <c r="G691" s="8">
        <f t="shared" ref="G691:I691" si="204">SUM(G692:G693)</f>
        <v>391</v>
      </c>
      <c r="H691" s="8">
        <f t="shared" si="204"/>
        <v>-391</v>
      </c>
      <c r="I691" s="8">
        <f t="shared" si="204"/>
        <v>0</v>
      </c>
    </row>
    <row r="692" spans="1:9" ht="33.75">
      <c r="A692" s="35"/>
      <c r="B692" s="46" t="s">
        <v>14</v>
      </c>
      <c r="C692" s="5" t="s">
        <v>52</v>
      </c>
      <c r="D692" s="5" t="s">
        <v>42</v>
      </c>
      <c r="E692" s="5" t="s">
        <v>311</v>
      </c>
      <c r="F692" s="16" t="s">
        <v>20</v>
      </c>
      <c r="G692" s="8">
        <v>300.3</v>
      </c>
      <c r="H692" s="8">
        <v>-300.3</v>
      </c>
      <c r="I692" s="8">
        <f>G692+H692</f>
        <v>0</v>
      </c>
    </row>
    <row r="693" spans="1:9" ht="45">
      <c r="A693" s="35"/>
      <c r="B693" s="46" t="s">
        <v>88</v>
      </c>
      <c r="C693" s="5" t="s">
        <v>52</v>
      </c>
      <c r="D693" s="5" t="s">
        <v>42</v>
      </c>
      <c r="E693" s="5" t="s">
        <v>311</v>
      </c>
      <c r="F693" s="16" t="s">
        <v>89</v>
      </c>
      <c r="G693" s="8">
        <v>90.7</v>
      </c>
      <c r="H693" s="8">
        <v>-90.7</v>
      </c>
      <c r="I693" s="8">
        <f>G693+H693</f>
        <v>0</v>
      </c>
    </row>
    <row r="694" spans="1:9" ht="45">
      <c r="A694" s="35"/>
      <c r="B694" s="7" t="s">
        <v>252</v>
      </c>
      <c r="C694" s="5" t="s">
        <v>52</v>
      </c>
      <c r="D694" s="5" t="s">
        <v>42</v>
      </c>
      <c r="E694" s="5" t="s">
        <v>421</v>
      </c>
      <c r="F694" s="5"/>
      <c r="G694" s="8">
        <f>G695</f>
        <v>18839.2</v>
      </c>
      <c r="H694" s="8">
        <f t="shared" ref="H694:I694" si="205">H695</f>
        <v>-18839.2</v>
      </c>
      <c r="I694" s="8">
        <f t="shared" si="205"/>
        <v>0</v>
      </c>
    </row>
    <row r="695" spans="1:9" ht="33.75">
      <c r="A695" s="35"/>
      <c r="B695" s="7" t="s">
        <v>126</v>
      </c>
      <c r="C695" s="5" t="s">
        <v>52</v>
      </c>
      <c r="D695" s="5" t="s">
        <v>42</v>
      </c>
      <c r="E695" s="5" t="s">
        <v>422</v>
      </c>
      <c r="F695" s="5"/>
      <c r="G695" s="8">
        <f>G696+G699+G707+G704</f>
        <v>18839.2</v>
      </c>
      <c r="H695" s="8">
        <f>H696+H699+H707+H704</f>
        <v>-18839.2</v>
      </c>
      <c r="I695" s="8">
        <f>I696+I699+I707+I704</f>
        <v>0</v>
      </c>
    </row>
    <row r="696" spans="1:9" ht="33.75">
      <c r="A696" s="35"/>
      <c r="B696" s="7" t="s">
        <v>127</v>
      </c>
      <c r="C696" s="5" t="s">
        <v>52</v>
      </c>
      <c r="D696" s="5" t="s">
        <v>42</v>
      </c>
      <c r="E696" s="5" t="s">
        <v>423</v>
      </c>
      <c r="F696" s="5"/>
      <c r="G696" s="8">
        <f>G697+G698</f>
        <v>15713.5</v>
      </c>
      <c r="H696" s="8">
        <f t="shared" ref="H696:I696" si="206">H697+H698</f>
        <v>-15713.5</v>
      </c>
      <c r="I696" s="8">
        <f t="shared" si="206"/>
        <v>0</v>
      </c>
    </row>
    <row r="697" spans="1:9">
      <c r="A697" s="35"/>
      <c r="B697" s="7" t="s">
        <v>145</v>
      </c>
      <c r="C697" s="5" t="s">
        <v>52</v>
      </c>
      <c r="D697" s="5" t="s">
        <v>42</v>
      </c>
      <c r="E697" s="5" t="s">
        <v>423</v>
      </c>
      <c r="F697" s="5" t="s">
        <v>35</v>
      </c>
      <c r="G697" s="54">
        <v>11909</v>
      </c>
      <c r="H697" s="54">
        <v>-11909</v>
      </c>
      <c r="I697" s="8">
        <f>SUM(G697:H697)</f>
        <v>0</v>
      </c>
    </row>
    <row r="698" spans="1:9" ht="33.75">
      <c r="A698" s="35"/>
      <c r="B698" s="7" t="s">
        <v>452</v>
      </c>
      <c r="C698" s="5" t="s">
        <v>52</v>
      </c>
      <c r="D698" s="5" t="s">
        <v>42</v>
      </c>
      <c r="E698" s="5" t="s">
        <v>423</v>
      </c>
      <c r="F698" s="5" t="s">
        <v>107</v>
      </c>
      <c r="G698" s="54">
        <v>3804.5</v>
      </c>
      <c r="H698" s="54">
        <v>-3804.5</v>
      </c>
      <c r="I698" s="8">
        <f>SUM(G698:H698)</f>
        <v>0</v>
      </c>
    </row>
    <row r="699" spans="1:9" ht="33.75">
      <c r="A699" s="35"/>
      <c r="B699" s="7" t="s">
        <v>453</v>
      </c>
      <c r="C699" s="5" t="s">
        <v>52</v>
      </c>
      <c r="D699" s="5" t="s">
        <v>42</v>
      </c>
      <c r="E699" s="5" t="s">
        <v>424</v>
      </c>
      <c r="F699" s="5"/>
      <c r="G699" s="8">
        <f>G700+G701+G702+G703</f>
        <v>2325.7000000000003</v>
      </c>
      <c r="H699" s="8">
        <f t="shared" ref="H699:I699" si="207">H700+H701+H702+H703</f>
        <v>-2325.7000000000003</v>
      </c>
      <c r="I699" s="8">
        <f t="shared" si="207"/>
        <v>0</v>
      </c>
    </row>
    <row r="700" spans="1:9" ht="22.5">
      <c r="A700" s="35"/>
      <c r="B700" s="49" t="s">
        <v>21</v>
      </c>
      <c r="C700" s="5" t="s">
        <v>52</v>
      </c>
      <c r="D700" s="5" t="s">
        <v>42</v>
      </c>
      <c r="E700" s="5" t="s">
        <v>424</v>
      </c>
      <c r="F700" s="16">
        <v>242</v>
      </c>
      <c r="G700" s="54">
        <v>312.3</v>
      </c>
      <c r="H700" s="54">
        <v>-312.3</v>
      </c>
      <c r="I700" s="8">
        <f>G700+H700</f>
        <v>0</v>
      </c>
    </row>
    <row r="701" spans="1:9" ht="26.25" customHeight="1">
      <c r="A701" s="35"/>
      <c r="B701" s="49" t="s">
        <v>91</v>
      </c>
      <c r="C701" s="5" t="s">
        <v>52</v>
      </c>
      <c r="D701" s="5" t="s">
        <v>42</v>
      </c>
      <c r="E701" s="5" t="s">
        <v>424</v>
      </c>
      <c r="F701" s="16">
        <v>244</v>
      </c>
      <c r="G701" s="54">
        <v>1960</v>
      </c>
      <c r="H701" s="54">
        <v>-1960</v>
      </c>
      <c r="I701" s="8">
        <f t="shared" ref="I701:I708" si="208">G701+H701</f>
        <v>0</v>
      </c>
    </row>
    <row r="702" spans="1:9" ht="22.5">
      <c r="A702" s="35"/>
      <c r="B702" s="7" t="s">
        <v>23</v>
      </c>
      <c r="C702" s="5" t="s">
        <v>52</v>
      </c>
      <c r="D702" s="5" t="s">
        <v>42</v>
      </c>
      <c r="E702" s="5" t="s">
        <v>424</v>
      </c>
      <c r="F702" s="16" t="s">
        <v>99</v>
      </c>
      <c r="G702" s="54">
        <v>38.4</v>
      </c>
      <c r="H702" s="54">
        <v>-38.4</v>
      </c>
      <c r="I702" s="8">
        <f t="shared" si="208"/>
        <v>0</v>
      </c>
    </row>
    <row r="703" spans="1:9">
      <c r="A703" s="35"/>
      <c r="B703" s="7" t="s">
        <v>100</v>
      </c>
      <c r="C703" s="5" t="s">
        <v>52</v>
      </c>
      <c r="D703" s="5" t="s">
        <v>42</v>
      </c>
      <c r="E703" s="5" t="s">
        <v>424</v>
      </c>
      <c r="F703" s="16" t="s">
        <v>36</v>
      </c>
      <c r="G703" s="54">
        <v>15</v>
      </c>
      <c r="H703" s="54">
        <v>-15</v>
      </c>
      <c r="I703" s="8">
        <f t="shared" si="208"/>
        <v>0</v>
      </c>
    </row>
    <row r="704" spans="1:9" ht="22.5">
      <c r="A704" s="35"/>
      <c r="B704" s="7" t="s">
        <v>224</v>
      </c>
      <c r="C704" s="5" t="s">
        <v>52</v>
      </c>
      <c r="D704" s="5" t="s">
        <v>42</v>
      </c>
      <c r="E704" s="5" t="s">
        <v>425</v>
      </c>
      <c r="F704" s="16"/>
      <c r="G704" s="8">
        <f>G705+G706</f>
        <v>350</v>
      </c>
      <c r="H704" s="8">
        <f t="shared" ref="H704:I704" si="209">H705+H706</f>
        <v>-350</v>
      </c>
      <c r="I704" s="8">
        <f t="shared" si="209"/>
        <v>0</v>
      </c>
    </row>
    <row r="705" spans="1:9" ht="21.75" customHeight="1">
      <c r="A705" s="35"/>
      <c r="B705" s="7" t="s">
        <v>91</v>
      </c>
      <c r="C705" s="5" t="s">
        <v>52</v>
      </c>
      <c r="D705" s="5" t="s">
        <v>42</v>
      </c>
      <c r="E705" s="5" t="s">
        <v>425</v>
      </c>
      <c r="F705" s="16" t="s">
        <v>22</v>
      </c>
      <c r="G705" s="54">
        <v>56.3</v>
      </c>
      <c r="H705" s="54">
        <v>-56.3</v>
      </c>
      <c r="I705" s="8">
        <f t="shared" si="208"/>
        <v>0</v>
      </c>
    </row>
    <row r="706" spans="1:9">
      <c r="A706" s="35"/>
      <c r="B706" s="7" t="s">
        <v>246</v>
      </c>
      <c r="C706" s="5" t="s">
        <v>52</v>
      </c>
      <c r="D706" s="5" t="s">
        <v>42</v>
      </c>
      <c r="E706" s="5" t="s">
        <v>425</v>
      </c>
      <c r="F706" s="16" t="s">
        <v>247</v>
      </c>
      <c r="G706" s="54">
        <v>293.7</v>
      </c>
      <c r="H706" s="54">
        <v>-293.7</v>
      </c>
      <c r="I706" s="8">
        <f t="shared" si="208"/>
        <v>0</v>
      </c>
    </row>
    <row r="707" spans="1:9" ht="22.5">
      <c r="A707" s="35"/>
      <c r="B707" s="7" t="s">
        <v>454</v>
      </c>
      <c r="C707" s="5" t="s">
        <v>52</v>
      </c>
      <c r="D707" s="5" t="s">
        <v>42</v>
      </c>
      <c r="E707" s="36" t="s">
        <v>455</v>
      </c>
      <c r="F707" s="56"/>
      <c r="G707" s="8">
        <f>G708</f>
        <v>450</v>
      </c>
      <c r="H707" s="8">
        <f t="shared" ref="H707:I707" si="210">H708</f>
        <v>-450</v>
      </c>
      <c r="I707" s="8">
        <f t="shared" si="210"/>
        <v>0</v>
      </c>
    </row>
    <row r="708" spans="1:9" ht="25.5" customHeight="1">
      <c r="A708" s="35"/>
      <c r="B708" s="7" t="s">
        <v>91</v>
      </c>
      <c r="C708" s="5" t="s">
        <v>52</v>
      </c>
      <c r="D708" s="5" t="s">
        <v>42</v>
      </c>
      <c r="E708" s="36" t="s">
        <v>455</v>
      </c>
      <c r="F708" s="56">
        <v>244</v>
      </c>
      <c r="G708" s="54">
        <v>450</v>
      </c>
      <c r="H708" s="54">
        <v>-450</v>
      </c>
      <c r="I708" s="8">
        <f t="shared" si="208"/>
        <v>0</v>
      </c>
    </row>
    <row r="709" spans="1:9" ht="22.5">
      <c r="A709" s="35"/>
      <c r="B709" s="46" t="s">
        <v>166</v>
      </c>
      <c r="C709" s="5" t="s">
        <v>52</v>
      </c>
      <c r="D709" s="5" t="s">
        <v>42</v>
      </c>
      <c r="E709" s="5" t="s">
        <v>168</v>
      </c>
      <c r="F709" s="5"/>
      <c r="G709" s="8">
        <f>G710+G712</f>
        <v>1603</v>
      </c>
      <c r="H709" s="8">
        <f t="shared" ref="H709:I709" si="211">H710+H712</f>
        <v>-1603</v>
      </c>
      <c r="I709" s="8">
        <f t="shared" si="211"/>
        <v>0</v>
      </c>
    </row>
    <row r="710" spans="1:9" ht="22.5">
      <c r="A710" s="35"/>
      <c r="B710" s="46" t="s">
        <v>114</v>
      </c>
      <c r="C710" s="5" t="s">
        <v>52</v>
      </c>
      <c r="D710" s="5" t="s">
        <v>42</v>
      </c>
      <c r="E710" s="5" t="s">
        <v>115</v>
      </c>
      <c r="F710" s="5"/>
      <c r="G710" s="8">
        <f>G711</f>
        <v>300</v>
      </c>
      <c r="H710" s="8">
        <f>H711</f>
        <v>-300</v>
      </c>
      <c r="I710" s="8">
        <f t="shared" ref="I710" si="212">I711</f>
        <v>0</v>
      </c>
    </row>
    <row r="711" spans="1:9" ht="45">
      <c r="A711" s="35"/>
      <c r="B711" s="46" t="s">
        <v>57</v>
      </c>
      <c r="C711" s="5" t="s">
        <v>52</v>
      </c>
      <c r="D711" s="5" t="s">
        <v>42</v>
      </c>
      <c r="E711" s="5" t="s">
        <v>115</v>
      </c>
      <c r="F711" s="16">
        <v>611</v>
      </c>
      <c r="G711" s="8">
        <v>300</v>
      </c>
      <c r="H711" s="8">
        <v>-300</v>
      </c>
      <c r="I711" s="8">
        <f>G711+H711</f>
        <v>0</v>
      </c>
    </row>
    <row r="712" spans="1:9" ht="33.75">
      <c r="A712" s="35"/>
      <c r="B712" s="7" t="s">
        <v>122</v>
      </c>
      <c r="C712" s="5" t="s">
        <v>52</v>
      </c>
      <c r="D712" s="5" t="s">
        <v>42</v>
      </c>
      <c r="E712" s="5" t="s">
        <v>366</v>
      </c>
      <c r="F712" s="5"/>
      <c r="G712" s="8">
        <f t="shared" ref="G712:I712" si="213">SUM(G713:G713)</f>
        <v>1303</v>
      </c>
      <c r="H712" s="8">
        <f t="shared" si="213"/>
        <v>-1303</v>
      </c>
      <c r="I712" s="8">
        <f t="shared" si="213"/>
        <v>0</v>
      </c>
    </row>
    <row r="713" spans="1:9" ht="14.25" customHeight="1">
      <c r="A713" s="35"/>
      <c r="B713" s="7" t="s">
        <v>222</v>
      </c>
      <c r="C713" s="5" t="s">
        <v>52</v>
      </c>
      <c r="D713" s="5" t="s">
        <v>42</v>
      </c>
      <c r="E713" s="5" t="s">
        <v>366</v>
      </c>
      <c r="F713" s="16">
        <v>612</v>
      </c>
      <c r="G713" s="8">
        <v>1303</v>
      </c>
      <c r="H713" s="8">
        <v>-1303</v>
      </c>
      <c r="I713" s="8">
        <f>G713+H713</f>
        <v>0</v>
      </c>
    </row>
    <row r="714" spans="1:9" ht="67.5">
      <c r="A714" s="35"/>
      <c r="B714" s="7" t="s">
        <v>660</v>
      </c>
      <c r="C714" s="5" t="s">
        <v>52</v>
      </c>
      <c r="D714" s="5" t="s">
        <v>42</v>
      </c>
      <c r="E714" s="5" t="s">
        <v>667</v>
      </c>
      <c r="F714" s="5"/>
      <c r="G714" s="8">
        <f>G715+G718+G721+G728+G731</f>
        <v>0</v>
      </c>
      <c r="H714" s="8">
        <f>H715+H718+H721+H728+H731</f>
        <v>26446.700000000004</v>
      </c>
      <c r="I714" s="8">
        <f>I715+I718+I721+I728+I731</f>
        <v>26446.700000000004</v>
      </c>
    </row>
    <row r="715" spans="1:9" ht="33.75">
      <c r="A715" s="35"/>
      <c r="B715" s="7" t="s">
        <v>661</v>
      </c>
      <c r="C715" s="5" t="s">
        <v>52</v>
      </c>
      <c r="D715" s="5" t="s">
        <v>42</v>
      </c>
      <c r="E715" s="5" t="s">
        <v>668</v>
      </c>
      <c r="F715" s="5"/>
      <c r="G715" s="8">
        <f>SUM(G716:G717)</f>
        <v>0</v>
      </c>
      <c r="H715" s="8">
        <f>SUM(H716:H717)</f>
        <v>4692.6000000000004</v>
      </c>
      <c r="I715" s="8">
        <f>SUM(I716:I717)</f>
        <v>4692.6000000000004</v>
      </c>
    </row>
    <row r="716" spans="1:9" ht="22.5">
      <c r="A716" s="35"/>
      <c r="B716" s="7" t="s">
        <v>87</v>
      </c>
      <c r="C716" s="5" t="s">
        <v>52</v>
      </c>
      <c r="D716" s="5" t="s">
        <v>42</v>
      </c>
      <c r="E716" s="5" t="s">
        <v>668</v>
      </c>
      <c r="F716" s="5" t="s">
        <v>13</v>
      </c>
      <c r="G716" s="8"/>
      <c r="H716" s="8">
        <v>3604.1</v>
      </c>
      <c r="I716" s="8">
        <f>G716+H716</f>
        <v>3604.1</v>
      </c>
    </row>
    <row r="717" spans="1:9" ht="45">
      <c r="A717" s="35"/>
      <c r="B717" s="7" t="s">
        <v>88</v>
      </c>
      <c r="C717" s="5" t="s">
        <v>52</v>
      </c>
      <c r="D717" s="5" t="s">
        <v>42</v>
      </c>
      <c r="E717" s="5" t="s">
        <v>668</v>
      </c>
      <c r="F717" s="5" t="s">
        <v>89</v>
      </c>
      <c r="G717" s="8"/>
      <c r="H717" s="8">
        <v>1088.5</v>
      </c>
      <c r="I717" s="8">
        <f>G717+H717</f>
        <v>1088.5</v>
      </c>
    </row>
    <row r="718" spans="1:9" ht="33.75">
      <c r="A718" s="35"/>
      <c r="B718" s="7" t="s">
        <v>466</v>
      </c>
      <c r="C718" s="5" t="s">
        <v>52</v>
      </c>
      <c r="D718" s="5" t="s">
        <v>42</v>
      </c>
      <c r="E718" s="5" t="s">
        <v>669</v>
      </c>
      <c r="F718" s="5"/>
      <c r="G718" s="8">
        <f>SUM(G719:G720)</f>
        <v>0</v>
      </c>
      <c r="H718" s="8">
        <f>SUM(H719:H720)</f>
        <v>391</v>
      </c>
      <c r="I718" s="8">
        <f>SUM(I719:I720)</f>
        <v>391</v>
      </c>
    </row>
    <row r="719" spans="1:9" ht="33.75">
      <c r="A719" s="35"/>
      <c r="B719" s="6" t="s">
        <v>14</v>
      </c>
      <c r="C719" s="5" t="s">
        <v>52</v>
      </c>
      <c r="D719" s="5" t="s">
        <v>42</v>
      </c>
      <c r="E719" s="5" t="s">
        <v>669</v>
      </c>
      <c r="F719" s="5" t="s">
        <v>20</v>
      </c>
      <c r="G719" s="8"/>
      <c r="H719" s="8">
        <v>300.3</v>
      </c>
      <c r="I719" s="8">
        <f>G719+H719</f>
        <v>300.3</v>
      </c>
    </row>
    <row r="720" spans="1:9" ht="45">
      <c r="A720" s="35"/>
      <c r="B720" s="6" t="s">
        <v>88</v>
      </c>
      <c r="C720" s="5" t="s">
        <v>52</v>
      </c>
      <c r="D720" s="5" t="s">
        <v>42</v>
      </c>
      <c r="E720" s="5" t="s">
        <v>669</v>
      </c>
      <c r="F720" s="5" t="s">
        <v>89</v>
      </c>
      <c r="G720" s="8"/>
      <c r="H720" s="8">
        <v>90.7</v>
      </c>
      <c r="I720" s="8">
        <f>G720+H720</f>
        <v>90.7</v>
      </c>
    </row>
    <row r="721" spans="1:9" ht="33.75">
      <c r="A721" s="35"/>
      <c r="B721" s="7" t="s">
        <v>662</v>
      </c>
      <c r="C721" s="5" t="s">
        <v>52</v>
      </c>
      <c r="D721" s="5" t="s">
        <v>42</v>
      </c>
      <c r="E721" s="5" t="s">
        <v>670</v>
      </c>
      <c r="F721" s="5"/>
      <c r="G721" s="8">
        <f>SUM(G722:G727)</f>
        <v>0</v>
      </c>
      <c r="H721" s="8">
        <f>SUM(H722:H727)</f>
        <v>20563.100000000002</v>
      </c>
      <c r="I721" s="8">
        <f>SUM(I722:I727)</f>
        <v>20563.100000000002</v>
      </c>
    </row>
    <row r="722" spans="1:9">
      <c r="A722" s="35"/>
      <c r="B722" s="7" t="s">
        <v>145</v>
      </c>
      <c r="C722" s="5" t="s">
        <v>52</v>
      </c>
      <c r="D722" s="5" t="s">
        <v>42</v>
      </c>
      <c r="E722" s="5" t="s">
        <v>670</v>
      </c>
      <c r="F722" s="5" t="s">
        <v>35</v>
      </c>
      <c r="G722" s="8"/>
      <c r="H722" s="8">
        <v>14209.4</v>
      </c>
      <c r="I722" s="8">
        <f t="shared" ref="I722:I727" si="214">G722+H722</f>
        <v>14209.4</v>
      </c>
    </row>
    <row r="723" spans="1:9" ht="33.75">
      <c r="A723" s="35"/>
      <c r="B723" s="7" t="s">
        <v>146</v>
      </c>
      <c r="C723" s="5" t="s">
        <v>52</v>
      </c>
      <c r="D723" s="5" t="s">
        <v>42</v>
      </c>
      <c r="E723" s="5" t="s">
        <v>670</v>
      </c>
      <c r="F723" s="5" t="s">
        <v>107</v>
      </c>
      <c r="G723" s="8"/>
      <c r="H723" s="8">
        <v>4028</v>
      </c>
      <c r="I723" s="8">
        <f t="shared" si="214"/>
        <v>4028</v>
      </c>
    </row>
    <row r="724" spans="1:9" ht="22.5">
      <c r="A724" s="35"/>
      <c r="B724" s="6" t="s">
        <v>21</v>
      </c>
      <c r="C724" s="5" t="s">
        <v>52</v>
      </c>
      <c r="D724" s="5" t="s">
        <v>42</v>
      </c>
      <c r="E724" s="5" t="s">
        <v>670</v>
      </c>
      <c r="F724" s="5">
        <v>242</v>
      </c>
      <c r="G724" s="8"/>
      <c r="H724" s="8">
        <v>312.3</v>
      </c>
      <c r="I724" s="8">
        <f t="shared" si="214"/>
        <v>312.3</v>
      </c>
    </row>
    <row r="725" spans="1:9" ht="24.75" customHeight="1">
      <c r="A725" s="35"/>
      <c r="B725" s="6" t="s">
        <v>91</v>
      </c>
      <c r="C725" s="5" t="s">
        <v>52</v>
      </c>
      <c r="D725" s="5" t="s">
        <v>42</v>
      </c>
      <c r="E725" s="5" t="s">
        <v>670</v>
      </c>
      <c r="F725" s="5">
        <v>244</v>
      </c>
      <c r="G725" s="8"/>
      <c r="H725" s="8">
        <v>1960</v>
      </c>
      <c r="I725" s="8">
        <f t="shared" si="214"/>
        <v>1960</v>
      </c>
    </row>
    <row r="726" spans="1:9" ht="22.5">
      <c r="A726" s="35"/>
      <c r="B726" s="7" t="s">
        <v>23</v>
      </c>
      <c r="C726" s="5" t="s">
        <v>52</v>
      </c>
      <c r="D726" s="5" t="s">
        <v>42</v>
      </c>
      <c r="E726" s="5" t="s">
        <v>670</v>
      </c>
      <c r="F726" s="5" t="s">
        <v>99</v>
      </c>
      <c r="G726" s="8"/>
      <c r="H726" s="8">
        <v>38.4</v>
      </c>
      <c r="I726" s="8">
        <f t="shared" si="214"/>
        <v>38.4</v>
      </c>
    </row>
    <row r="727" spans="1:9">
      <c r="A727" s="35"/>
      <c r="B727" s="7" t="s">
        <v>100</v>
      </c>
      <c r="C727" s="5" t="s">
        <v>52</v>
      </c>
      <c r="D727" s="5" t="s">
        <v>42</v>
      </c>
      <c r="E727" s="5" t="s">
        <v>670</v>
      </c>
      <c r="F727" s="5" t="s">
        <v>36</v>
      </c>
      <c r="G727" s="8"/>
      <c r="H727" s="8">
        <v>15</v>
      </c>
      <c r="I727" s="8">
        <f t="shared" si="214"/>
        <v>15</v>
      </c>
    </row>
    <row r="728" spans="1:9" ht="33.75">
      <c r="A728" s="35"/>
      <c r="B728" s="7" t="s">
        <v>663</v>
      </c>
      <c r="C728" s="5" t="s">
        <v>52</v>
      </c>
      <c r="D728" s="5" t="s">
        <v>42</v>
      </c>
      <c r="E728" s="5" t="s">
        <v>671</v>
      </c>
      <c r="F728" s="5"/>
      <c r="G728" s="8">
        <f>SUM(G729:G730)</f>
        <v>0</v>
      </c>
      <c r="H728" s="8">
        <f>SUM(H729:H730)</f>
        <v>350</v>
      </c>
      <c r="I728" s="8">
        <f>SUM(I729:I730)</f>
        <v>350</v>
      </c>
    </row>
    <row r="729" spans="1:9" ht="25.5" customHeight="1">
      <c r="A729" s="35"/>
      <c r="B729" s="7" t="s">
        <v>91</v>
      </c>
      <c r="C729" s="5" t="s">
        <v>52</v>
      </c>
      <c r="D729" s="5" t="s">
        <v>42</v>
      </c>
      <c r="E729" s="5" t="s">
        <v>671</v>
      </c>
      <c r="F729" s="5" t="s">
        <v>22</v>
      </c>
      <c r="G729" s="8"/>
      <c r="H729" s="8">
        <v>56.3</v>
      </c>
      <c r="I729" s="8">
        <f>G729+H729</f>
        <v>56.3</v>
      </c>
    </row>
    <row r="730" spans="1:9">
      <c r="A730" s="35"/>
      <c r="B730" s="7" t="s">
        <v>246</v>
      </c>
      <c r="C730" s="5" t="s">
        <v>52</v>
      </c>
      <c r="D730" s="5" t="s">
        <v>42</v>
      </c>
      <c r="E730" s="5" t="s">
        <v>671</v>
      </c>
      <c r="F730" s="5" t="s">
        <v>247</v>
      </c>
      <c r="G730" s="8"/>
      <c r="H730" s="8">
        <v>293.7</v>
      </c>
      <c r="I730" s="8">
        <f>G730+H730</f>
        <v>293.7</v>
      </c>
    </row>
    <row r="731" spans="1:9" ht="33.75">
      <c r="A731" s="35"/>
      <c r="B731" s="7" t="s">
        <v>664</v>
      </c>
      <c r="C731" s="5" t="s">
        <v>52</v>
      </c>
      <c r="D731" s="5" t="s">
        <v>42</v>
      </c>
      <c r="E731" s="5" t="s">
        <v>672</v>
      </c>
      <c r="F731" s="5"/>
      <c r="G731" s="8">
        <f>G732</f>
        <v>0</v>
      </c>
      <c r="H731" s="8">
        <f>H732</f>
        <v>450</v>
      </c>
      <c r="I731" s="8">
        <f>I732</f>
        <v>450</v>
      </c>
    </row>
    <row r="732" spans="1:9" ht="23.25" customHeight="1">
      <c r="A732" s="35"/>
      <c r="B732" s="7" t="s">
        <v>91</v>
      </c>
      <c r="C732" s="5" t="s">
        <v>52</v>
      </c>
      <c r="D732" s="5" t="s">
        <v>42</v>
      </c>
      <c r="E732" s="5" t="s">
        <v>672</v>
      </c>
      <c r="F732" s="5">
        <v>244</v>
      </c>
      <c r="G732" s="8"/>
      <c r="H732" s="8">
        <v>450</v>
      </c>
      <c r="I732" s="8">
        <f>G732+H732</f>
        <v>450</v>
      </c>
    </row>
    <row r="733" spans="1:9" ht="22.5">
      <c r="A733" s="35"/>
      <c r="B733" s="4" t="s">
        <v>654</v>
      </c>
      <c r="C733" s="5" t="s">
        <v>52</v>
      </c>
      <c r="D733" s="5" t="s">
        <v>42</v>
      </c>
      <c r="E733" s="20" t="s">
        <v>657</v>
      </c>
      <c r="F733" s="5"/>
      <c r="G733" s="8">
        <f>G734+G736</f>
        <v>0</v>
      </c>
      <c r="H733" s="8">
        <f>H734+H736</f>
        <v>1603</v>
      </c>
      <c r="I733" s="8">
        <f>I734+I736</f>
        <v>1603</v>
      </c>
    </row>
    <row r="734" spans="1:9">
      <c r="A734" s="35"/>
      <c r="B734" s="4" t="s">
        <v>665</v>
      </c>
      <c r="C734" s="5" t="s">
        <v>52</v>
      </c>
      <c r="D734" s="5" t="s">
        <v>42</v>
      </c>
      <c r="E734" s="20" t="s">
        <v>673</v>
      </c>
      <c r="F734" s="5"/>
      <c r="G734" s="8">
        <f>G735</f>
        <v>0</v>
      </c>
      <c r="H734" s="8">
        <f>H735</f>
        <v>300</v>
      </c>
      <c r="I734" s="8">
        <f>I735</f>
        <v>300</v>
      </c>
    </row>
    <row r="735" spans="1:9" ht="45">
      <c r="A735" s="35"/>
      <c r="B735" s="6" t="s">
        <v>57</v>
      </c>
      <c r="C735" s="5" t="s">
        <v>52</v>
      </c>
      <c r="D735" s="5" t="s">
        <v>42</v>
      </c>
      <c r="E735" s="20" t="s">
        <v>673</v>
      </c>
      <c r="F735" s="5" t="s">
        <v>67</v>
      </c>
      <c r="G735" s="8"/>
      <c r="H735" s="8">
        <v>300</v>
      </c>
      <c r="I735" s="8">
        <f>SUM(G735:H735)</f>
        <v>300</v>
      </c>
    </row>
    <row r="736" spans="1:9" ht="45">
      <c r="A736" s="35"/>
      <c r="B736" s="4" t="s">
        <v>666</v>
      </c>
      <c r="C736" s="5" t="s">
        <v>52</v>
      </c>
      <c r="D736" s="5" t="s">
        <v>42</v>
      </c>
      <c r="E736" s="20" t="s">
        <v>674</v>
      </c>
      <c r="F736" s="5"/>
      <c r="G736" s="8">
        <f>G737</f>
        <v>0</v>
      </c>
      <c r="H736" s="8">
        <f>H737</f>
        <v>1303</v>
      </c>
      <c r="I736" s="8">
        <f>I737</f>
        <v>1303</v>
      </c>
    </row>
    <row r="737" spans="1:9">
      <c r="A737" s="35"/>
      <c r="B737" s="4" t="s">
        <v>665</v>
      </c>
      <c r="C737" s="5" t="s">
        <v>52</v>
      </c>
      <c r="D737" s="5" t="s">
        <v>42</v>
      </c>
      <c r="E737" s="20" t="s">
        <v>674</v>
      </c>
      <c r="F737" s="5" t="s">
        <v>67</v>
      </c>
      <c r="G737" s="8"/>
      <c r="H737" s="8">
        <v>1303</v>
      </c>
      <c r="I737" s="8">
        <f>SUM(G737:H737)</f>
        <v>1303</v>
      </c>
    </row>
    <row r="738" spans="1:9">
      <c r="A738" s="31">
        <v>7</v>
      </c>
      <c r="B738" s="38" t="s">
        <v>63</v>
      </c>
      <c r="C738" s="32" t="s">
        <v>64</v>
      </c>
      <c r="D738" s="32" t="s">
        <v>53</v>
      </c>
      <c r="E738" s="32"/>
      <c r="F738" s="32"/>
      <c r="G738" s="11">
        <f t="shared" ref="G738:I739" si="215">G739</f>
        <v>49370.7</v>
      </c>
      <c r="H738" s="11">
        <f t="shared" si="215"/>
        <v>37.400000000000801</v>
      </c>
      <c r="I738" s="11">
        <f t="shared" si="215"/>
        <v>49408.1</v>
      </c>
    </row>
    <row r="739" spans="1:9">
      <c r="A739" s="35" t="s">
        <v>65</v>
      </c>
      <c r="B739" s="38" t="s">
        <v>66</v>
      </c>
      <c r="C739" s="44" t="s">
        <v>64</v>
      </c>
      <c r="D739" s="44" t="s">
        <v>8</v>
      </c>
      <c r="E739" s="44"/>
      <c r="F739" s="44"/>
      <c r="G739" s="11">
        <f t="shared" si="215"/>
        <v>49370.7</v>
      </c>
      <c r="H739" s="11">
        <f t="shared" si="215"/>
        <v>37.400000000000801</v>
      </c>
      <c r="I739" s="11">
        <f t="shared" si="215"/>
        <v>49408.1</v>
      </c>
    </row>
    <row r="740" spans="1:9" ht="56.25">
      <c r="A740" s="35"/>
      <c r="B740" s="46" t="s">
        <v>462</v>
      </c>
      <c r="C740" s="5" t="s">
        <v>64</v>
      </c>
      <c r="D740" s="5" t="s">
        <v>8</v>
      </c>
      <c r="E740" s="5" t="s">
        <v>167</v>
      </c>
      <c r="F740" s="5"/>
      <c r="G740" s="8">
        <f>G741+G786+G801+G756+G763</f>
        <v>49370.7</v>
      </c>
      <c r="H740" s="8">
        <f t="shared" ref="H740:I740" si="216">H741+H786+H801+H756+H763</f>
        <v>37.400000000000801</v>
      </c>
      <c r="I740" s="8">
        <f t="shared" si="216"/>
        <v>49408.1</v>
      </c>
    </row>
    <row r="741" spans="1:9">
      <c r="A741" s="35"/>
      <c r="B741" s="46" t="s">
        <v>169</v>
      </c>
      <c r="C741" s="5" t="s">
        <v>64</v>
      </c>
      <c r="D741" s="5" t="s">
        <v>8</v>
      </c>
      <c r="E741" s="5" t="s">
        <v>170</v>
      </c>
      <c r="F741" s="5"/>
      <c r="G741" s="8">
        <f>G742+G745+G747+G751+G753+G767+G769+G771+G773+G775+G749+G778+G781+G784</f>
        <v>49370.7</v>
      </c>
      <c r="H741" s="8">
        <f>H742+H745+H747+H751+H753+H767+H769+H771+H773+H775+H749+H778+H781+H784</f>
        <v>-49370.7</v>
      </c>
      <c r="I741" s="8">
        <f>I742+I745+I747+I751+I753+I767+I769+I771+I773+I775+I749+I778+I781+I784</f>
        <v>0</v>
      </c>
    </row>
    <row r="742" spans="1:9" ht="22.5">
      <c r="A742" s="35"/>
      <c r="B742" s="46" t="s">
        <v>130</v>
      </c>
      <c r="C742" s="5" t="s">
        <v>64</v>
      </c>
      <c r="D742" s="5" t="s">
        <v>8</v>
      </c>
      <c r="E742" s="5" t="s">
        <v>253</v>
      </c>
      <c r="F742" s="5"/>
      <c r="G742" s="8">
        <f>G743+G744</f>
        <v>2807.3999999999996</v>
      </c>
      <c r="H742" s="8">
        <f t="shared" ref="H742:I742" si="217">H743+H744</f>
        <v>-2807.3999999999996</v>
      </c>
      <c r="I742" s="8">
        <f t="shared" si="217"/>
        <v>0</v>
      </c>
    </row>
    <row r="743" spans="1:9" ht="45">
      <c r="A743" s="35"/>
      <c r="B743" s="46" t="s">
        <v>56</v>
      </c>
      <c r="C743" s="5" t="s">
        <v>64</v>
      </c>
      <c r="D743" s="5" t="s">
        <v>8</v>
      </c>
      <c r="E743" s="5" t="s">
        <v>253</v>
      </c>
      <c r="F743" s="15" t="s">
        <v>67</v>
      </c>
      <c r="G743" s="8">
        <v>2431.1999999999998</v>
      </c>
      <c r="H743" s="8">
        <v>-2431.1999999999998</v>
      </c>
      <c r="I743" s="8">
        <f>G743+H743</f>
        <v>0</v>
      </c>
    </row>
    <row r="744" spans="1:9">
      <c r="A744" s="35"/>
      <c r="B744" s="46" t="s">
        <v>303</v>
      </c>
      <c r="C744" s="5" t="s">
        <v>64</v>
      </c>
      <c r="D744" s="5" t="s">
        <v>8</v>
      </c>
      <c r="E744" s="5" t="s">
        <v>253</v>
      </c>
      <c r="F744" s="15">
        <v>612</v>
      </c>
      <c r="G744" s="8">
        <v>376.2</v>
      </c>
      <c r="H744" s="8">
        <v>-376.2</v>
      </c>
      <c r="I744" s="8">
        <f>G744+H744</f>
        <v>0</v>
      </c>
    </row>
    <row r="745" spans="1:9" ht="33.75">
      <c r="A745" s="35"/>
      <c r="B745" s="46" t="s">
        <v>238</v>
      </c>
      <c r="C745" s="5" t="s">
        <v>64</v>
      </c>
      <c r="D745" s="5" t="s">
        <v>8</v>
      </c>
      <c r="E745" s="5" t="s">
        <v>254</v>
      </c>
      <c r="F745" s="16"/>
      <c r="G745" s="8">
        <f t="shared" ref="G745:I745" si="218">SUM(G746)</f>
        <v>30</v>
      </c>
      <c r="H745" s="8">
        <f t="shared" si="218"/>
        <v>-30</v>
      </c>
      <c r="I745" s="8">
        <f t="shared" si="218"/>
        <v>0</v>
      </c>
    </row>
    <row r="746" spans="1:9" ht="45">
      <c r="A746" s="35"/>
      <c r="B746" s="46" t="s">
        <v>57</v>
      </c>
      <c r="C746" s="5" t="s">
        <v>64</v>
      </c>
      <c r="D746" s="5" t="s">
        <v>8</v>
      </c>
      <c r="E746" s="5" t="s">
        <v>254</v>
      </c>
      <c r="F746" s="5" t="s">
        <v>67</v>
      </c>
      <c r="G746" s="8">
        <v>30</v>
      </c>
      <c r="H746" s="8">
        <v>-30</v>
      </c>
      <c r="I746" s="8">
        <f>G746+H746</f>
        <v>0</v>
      </c>
    </row>
    <row r="747" spans="1:9" ht="33.75">
      <c r="A747" s="35"/>
      <c r="B747" s="46" t="s">
        <v>239</v>
      </c>
      <c r="C747" s="5" t="s">
        <v>64</v>
      </c>
      <c r="D747" s="5" t="s">
        <v>8</v>
      </c>
      <c r="E747" s="5" t="s">
        <v>255</v>
      </c>
      <c r="F747" s="16"/>
      <c r="G747" s="8">
        <f t="shared" ref="G747:I747" si="219">SUM(G748)</f>
        <v>93.799999999999983</v>
      </c>
      <c r="H747" s="8">
        <f t="shared" si="219"/>
        <v>-93.8</v>
      </c>
      <c r="I747" s="8">
        <f t="shared" si="219"/>
        <v>0</v>
      </c>
    </row>
    <row r="748" spans="1:9" ht="45">
      <c r="A748" s="35"/>
      <c r="B748" s="46" t="s">
        <v>57</v>
      </c>
      <c r="C748" s="5" t="s">
        <v>64</v>
      </c>
      <c r="D748" s="5" t="s">
        <v>8</v>
      </c>
      <c r="E748" s="5" t="s">
        <v>255</v>
      </c>
      <c r="F748" s="5" t="s">
        <v>67</v>
      </c>
      <c r="G748" s="8">
        <v>93.799999999999983</v>
      </c>
      <c r="H748" s="8">
        <v>-93.8</v>
      </c>
      <c r="I748" s="8">
        <f>G748+H748</f>
        <v>0</v>
      </c>
    </row>
    <row r="749" spans="1:9" ht="33.75">
      <c r="A749" s="35"/>
      <c r="B749" s="7" t="s">
        <v>336</v>
      </c>
      <c r="C749" s="5" t="s">
        <v>64</v>
      </c>
      <c r="D749" s="5" t="s">
        <v>8</v>
      </c>
      <c r="E749" s="5" t="s">
        <v>337</v>
      </c>
      <c r="F749" s="16"/>
      <c r="G749" s="8">
        <f t="shared" ref="G749:I749" si="220">SUM(G750)</f>
        <v>18.3</v>
      </c>
      <c r="H749" s="8">
        <f t="shared" si="220"/>
        <v>-18.3</v>
      </c>
      <c r="I749" s="8">
        <f t="shared" si="220"/>
        <v>0</v>
      </c>
    </row>
    <row r="750" spans="1:9" ht="45">
      <c r="A750" s="35"/>
      <c r="B750" s="7" t="s">
        <v>57</v>
      </c>
      <c r="C750" s="5" t="s">
        <v>64</v>
      </c>
      <c r="D750" s="5" t="s">
        <v>8</v>
      </c>
      <c r="E750" s="5" t="s">
        <v>337</v>
      </c>
      <c r="F750" s="5" t="s">
        <v>67</v>
      </c>
      <c r="G750" s="8">
        <v>18.3</v>
      </c>
      <c r="H750" s="8">
        <v>-18.3</v>
      </c>
      <c r="I750" s="8">
        <f>G750+H750</f>
        <v>0</v>
      </c>
    </row>
    <row r="751" spans="1:9" ht="22.5">
      <c r="A751" s="35"/>
      <c r="B751" s="7" t="s">
        <v>186</v>
      </c>
      <c r="C751" s="5" t="s">
        <v>64</v>
      </c>
      <c r="D751" s="5" t="s">
        <v>8</v>
      </c>
      <c r="E751" s="5" t="s">
        <v>256</v>
      </c>
      <c r="F751" s="5"/>
      <c r="G751" s="8">
        <f t="shared" ref="G751:I751" si="221">G752</f>
        <v>11788.3</v>
      </c>
      <c r="H751" s="8">
        <f t="shared" si="221"/>
        <v>-11788.3</v>
      </c>
      <c r="I751" s="8">
        <f t="shared" si="221"/>
        <v>0</v>
      </c>
    </row>
    <row r="752" spans="1:9" ht="45">
      <c r="A752" s="35"/>
      <c r="B752" s="7" t="s">
        <v>56</v>
      </c>
      <c r="C752" s="5" t="s">
        <v>64</v>
      </c>
      <c r="D752" s="5" t="s">
        <v>8</v>
      </c>
      <c r="E752" s="5" t="s">
        <v>256</v>
      </c>
      <c r="F752" s="15" t="s">
        <v>67</v>
      </c>
      <c r="G752" s="8">
        <v>11788.3</v>
      </c>
      <c r="H752" s="8">
        <v>-11788.3</v>
      </c>
      <c r="I752" s="8">
        <f>G752+H752</f>
        <v>0</v>
      </c>
    </row>
    <row r="753" spans="1:9" ht="22.5">
      <c r="A753" s="35"/>
      <c r="B753" s="7" t="s">
        <v>313</v>
      </c>
      <c r="C753" s="5" t="s">
        <v>64</v>
      </c>
      <c r="D753" s="5" t="s">
        <v>8</v>
      </c>
      <c r="E753" s="5" t="s">
        <v>339</v>
      </c>
      <c r="F753" s="5"/>
      <c r="G753" s="8">
        <f t="shared" ref="G753:I753" si="222">SUM(G754:G755)</f>
        <v>65.900000000000006</v>
      </c>
      <c r="H753" s="8">
        <f t="shared" si="222"/>
        <v>-65.900000000000006</v>
      </c>
      <c r="I753" s="8">
        <f t="shared" si="222"/>
        <v>0</v>
      </c>
    </row>
    <row r="754" spans="1:9" ht="17.25" customHeight="1">
      <c r="A754" s="35"/>
      <c r="B754" s="46" t="s">
        <v>221</v>
      </c>
      <c r="C754" s="5" t="s">
        <v>64</v>
      </c>
      <c r="D754" s="5" t="s">
        <v>8</v>
      </c>
      <c r="E754" s="5" t="s">
        <v>339</v>
      </c>
      <c r="F754" s="15">
        <v>612</v>
      </c>
      <c r="G754" s="8">
        <v>3.3</v>
      </c>
      <c r="H754" s="8">
        <v>-3.3</v>
      </c>
      <c r="I754" s="8">
        <f>G754+H754</f>
        <v>0</v>
      </c>
    </row>
    <row r="755" spans="1:9" ht="17.25" customHeight="1">
      <c r="A755" s="35"/>
      <c r="B755" s="46" t="s">
        <v>222</v>
      </c>
      <c r="C755" s="5" t="s">
        <v>64</v>
      </c>
      <c r="D755" s="5" t="s">
        <v>8</v>
      </c>
      <c r="E755" s="5" t="s">
        <v>339</v>
      </c>
      <c r="F755" s="15">
        <v>612</v>
      </c>
      <c r="G755" s="8">
        <v>62.6</v>
      </c>
      <c r="H755" s="8">
        <v>-62.6</v>
      </c>
      <c r="I755" s="8">
        <f>G755+H755</f>
        <v>0</v>
      </c>
    </row>
    <row r="756" spans="1:9" ht="22.5">
      <c r="A756" s="35"/>
      <c r="B756" s="4" t="s">
        <v>697</v>
      </c>
      <c r="C756" s="5" t="s">
        <v>64</v>
      </c>
      <c r="D756" s="5" t="s">
        <v>8</v>
      </c>
      <c r="E756" s="5" t="s">
        <v>253</v>
      </c>
      <c r="F756" s="15"/>
      <c r="G756" s="8">
        <f>G757+G760</f>
        <v>0</v>
      </c>
      <c r="H756" s="8">
        <f t="shared" ref="H756:I756" si="223">H757+H760</f>
        <v>777.30000000000007</v>
      </c>
      <c r="I756" s="8">
        <f t="shared" si="223"/>
        <v>777.30000000000007</v>
      </c>
    </row>
    <row r="757" spans="1:9" ht="45">
      <c r="A757" s="35"/>
      <c r="B757" s="4" t="s">
        <v>675</v>
      </c>
      <c r="C757" s="5" t="s">
        <v>64</v>
      </c>
      <c r="D757" s="5" t="s">
        <v>8</v>
      </c>
      <c r="E757" s="20" t="s">
        <v>677</v>
      </c>
      <c r="F757" s="5"/>
      <c r="G757" s="8">
        <f>SUM(G758:G759)</f>
        <v>0</v>
      </c>
      <c r="H757" s="8">
        <f>SUM(H758:H759)</f>
        <v>724.1</v>
      </c>
      <c r="I757" s="8">
        <f>SUM(I758:I759)</f>
        <v>724.1</v>
      </c>
    </row>
    <row r="758" spans="1:9" ht="14.25" customHeight="1">
      <c r="A758" s="35"/>
      <c r="B758" s="7" t="s">
        <v>221</v>
      </c>
      <c r="C758" s="5" t="s">
        <v>64</v>
      </c>
      <c r="D758" s="5" t="s">
        <v>8</v>
      </c>
      <c r="E758" s="20" t="s">
        <v>677</v>
      </c>
      <c r="F758" s="15">
        <v>612</v>
      </c>
      <c r="G758" s="8"/>
      <c r="H758" s="8">
        <f>34.3+1.9</f>
        <v>36.199999999999996</v>
      </c>
      <c r="I758" s="8">
        <f>SUM(G758:H758)</f>
        <v>36.199999999999996</v>
      </c>
    </row>
    <row r="759" spans="1:9" ht="13.5" customHeight="1">
      <c r="A759" s="35"/>
      <c r="B759" s="7" t="s">
        <v>222</v>
      </c>
      <c r="C759" s="5" t="s">
        <v>64</v>
      </c>
      <c r="D759" s="5" t="s">
        <v>8</v>
      </c>
      <c r="E759" s="20" t="s">
        <v>677</v>
      </c>
      <c r="F759" s="15">
        <v>612</v>
      </c>
      <c r="G759" s="8"/>
      <c r="H759" s="8">
        <f>652.4+35.5</f>
        <v>687.9</v>
      </c>
      <c r="I759" s="8">
        <f>SUM(G759:H759)</f>
        <v>687.9</v>
      </c>
    </row>
    <row r="760" spans="1:9" ht="33.75">
      <c r="A760" s="35"/>
      <c r="B760" s="4" t="s">
        <v>676</v>
      </c>
      <c r="C760" s="5" t="s">
        <v>64</v>
      </c>
      <c r="D760" s="5" t="s">
        <v>8</v>
      </c>
      <c r="E760" s="20" t="s">
        <v>678</v>
      </c>
      <c r="F760" s="5"/>
      <c r="G760" s="8">
        <f>SUM(G761:G762)</f>
        <v>0</v>
      </c>
      <c r="H760" s="8">
        <f>SUM(H761:H762)</f>
        <v>53.2</v>
      </c>
      <c r="I760" s="8">
        <f>SUM(I761:I762)</f>
        <v>53.2</v>
      </c>
    </row>
    <row r="761" spans="1:9" ht="16.5" customHeight="1">
      <c r="A761" s="35"/>
      <c r="B761" s="7" t="s">
        <v>221</v>
      </c>
      <c r="C761" s="5" t="s">
        <v>64</v>
      </c>
      <c r="D761" s="5" t="s">
        <v>8</v>
      </c>
      <c r="E761" s="20" t="s">
        <v>678</v>
      </c>
      <c r="F761" s="15">
        <v>612</v>
      </c>
      <c r="G761" s="8"/>
      <c r="H761" s="8">
        <v>2.7</v>
      </c>
      <c r="I761" s="8">
        <f>SUM(G761:H761)</f>
        <v>2.7</v>
      </c>
    </row>
    <row r="762" spans="1:9" ht="12.75" customHeight="1">
      <c r="A762" s="35"/>
      <c r="B762" s="7" t="s">
        <v>222</v>
      </c>
      <c r="C762" s="5" t="s">
        <v>64</v>
      </c>
      <c r="D762" s="5" t="s">
        <v>8</v>
      </c>
      <c r="E762" s="20" t="s">
        <v>678</v>
      </c>
      <c r="F762" s="15">
        <v>612</v>
      </c>
      <c r="G762" s="8"/>
      <c r="H762" s="8">
        <v>50.5</v>
      </c>
      <c r="I762" s="8">
        <f>SUM(G762:H762)</f>
        <v>50.5</v>
      </c>
    </row>
    <row r="763" spans="1:9" ht="33.75">
      <c r="A763" s="35"/>
      <c r="B763" s="4" t="s">
        <v>698</v>
      </c>
      <c r="C763" s="5" t="s">
        <v>64</v>
      </c>
      <c r="D763" s="5" t="s">
        <v>8</v>
      </c>
      <c r="E763" s="20" t="s">
        <v>136</v>
      </c>
      <c r="F763" s="5"/>
      <c r="G763" s="8">
        <f>G764</f>
        <v>0</v>
      </c>
      <c r="H763" s="8">
        <f>H764</f>
        <v>65.900000000000006</v>
      </c>
      <c r="I763" s="8">
        <f>I764</f>
        <v>65.900000000000006</v>
      </c>
    </row>
    <row r="764" spans="1:9" ht="45">
      <c r="A764" s="35"/>
      <c r="B764" s="4" t="s">
        <v>699</v>
      </c>
      <c r="C764" s="5" t="s">
        <v>64</v>
      </c>
      <c r="D764" s="5" t="s">
        <v>8</v>
      </c>
      <c r="E764" s="20" t="s">
        <v>700</v>
      </c>
      <c r="F764" s="5"/>
      <c r="G764" s="8">
        <f>SUM(G765:G766)</f>
        <v>0</v>
      </c>
      <c r="H764" s="8">
        <f>SUM(H765:H766)</f>
        <v>65.900000000000006</v>
      </c>
      <c r="I764" s="8">
        <f>SUM(I765:I766)</f>
        <v>65.900000000000006</v>
      </c>
    </row>
    <row r="765" spans="1:9" ht="15" customHeight="1">
      <c r="A765" s="35"/>
      <c r="B765" s="6" t="s">
        <v>221</v>
      </c>
      <c r="C765" s="5" t="s">
        <v>64</v>
      </c>
      <c r="D765" s="5" t="s">
        <v>8</v>
      </c>
      <c r="E765" s="20" t="s">
        <v>700</v>
      </c>
      <c r="F765" s="15">
        <v>612</v>
      </c>
      <c r="G765" s="8"/>
      <c r="H765" s="8">
        <v>3.3</v>
      </c>
      <c r="I765" s="8">
        <f>SUM(G765:H765)</f>
        <v>3.3</v>
      </c>
    </row>
    <row r="766" spans="1:9" ht="15.75" customHeight="1">
      <c r="A766" s="35"/>
      <c r="B766" s="6" t="s">
        <v>222</v>
      </c>
      <c r="C766" s="5" t="s">
        <v>64</v>
      </c>
      <c r="D766" s="5" t="s">
        <v>8</v>
      </c>
      <c r="E766" s="20" t="s">
        <v>700</v>
      </c>
      <c r="F766" s="15">
        <v>612</v>
      </c>
      <c r="G766" s="8"/>
      <c r="H766" s="8">
        <v>62.6</v>
      </c>
      <c r="I766" s="8">
        <f>SUM(G766:H766)</f>
        <v>62.6</v>
      </c>
    </row>
    <row r="767" spans="1:9" ht="33.75">
      <c r="A767" s="35"/>
      <c r="B767" s="46" t="s">
        <v>128</v>
      </c>
      <c r="C767" s="5" t="s">
        <v>64</v>
      </c>
      <c r="D767" s="5" t="s">
        <v>8</v>
      </c>
      <c r="E767" s="5" t="s">
        <v>129</v>
      </c>
      <c r="F767" s="5"/>
      <c r="G767" s="8">
        <f t="shared" ref="G767:I767" si="224">G768</f>
        <v>2872</v>
      </c>
      <c r="H767" s="8">
        <f t="shared" si="224"/>
        <v>-2872</v>
      </c>
      <c r="I767" s="8">
        <f t="shared" si="224"/>
        <v>0</v>
      </c>
    </row>
    <row r="768" spans="1:9" ht="45">
      <c r="A768" s="35"/>
      <c r="B768" s="46" t="s">
        <v>56</v>
      </c>
      <c r="C768" s="5" t="s">
        <v>64</v>
      </c>
      <c r="D768" s="5" t="s">
        <v>8</v>
      </c>
      <c r="E768" s="5" t="s">
        <v>129</v>
      </c>
      <c r="F768" s="15" t="s">
        <v>67</v>
      </c>
      <c r="G768" s="8">
        <v>2872</v>
      </c>
      <c r="H768" s="8">
        <v>-2872</v>
      </c>
      <c r="I768" s="8">
        <f>G768+H768</f>
        <v>0</v>
      </c>
    </row>
    <row r="769" spans="1:9" ht="45">
      <c r="A769" s="35"/>
      <c r="B769" s="46" t="s">
        <v>235</v>
      </c>
      <c r="C769" s="5" t="s">
        <v>64</v>
      </c>
      <c r="D769" s="5" t="s">
        <v>8</v>
      </c>
      <c r="E769" s="5" t="s">
        <v>227</v>
      </c>
      <c r="F769" s="16"/>
      <c r="G769" s="8">
        <f t="shared" ref="G769:I769" si="225">SUM(G770)</f>
        <v>170.5</v>
      </c>
      <c r="H769" s="8">
        <f t="shared" si="225"/>
        <v>-170.5</v>
      </c>
      <c r="I769" s="8">
        <f t="shared" si="225"/>
        <v>0</v>
      </c>
    </row>
    <row r="770" spans="1:9" ht="45">
      <c r="A770" s="35"/>
      <c r="B770" s="46" t="s">
        <v>57</v>
      </c>
      <c r="C770" s="5" t="s">
        <v>64</v>
      </c>
      <c r="D770" s="5" t="s">
        <v>8</v>
      </c>
      <c r="E770" s="5" t="s">
        <v>227</v>
      </c>
      <c r="F770" s="5" t="s">
        <v>67</v>
      </c>
      <c r="G770" s="8">
        <v>170.5</v>
      </c>
      <c r="H770" s="8">
        <v>-170.5</v>
      </c>
      <c r="I770" s="8">
        <f>G770+H770</f>
        <v>0</v>
      </c>
    </row>
    <row r="771" spans="1:9" ht="45">
      <c r="A771" s="35"/>
      <c r="B771" s="46" t="s">
        <v>236</v>
      </c>
      <c r="C771" s="5" t="s">
        <v>64</v>
      </c>
      <c r="D771" s="5" t="s">
        <v>8</v>
      </c>
      <c r="E771" s="5" t="s">
        <v>228</v>
      </c>
      <c r="F771" s="16"/>
      <c r="G771" s="8">
        <f t="shared" ref="G771:I771" si="226">SUM(G772)</f>
        <v>220</v>
      </c>
      <c r="H771" s="8">
        <f t="shared" si="226"/>
        <v>-220</v>
      </c>
      <c r="I771" s="8">
        <f t="shared" si="226"/>
        <v>0</v>
      </c>
    </row>
    <row r="772" spans="1:9" ht="45">
      <c r="A772" s="35"/>
      <c r="B772" s="46" t="s">
        <v>57</v>
      </c>
      <c r="C772" s="5" t="s">
        <v>64</v>
      </c>
      <c r="D772" s="5" t="s">
        <v>8</v>
      </c>
      <c r="E772" s="5" t="s">
        <v>228</v>
      </c>
      <c r="F772" s="5" t="s">
        <v>67</v>
      </c>
      <c r="G772" s="8">
        <v>220</v>
      </c>
      <c r="H772" s="8">
        <v>-220</v>
      </c>
      <c r="I772" s="8">
        <f>G772+H772</f>
        <v>0</v>
      </c>
    </row>
    <row r="773" spans="1:9" ht="45">
      <c r="A773" s="35"/>
      <c r="B773" s="46" t="s">
        <v>237</v>
      </c>
      <c r="C773" s="5" t="s">
        <v>64</v>
      </c>
      <c r="D773" s="5" t="s">
        <v>8</v>
      </c>
      <c r="E773" s="5" t="s">
        <v>229</v>
      </c>
      <c r="F773" s="16"/>
      <c r="G773" s="8">
        <f t="shared" ref="G773:I773" si="227">SUM(G774)</f>
        <v>99.9</v>
      </c>
      <c r="H773" s="8">
        <f t="shared" si="227"/>
        <v>-99.9</v>
      </c>
      <c r="I773" s="8">
        <f t="shared" si="227"/>
        <v>0</v>
      </c>
    </row>
    <row r="774" spans="1:9" ht="45">
      <c r="A774" s="35"/>
      <c r="B774" s="46" t="s">
        <v>57</v>
      </c>
      <c r="C774" s="5" t="s">
        <v>64</v>
      </c>
      <c r="D774" s="5" t="s">
        <v>8</v>
      </c>
      <c r="E774" s="5" t="s">
        <v>229</v>
      </c>
      <c r="F774" s="5" t="s">
        <v>67</v>
      </c>
      <c r="G774" s="8">
        <v>99.9</v>
      </c>
      <c r="H774" s="8">
        <v>-99.9</v>
      </c>
      <c r="I774" s="8">
        <f>G774+H774</f>
        <v>0</v>
      </c>
    </row>
    <row r="775" spans="1:9" ht="22.5">
      <c r="A775" s="35"/>
      <c r="B775" s="7" t="s">
        <v>184</v>
      </c>
      <c r="C775" s="5" t="s">
        <v>64</v>
      </c>
      <c r="D775" s="5" t="s">
        <v>8</v>
      </c>
      <c r="E775" s="5" t="s">
        <v>185</v>
      </c>
      <c r="F775" s="5"/>
      <c r="G775" s="63">
        <f t="shared" ref="G775:I775" si="228">G776+G777</f>
        <v>24032.1</v>
      </c>
      <c r="H775" s="63">
        <f t="shared" si="228"/>
        <v>-24032.1</v>
      </c>
      <c r="I775" s="63">
        <f t="shared" si="228"/>
        <v>0</v>
      </c>
    </row>
    <row r="776" spans="1:9" ht="45">
      <c r="A776" s="35"/>
      <c r="B776" s="7" t="s">
        <v>56</v>
      </c>
      <c r="C776" s="5" t="s">
        <v>64</v>
      </c>
      <c r="D776" s="5" t="s">
        <v>8</v>
      </c>
      <c r="E776" s="5" t="s">
        <v>185</v>
      </c>
      <c r="F776" s="15" t="s">
        <v>67</v>
      </c>
      <c r="G776" s="63">
        <v>23906</v>
      </c>
      <c r="H776" s="63">
        <v>-23906</v>
      </c>
      <c r="I776" s="8">
        <f>G776+H776</f>
        <v>0</v>
      </c>
    </row>
    <row r="777" spans="1:9">
      <c r="A777" s="35"/>
      <c r="B777" s="46" t="s">
        <v>303</v>
      </c>
      <c r="C777" s="5" t="s">
        <v>64</v>
      </c>
      <c r="D777" s="5" t="s">
        <v>8</v>
      </c>
      <c r="E777" s="5" t="s">
        <v>185</v>
      </c>
      <c r="F777" s="15">
        <v>612</v>
      </c>
      <c r="G777" s="63">
        <v>126.1</v>
      </c>
      <c r="H777" s="63">
        <v>-126.1</v>
      </c>
      <c r="I777" s="8">
        <f>G777+H777</f>
        <v>0</v>
      </c>
    </row>
    <row r="778" spans="1:9" ht="33.75">
      <c r="A778" s="35"/>
      <c r="B778" s="7" t="s">
        <v>199</v>
      </c>
      <c r="C778" s="5" t="s">
        <v>64</v>
      </c>
      <c r="D778" s="5" t="s">
        <v>8</v>
      </c>
      <c r="E778" s="5" t="s">
        <v>367</v>
      </c>
      <c r="F778" s="16"/>
      <c r="G778" s="63">
        <f t="shared" ref="G778:I778" si="229">SUM(G779:G780)</f>
        <v>686.69999999999993</v>
      </c>
      <c r="H778" s="63">
        <f t="shared" si="229"/>
        <v>-686.69999999999993</v>
      </c>
      <c r="I778" s="63">
        <f t="shared" si="229"/>
        <v>0</v>
      </c>
    </row>
    <row r="779" spans="1:9" ht="15.75" customHeight="1">
      <c r="A779" s="35"/>
      <c r="B779" s="7" t="s">
        <v>221</v>
      </c>
      <c r="C779" s="5" t="s">
        <v>64</v>
      </c>
      <c r="D779" s="5" t="s">
        <v>8</v>
      </c>
      <c r="E779" s="5" t="s">
        <v>367</v>
      </c>
      <c r="F779" s="16" t="s">
        <v>68</v>
      </c>
      <c r="G779" s="8">
        <v>34.299999999999997</v>
      </c>
      <c r="H779" s="8">
        <v>-34.299999999999997</v>
      </c>
      <c r="I779" s="8">
        <f>G779+H779</f>
        <v>0</v>
      </c>
    </row>
    <row r="780" spans="1:9" ht="15.75" customHeight="1">
      <c r="A780" s="35"/>
      <c r="B780" s="7" t="s">
        <v>222</v>
      </c>
      <c r="C780" s="5" t="s">
        <v>64</v>
      </c>
      <c r="D780" s="5" t="s">
        <v>8</v>
      </c>
      <c r="E780" s="5" t="s">
        <v>367</v>
      </c>
      <c r="F780" s="16" t="s">
        <v>68</v>
      </c>
      <c r="G780" s="8">
        <v>652.4</v>
      </c>
      <c r="H780" s="8">
        <v>-652.4</v>
      </c>
      <c r="I780" s="8">
        <f>G780+H780</f>
        <v>0</v>
      </c>
    </row>
    <row r="781" spans="1:9" ht="33.75">
      <c r="A781" s="35"/>
      <c r="B781" s="52" t="s">
        <v>404</v>
      </c>
      <c r="C781" s="36" t="s">
        <v>64</v>
      </c>
      <c r="D781" s="36" t="s">
        <v>8</v>
      </c>
      <c r="E781" s="36" t="s">
        <v>405</v>
      </c>
      <c r="F781" s="56"/>
      <c r="G781" s="8">
        <f>G782+G783</f>
        <v>53.2</v>
      </c>
      <c r="H781" s="8">
        <f t="shared" ref="H781:I781" si="230">H782+H783</f>
        <v>-53.2</v>
      </c>
      <c r="I781" s="8">
        <f t="shared" si="230"/>
        <v>0</v>
      </c>
    </row>
    <row r="782" spans="1:9" ht="17.25" customHeight="1">
      <c r="A782" s="35"/>
      <c r="B782" s="52" t="s">
        <v>221</v>
      </c>
      <c r="C782" s="36" t="s">
        <v>64</v>
      </c>
      <c r="D782" s="36" t="s">
        <v>8</v>
      </c>
      <c r="E782" s="36" t="s">
        <v>405</v>
      </c>
      <c r="F782" s="56" t="s">
        <v>68</v>
      </c>
      <c r="G782" s="8">
        <v>2.7</v>
      </c>
      <c r="H782" s="8">
        <v>-2.7</v>
      </c>
      <c r="I782" s="8">
        <f>SUM(G782:H782)</f>
        <v>0</v>
      </c>
    </row>
    <row r="783" spans="1:9" ht="17.25" customHeight="1">
      <c r="A783" s="35"/>
      <c r="B783" s="52" t="s">
        <v>222</v>
      </c>
      <c r="C783" s="36" t="s">
        <v>64</v>
      </c>
      <c r="D783" s="36" t="s">
        <v>8</v>
      </c>
      <c r="E783" s="36" t="s">
        <v>405</v>
      </c>
      <c r="F783" s="56" t="s">
        <v>68</v>
      </c>
      <c r="G783" s="8">
        <v>50.5</v>
      </c>
      <c r="H783" s="8">
        <v>-50.5</v>
      </c>
      <c r="I783" s="8">
        <f>SUM(G783:H783)</f>
        <v>0</v>
      </c>
    </row>
    <row r="784" spans="1:9" ht="67.5">
      <c r="A784" s="35"/>
      <c r="B784" s="9" t="s">
        <v>257</v>
      </c>
      <c r="C784" s="5" t="s">
        <v>64</v>
      </c>
      <c r="D784" s="5" t="s">
        <v>8</v>
      </c>
      <c r="E784" s="5" t="s">
        <v>426</v>
      </c>
      <c r="F784" s="5"/>
      <c r="G784" s="8">
        <f>G785</f>
        <v>6432.6</v>
      </c>
      <c r="H784" s="8">
        <f t="shared" ref="H784:I784" si="231">H785</f>
        <v>-6432.6</v>
      </c>
      <c r="I784" s="8">
        <f t="shared" si="231"/>
        <v>0</v>
      </c>
    </row>
    <row r="785" spans="1:9" ht="45">
      <c r="A785" s="35"/>
      <c r="B785" s="7" t="s">
        <v>56</v>
      </c>
      <c r="C785" s="5" t="s">
        <v>64</v>
      </c>
      <c r="D785" s="5" t="s">
        <v>8</v>
      </c>
      <c r="E785" s="5" t="s">
        <v>426</v>
      </c>
      <c r="F785" s="15" t="s">
        <v>67</v>
      </c>
      <c r="G785" s="8">
        <v>6432.6</v>
      </c>
      <c r="H785" s="8">
        <v>-6432.6</v>
      </c>
      <c r="I785" s="8">
        <f>G785+H785</f>
        <v>0</v>
      </c>
    </row>
    <row r="786" spans="1:9" ht="22.5">
      <c r="A786" s="35"/>
      <c r="B786" s="4" t="s">
        <v>679</v>
      </c>
      <c r="C786" s="5" t="s">
        <v>64</v>
      </c>
      <c r="D786" s="5" t="s">
        <v>8</v>
      </c>
      <c r="E786" s="20" t="s">
        <v>682</v>
      </c>
      <c r="F786" s="5"/>
      <c r="G786" s="8">
        <f>G787+G790+G792+G794+G796+G799</f>
        <v>0</v>
      </c>
      <c r="H786" s="8">
        <f>H787+H790+H792+H794+H796+H799</f>
        <v>33827.1</v>
      </c>
      <c r="I786" s="8">
        <f>I787+I790+I792+I794+I796+I799</f>
        <v>33827.1</v>
      </c>
    </row>
    <row r="787" spans="1:9" ht="22.5">
      <c r="A787" s="35"/>
      <c r="B787" s="7" t="s">
        <v>680</v>
      </c>
      <c r="C787" s="5" t="s">
        <v>64</v>
      </c>
      <c r="D787" s="5" t="s">
        <v>8</v>
      </c>
      <c r="E787" s="20" t="s">
        <v>683</v>
      </c>
      <c r="F787" s="5"/>
      <c r="G787" s="8">
        <f>G788+G789</f>
        <v>0</v>
      </c>
      <c r="H787" s="8">
        <f>H788+H789</f>
        <v>2872</v>
      </c>
      <c r="I787" s="8">
        <f>I788+I789</f>
        <v>2872</v>
      </c>
    </row>
    <row r="788" spans="1:9" ht="45">
      <c r="A788" s="35"/>
      <c r="B788" s="6" t="s">
        <v>56</v>
      </c>
      <c r="C788" s="5" t="s">
        <v>64</v>
      </c>
      <c r="D788" s="5" t="s">
        <v>8</v>
      </c>
      <c r="E788" s="20" t="s">
        <v>683</v>
      </c>
      <c r="F788" s="15" t="s">
        <v>67</v>
      </c>
      <c r="G788" s="8"/>
      <c r="H788" s="8">
        <v>2872</v>
      </c>
      <c r="I788" s="8">
        <f>SUM(G788:H788)</f>
        <v>2872</v>
      </c>
    </row>
    <row r="789" spans="1:9">
      <c r="A789" s="35"/>
      <c r="B789" s="6" t="s">
        <v>681</v>
      </c>
      <c r="C789" s="5" t="s">
        <v>64</v>
      </c>
      <c r="D789" s="5" t="s">
        <v>8</v>
      </c>
      <c r="E789" s="20" t="s">
        <v>683</v>
      </c>
      <c r="F789" s="15">
        <v>612</v>
      </c>
      <c r="G789" s="8"/>
      <c r="H789" s="8"/>
      <c r="I789" s="8">
        <f>SUM(G789:H789)</f>
        <v>0</v>
      </c>
    </row>
    <row r="790" spans="1:9" ht="45">
      <c r="A790" s="35"/>
      <c r="B790" s="75" t="s">
        <v>746</v>
      </c>
      <c r="C790" s="5" t="s">
        <v>64</v>
      </c>
      <c r="D790" s="5" t="s">
        <v>8</v>
      </c>
      <c r="E790" s="20" t="s">
        <v>684</v>
      </c>
      <c r="F790" s="5"/>
      <c r="G790" s="8">
        <f>SUM(G791)</f>
        <v>0</v>
      </c>
      <c r="H790" s="8">
        <f>SUM(H791)</f>
        <v>220</v>
      </c>
      <c r="I790" s="8">
        <f>SUM(I791)</f>
        <v>220</v>
      </c>
    </row>
    <row r="791" spans="1:9" ht="45">
      <c r="A791" s="35"/>
      <c r="B791" s="7" t="s">
        <v>57</v>
      </c>
      <c r="C791" s="5" t="s">
        <v>64</v>
      </c>
      <c r="D791" s="5" t="s">
        <v>8</v>
      </c>
      <c r="E791" s="20" t="s">
        <v>684</v>
      </c>
      <c r="F791" s="15" t="s">
        <v>67</v>
      </c>
      <c r="G791" s="8"/>
      <c r="H791" s="8">
        <v>220</v>
      </c>
      <c r="I791" s="8">
        <f>SUM(G791:H791)</f>
        <v>220</v>
      </c>
    </row>
    <row r="792" spans="1:9" ht="45">
      <c r="A792" s="35"/>
      <c r="B792" s="12" t="s">
        <v>747</v>
      </c>
      <c r="C792" s="5" t="s">
        <v>64</v>
      </c>
      <c r="D792" s="5" t="s">
        <v>8</v>
      </c>
      <c r="E792" s="20" t="s">
        <v>685</v>
      </c>
      <c r="F792" s="5"/>
      <c r="G792" s="8">
        <f>SUM(G793)</f>
        <v>0</v>
      </c>
      <c r="H792" s="8">
        <f>SUM(H793)</f>
        <v>99.9</v>
      </c>
      <c r="I792" s="8">
        <f>SUM(I793)</f>
        <v>99.9</v>
      </c>
    </row>
    <row r="793" spans="1:9" ht="45">
      <c r="A793" s="35"/>
      <c r="B793" s="7" t="s">
        <v>57</v>
      </c>
      <c r="C793" s="5" t="s">
        <v>64</v>
      </c>
      <c r="D793" s="5" t="s">
        <v>8</v>
      </c>
      <c r="E793" s="20" t="s">
        <v>685</v>
      </c>
      <c r="F793" s="15" t="s">
        <v>67</v>
      </c>
      <c r="G793" s="8"/>
      <c r="H793" s="8">
        <v>99.9</v>
      </c>
      <c r="I793" s="8">
        <f>SUM(G793:H793)</f>
        <v>99.9</v>
      </c>
    </row>
    <row r="794" spans="1:9" ht="45">
      <c r="A794" s="35"/>
      <c r="B794" s="12" t="s">
        <v>748</v>
      </c>
      <c r="C794" s="5" t="s">
        <v>64</v>
      </c>
      <c r="D794" s="5" t="s">
        <v>8</v>
      </c>
      <c r="E794" s="20" t="s">
        <v>686</v>
      </c>
      <c r="F794" s="5"/>
      <c r="G794" s="8">
        <f>SUM(G795)</f>
        <v>0</v>
      </c>
      <c r="H794" s="8">
        <f>SUM(H795)</f>
        <v>170.5</v>
      </c>
      <c r="I794" s="8">
        <f>SUM(I795)</f>
        <v>170.5</v>
      </c>
    </row>
    <row r="795" spans="1:9" ht="45">
      <c r="A795" s="35"/>
      <c r="B795" s="7" t="s">
        <v>57</v>
      </c>
      <c r="C795" s="5" t="s">
        <v>64</v>
      </c>
      <c r="D795" s="5" t="s">
        <v>8</v>
      </c>
      <c r="E795" s="20" t="s">
        <v>686</v>
      </c>
      <c r="F795" s="15" t="s">
        <v>67</v>
      </c>
      <c r="G795" s="8"/>
      <c r="H795" s="8">
        <v>170.5</v>
      </c>
      <c r="I795" s="8">
        <f>SUM(G795:H795)</f>
        <v>170.5</v>
      </c>
    </row>
    <row r="796" spans="1:9" ht="45">
      <c r="A796" s="35"/>
      <c r="B796" s="12" t="s">
        <v>749</v>
      </c>
      <c r="C796" s="5" t="s">
        <v>64</v>
      </c>
      <c r="D796" s="5" t="s">
        <v>8</v>
      </c>
      <c r="E796" s="20" t="s">
        <v>687</v>
      </c>
      <c r="F796" s="5"/>
      <c r="G796" s="8">
        <f>SUM(G797:G798)</f>
        <v>0</v>
      </c>
      <c r="H796" s="8">
        <f>SUM(H797:H798)</f>
        <v>24032.1</v>
      </c>
      <c r="I796" s="8">
        <f>SUM(I797:I798)</f>
        <v>24032.1</v>
      </c>
    </row>
    <row r="797" spans="1:9" ht="45">
      <c r="A797" s="35"/>
      <c r="B797" s="7" t="s">
        <v>57</v>
      </c>
      <c r="C797" s="5" t="s">
        <v>64</v>
      </c>
      <c r="D797" s="5" t="s">
        <v>8</v>
      </c>
      <c r="E797" s="20" t="s">
        <v>687</v>
      </c>
      <c r="F797" s="15" t="s">
        <v>67</v>
      </c>
      <c r="G797" s="8"/>
      <c r="H797" s="8">
        <v>23906</v>
      </c>
      <c r="I797" s="8">
        <f>SUM(G797:H797)</f>
        <v>23906</v>
      </c>
    </row>
    <row r="798" spans="1:9">
      <c r="A798" s="35"/>
      <c r="B798" s="6" t="s">
        <v>681</v>
      </c>
      <c r="C798" s="5" t="s">
        <v>64</v>
      </c>
      <c r="D798" s="5" t="s">
        <v>8</v>
      </c>
      <c r="E798" s="20" t="s">
        <v>687</v>
      </c>
      <c r="F798" s="15">
        <v>612</v>
      </c>
      <c r="G798" s="8"/>
      <c r="H798" s="8">
        <v>126.1</v>
      </c>
      <c r="I798" s="8">
        <f>SUM(G798:H798)</f>
        <v>126.1</v>
      </c>
    </row>
    <row r="799" spans="1:9" ht="67.5">
      <c r="A799" s="35"/>
      <c r="B799" s="4" t="s">
        <v>257</v>
      </c>
      <c r="C799" s="5" t="s">
        <v>64</v>
      </c>
      <c r="D799" s="5" t="s">
        <v>8</v>
      </c>
      <c r="E799" s="20" t="s">
        <v>688</v>
      </c>
      <c r="F799" s="5"/>
      <c r="G799" s="8">
        <f>G800</f>
        <v>0</v>
      </c>
      <c r="H799" s="8">
        <f>H800</f>
        <v>6432.5999999999995</v>
      </c>
      <c r="I799" s="8">
        <f>I800</f>
        <v>6432.5999999999995</v>
      </c>
    </row>
    <row r="800" spans="1:9" ht="45">
      <c r="A800" s="35"/>
      <c r="B800" s="7" t="s">
        <v>56</v>
      </c>
      <c r="C800" s="5" t="s">
        <v>64</v>
      </c>
      <c r="D800" s="5" t="s">
        <v>8</v>
      </c>
      <c r="E800" s="20" t="s">
        <v>688</v>
      </c>
      <c r="F800" s="15">
        <v>611</v>
      </c>
      <c r="G800" s="8"/>
      <c r="H800" s="8">
        <v>6432.5999999999995</v>
      </c>
      <c r="I800" s="8">
        <f>SUM(G800:H800)</f>
        <v>6432.5999999999995</v>
      </c>
    </row>
    <row r="801" spans="1:9" ht="22.5">
      <c r="A801" s="35"/>
      <c r="B801" s="4" t="s">
        <v>689</v>
      </c>
      <c r="C801" s="5" t="s">
        <v>64</v>
      </c>
      <c r="D801" s="5" t="s">
        <v>8</v>
      </c>
      <c r="E801" s="20" t="s">
        <v>691</v>
      </c>
      <c r="F801" s="5"/>
      <c r="G801" s="8">
        <f>G802+G805+G807+G809+G811</f>
        <v>0</v>
      </c>
      <c r="H801" s="8">
        <f>H802+H805+H807+H809+H811</f>
        <v>14737.8</v>
      </c>
      <c r="I801" s="8">
        <f>I802+I805+I807+I809+I811</f>
        <v>14737.8</v>
      </c>
    </row>
    <row r="802" spans="1:9" ht="22.5">
      <c r="A802" s="35"/>
      <c r="B802" s="4" t="s">
        <v>690</v>
      </c>
      <c r="C802" s="5" t="s">
        <v>64</v>
      </c>
      <c r="D802" s="5" t="s">
        <v>8</v>
      </c>
      <c r="E802" s="20" t="s">
        <v>692</v>
      </c>
      <c r="F802" s="5"/>
      <c r="G802" s="8">
        <f>G803+G804</f>
        <v>0</v>
      </c>
      <c r="H802" s="8">
        <f>H803+H804</f>
        <v>2807.3999999999996</v>
      </c>
      <c r="I802" s="8">
        <f>I803+I804</f>
        <v>2807.3999999999996</v>
      </c>
    </row>
    <row r="803" spans="1:9" ht="45">
      <c r="A803" s="35"/>
      <c r="B803" s="6" t="s">
        <v>56</v>
      </c>
      <c r="C803" s="5" t="s">
        <v>64</v>
      </c>
      <c r="D803" s="5" t="s">
        <v>8</v>
      </c>
      <c r="E803" s="20" t="s">
        <v>692</v>
      </c>
      <c r="F803" s="15" t="s">
        <v>67</v>
      </c>
      <c r="G803" s="8"/>
      <c r="H803" s="8">
        <v>2431.1999999999998</v>
      </c>
      <c r="I803" s="8">
        <f>SUM(G803:H803)</f>
        <v>2431.1999999999998</v>
      </c>
    </row>
    <row r="804" spans="1:9">
      <c r="A804" s="35"/>
      <c r="B804" s="6" t="s">
        <v>303</v>
      </c>
      <c r="C804" s="5" t="s">
        <v>64</v>
      </c>
      <c r="D804" s="5" t="s">
        <v>8</v>
      </c>
      <c r="E804" s="20" t="s">
        <v>692</v>
      </c>
      <c r="F804" s="15">
        <v>612</v>
      </c>
      <c r="G804" s="8"/>
      <c r="H804" s="8">
        <v>376.2</v>
      </c>
      <c r="I804" s="8">
        <f>SUM(G804:H804)</f>
        <v>376.2</v>
      </c>
    </row>
    <row r="805" spans="1:9" ht="45">
      <c r="A805" s="35"/>
      <c r="B805" s="75" t="s">
        <v>750</v>
      </c>
      <c r="C805" s="5" t="s">
        <v>64</v>
      </c>
      <c r="D805" s="5" t="s">
        <v>8</v>
      </c>
      <c r="E805" s="20" t="s">
        <v>693</v>
      </c>
      <c r="F805" s="5"/>
      <c r="G805" s="8">
        <f>G806</f>
        <v>0</v>
      </c>
      <c r="H805" s="8">
        <f>H806</f>
        <v>93.8</v>
      </c>
      <c r="I805" s="8">
        <f>I806</f>
        <v>93.8</v>
      </c>
    </row>
    <row r="806" spans="1:9" ht="45">
      <c r="A806" s="35"/>
      <c r="B806" s="7" t="s">
        <v>57</v>
      </c>
      <c r="C806" s="5" t="s">
        <v>64</v>
      </c>
      <c r="D806" s="5" t="s">
        <v>8</v>
      </c>
      <c r="E806" s="20" t="s">
        <v>693</v>
      </c>
      <c r="F806" s="5" t="s">
        <v>67</v>
      </c>
      <c r="G806" s="8"/>
      <c r="H806" s="8">
        <v>93.8</v>
      </c>
      <c r="I806" s="8">
        <f>SUM(G806:H806)</f>
        <v>93.8</v>
      </c>
    </row>
    <row r="807" spans="1:9" ht="45">
      <c r="A807" s="35"/>
      <c r="B807" s="12" t="s">
        <v>751</v>
      </c>
      <c r="C807" s="5" t="s">
        <v>64</v>
      </c>
      <c r="D807" s="5" t="s">
        <v>8</v>
      </c>
      <c r="E807" s="20" t="s">
        <v>694</v>
      </c>
      <c r="F807" s="5"/>
      <c r="G807" s="8">
        <f>G808</f>
        <v>0</v>
      </c>
      <c r="H807" s="8">
        <f>H808</f>
        <v>18.3</v>
      </c>
      <c r="I807" s="8">
        <f>I808</f>
        <v>18.3</v>
      </c>
    </row>
    <row r="808" spans="1:9" ht="45">
      <c r="A808" s="35"/>
      <c r="B808" s="7" t="s">
        <v>57</v>
      </c>
      <c r="C808" s="5" t="s">
        <v>64</v>
      </c>
      <c r="D808" s="5" t="s">
        <v>8</v>
      </c>
      <c r="E808" s="20" t="s">
        <v>694</v>
      </c>
      <c r="F808" s="15">
        <v>611</v>
      </c>
      <c r="G808" s="8"/>
      <c r="H808" s="8">
        <v>18.3</v>
      </c>
      <c r="I808" s="8">
        <f>SUM(G808:H808)</f>
        <v>18.3</v>
      </c>
    </row>
    <row r="809" spans="1:9" ht="45">
      <c r="A809" s="35"/>
      <c r="B809" s="12" t="s">
        <v>752</v>
      </c>
      <c r="C809" s="5" t="s">
        <v>64</v>
      </c>
      <c r="D809" s="5" t="s">
        <v>8</v>
      </c>
      <c r="E809" s="20" t="s">
        <v>695</v>
      </c>
      <c r="F809" s="5"/>
      <c r="G809" s="8">
        <f>G810</f>
        <v>0</v>
      </c>
      <c r="H809" s="8">
        <f>H810</f>
        <v>30</v>
      </c>
      <c r="I809" s="8">
        <f>I810</f>
        <v>30</v>
      </c>
    </row>
    <row r="810" spans="1:9" ht="45">
      <c r="A810" s="35"/>
      <c r="B810" s="7" t="s">
        <v>57</v>
      </c>
      <c r="C810" s="5" t="s">
        <v>64</v>
      </c>
      <c r="D810" s="5" t="s">
        <v>8</v>
      </c>
      <c r="E810" s="20" t="s">
        <v>695</v>
      </c>
      <c r="F810" s="15">
        <v>611</v>
      </c>
      <c r="G810" s="8"/>
      <c r="H810" s="8">
        <v>30</v>
      </c>
      <c r="I810" s="8">
        <f>SUM(G810:H810)</f>
        <v>30</v>
      </c>
    </row>
    <row r="811" spans="1:9" ht="45">
      <c r="A811" s="35"/>
      <c r="B811" s="12" t="s">
        <v>753</v>
      </c>
      <c r="C811" s="5" t="s">
        <v>64</v>
      </c>
      <c r="D811" s="5" t="s">
        <v>8</v>
      </c>
      <c r="E811" s="20" t="s">
        <v>696</v>
      </c>
      <c r="F811" s="5"/>
      <c r="G811" s="8">
        <f>G812</f>
        <v>0</v>
      </c>
      <c r="H811" s="8">
        <f>H812</f>
        <v>11788.3</v>
      </c>
      <c r="I811" s="8">
        <f>I812</f>
        <v>11788.3</v>
      </c>
    </row>
    <row r="812" spans="1:9" ht="45">
      <c r="A812" s="35"/>
      <c r="B812" s="7" t="s">
        <v>57</v>
      </c>
      <c r="C812" s="5" t="s">
        <v>64</v>
      </c>
      <c r="D812" s="5" t="s">
        <v>8</v>
      </c>
      <c r="E812" s="20" t="s">
        <v>696</v>
      </c>
      <c r="F812" s="15">
        <v>611</v>
      </c>
      <c r="G812" s="8"/>
      <c r="H812" s="8">
        <v>11788.3</v>
      </c>
      <c r="I812" s="8">
        <f>SUM(G812:H812)</f>
        <v>11788.3</v>
      </c>
    </row>
    <row r="813" spans="1:9">
      <c r="A813" s="31">
        <v>8</v>
      </c>
      <c r="B813" s="38" t="s">
        <v>69</v>
      </c>
      <c r="C813" s="32" t="s">
        <v>70</v>
      </c>
      <c r="D813" s="32" t="s">
        <v>53</v>
      </c>
      <c r="E813" s="32"/>
      <c r="F813" s="48"/>
      <c r="G813" s="45">
        <f>G814+G822+G830</f>
        <v>5484.0999999999995</v>
      </c>
      <c r="H813" s="45">
        <f>H814+H822+H830</f>
        <v>0</v>
      </c>
      <c r="I813" s="45">
        <f>I814+I822+I830</f>
        <v>5484.0999999999995</v>
      </c>
    </row>
    <row r="814" spans="1:9">
      <c r="A814" s="35" t="s">
        <v>71</v>
      </c>
      <c r="B814" s="38" t="s">
        <v>131</v>
      </c>
      <c r="C814" s="44" t="s">
        <v>70</v>
      </c>
      <c r="D814" s="44" t="s">
        <v>8</v>
      </c>
      <c r="E814" s="44"/>
      <c r="F814" s="44"/>
      <c r="G814" s="11">
        <f t="shared" ref="G814:I814" si="232">SUM(G815,)</f>
        <v>2323.4</v>
      </c>
      <c r="H814" s="11">
        <f t="shared" si="232"/>
        <v>0</v>
      </c>
      <c r="I814" s="11">
        <f t="shared" si="232"/>
        <v>2323.4</v>
      </c>
    </row>
    <row r="815" spans="1:9" ht="56.25">
      <c r="A815" s="35"/>
      <c r="B815" s="46" t="s">
        <v>462</v>
      </c>
      <c r="C815" s="5" t="s">
        <v>70</v>
      </c>
      <c r="D815" s="5" t="s">
        <v>8</v>
      </c>
      <c r="E815" s="5" t="s">
        <v>167</v>
      </c>
      <c r="F815" s="44"/>
      <c r="G815" s="8">
        <f>G816+G819</f>
        <v>2323.4</v>
      </c>
      <c r="H815" s="8">
        <f t="shared" ref="H815:I815" si="233">H816+H819</f>
        <v>0</v>
      </c>
      <c r="I815" s="8">
        <f t="shared" si="233"/>
        <v>2323.4</v>
      </c>
    </row>
    <row r="816" spans="1:9">
      <c r="A816" s="35"/>
      <c r="B816" s="46" t="s">
        <v>258</v>
      </c>
      <c r="C816" s="5" t="s">
        <v>70</v>
      </c>
      <c r="D816" s="5" t="s">
        <v>8</v>
      </c>
      <c r="E816" s="5" t="s">
        <v>171</v>
      </c>
      <c r="F816" s="44"/>
      <c r="G816" s="8">
        <f t="shared" ref="G816:I817" si="234">G817</f>
        <v>2323.4</v>
      </c>
      <c r="H816" s="8">
        <f t="shared" si="234"/>
        <v>-2323.4</v>
      </c>
      <c r="I816" s="8">
        <f t="shared" si="234"/>
        <v>0</v>
      </c>
    </row>
    <row r="817" spans="1:9">
      <c r="A817" s="35"/>
      <c r="B817" s="46" t="s">
        <v>259</v>
      </c>
      <c r="C817" s="5" t="s">
        <v>70</v>
      </c>
      <c r="D817" s="5" t="s">
        <v>8</v>
      </c>
      <c r="E817" s="5" t="s">
        <v>260</v>
      </c>
      <c r="F817" s="44"/>
      <c r="G817" s="8">
        <f t="shared" si="234"/>
        <v>2323.4</v>
      </c>
      <c r="H817" s="8">
        <f t="shared" si="234"/>
        <v>-2323.4</v>
      </c>
      <c r="I817" s="8">
        <f t="shared" si="234"/>
        <v>0</v>
      </c>
    </row>
    <row r="818" spans="1:9">
      <c r="A818" s="35"/>
      <c r="B818" s="46" t="s">
        <v>144</v>
      </c>
      <c r="C818" s="5" t="s">
        <v>70</v>
      </c>
      <c r="D818" s="5" t="s">
        <v>8</v>
      </c>
      <c r="E818" s="5" t="s">
        <v>260</v>
      </c>
      <c r="F818" s="5" t="s">
        <v>132</v>
      </c>
      <c r="G818" s="8">
        <v>2323.4</v>
      </c>
      <c r="H818" s="8">
        <v>-2323.4</v>
      </c>
      <c r="I818" s="8">
        <f>G818+H818</f>
        <v>0</v>
      </c>
    </row>
    <row r="819" spans="1:9" ht="22.5">
      <c r="A819" s="35"/>
      <c r="B819" s="4" t="s">
        <v>481</v>
      </c>
      <c r="C819" s="5" t="s">
        <v>70</v>
      </c>
      <c r="D819" s="5" t="s">
        <v>8</v>
      </c>
      <c r="E819" s="20" t="s">
        <v>484</v>
      </c>
      <c r="F819" s="5"/>
      <c r="G819" s="8">
        <f t="shared" ref="G819:I820" si="235">G820</f>
        <v>0</v>
      </c>
      <c r="H819" s="8">
        <f t="shared" si="235"/>
        <v>2323.4</v>
      </c>
      <c r="I819" s="8">
        <f t="shared" si="235"/>
        <v>2323.4</v>
      </c>
    </row>
    <row r="820" spans="1:9" ht="22.5">
      <c r="A820" s="35"/>
      <c r="B820" s="4" t="s">
        <v>701</v>
      </c>
      <c r="C820" s="5" t="s">
        <v>70</v>
      </c>
      <c r="D820" s="5" t="s">
        <v>8</v>
      </c>
      <c r="E820" s="20" t="s">
        <v>702</v>
      </c>
      <c r="F820" s="5"/>
      <c r="G820" s="8">
        <f t="shared" si="235"/>
        <v>0</v>
      </c>
      <c r="H820" s="8">
        <f t="shared" si="235"/>
        <v>2323.4</v>
      </c>
      <c r="I820" s="8">
        <f t="shared" si="235"/>
        <v>2323.4</v>
      </c>
    </row>
    <row r="821" spans="1:9">
      <c r="A821" s="35"/>
      <c r="B821" s="7" t="s">
        <v>144</v>
      </c>
      <c r="C821" s="5" t="s">
        <v>70</v>
      </c>
      <c r="D821" s="5" t="s">
        <v>8</v>
      </c>
      <c r="E821" s="20" t="s">
        <v>702</v>
      </c>
      <c r="F821" s="5" t="s">
        <v>132</v>
      </c>
      <c r="G821" s="8"/>
      <c r="H821" s="8">
        <v>2323.4</v>
      </c>
      <c r="I821" s="8">
        <f>SUM(G821:H821)</f>
        <v>2323.4</v>
      </c>
    </row>
    <row r="822" spans="1:9">
      <c r="A822" s="35" t="s">
        <v>261</v>
      </c>
      <c r="B822" s="38" t="s">
        <v>72</v>
      </c>
      <c r="C822" s="44" t="s">
        <v>70</v>
      </c>
      <c r="D822" s="44" t="s">
        <v>19</v>
      </c>
      <c r="E822" s="44"/>
      <c r="F822" s="44"/>
      <c r="G822" s="64">
        <f>G823</f>
        <v>2856</v>
      </c>
      <c r="H822" s="64">
        <f t="shared" ref="H822:I822" si="236">H823</f>
        <v>0</v>
      </c>
      <c r="I822" s="64">
        <f t="shared" si="236"/>
        <v>2856</v>
      </c>
    </row>
    <row r="823" spans="1:9" ht="56.25">
      <c r="A823" s="35"/>
      <c r="B823" s="7" t="s">
        <v>462</v>
      </c>
      <c r="C823" s="5" t="s">
        <v>70</v>
      </c>
      <c r="D823" s="5" t="s">
        <v>19</v>
      </c>
      <c r="E823" s="5" t="s">
        <v>167</v>
      </c>
      <c r="F823" s="5"/>
      <c r="G823" s="8">
        <f>G824+G827</f>
        <v>2856</v>
      </c>
      <c r="H823" s="8">
        <f t="shared" ref="H823:I823" si="237">H824+H827</f>
        <v>0</v>
      </c>
      <c r="I823" s="8">
        <f t="shared" si="237"/>
        <v>2856</v>
      </c>
    </row>
    <row r="824" spans="1:9" ht="22.5">
      <c r="A824" s="35"/>
      <c r="B824" s="7" t="s">
        <v>166</v>
      </c>
      <c r="C824" s="5" t="s">
        <v>70</v>
      </c>
      <c r="D824" s="5" t="s">
        <v>19</v>
      </c>
      <c r="E824" s="5" t="s">
        <v>168</v>
      </c>
      <c r="F824" s="5"/>
      <c r="G824" s="8">
        <f>G825</f>
        <v>2856</v>
      </c>
      <c r="H824" s="8">
        <f t="shared" ref="H824:I824" si="238">H825</f>
        <v>-2856</v>
      </c>
      <c r="I824" s="8">
        <f t="shared" si="238"/>
        <v>0</v>
      </c>
    </row>
    <row r="825" spans="1:9" ht="67.5">
      <c r="A825" s="35"/>
      <c r="B825" s="9" t="s">
        <v>133</v>
      </c>
      <c r="C825" s="5" t="s">
        <v>70</v>
      </c>
      <c r="D825" s="5" t="s">
        <v>19</v>
      </c>
      <c r="E825" s="5" t="s">
        <v>368</v>
      </c>
      <c r="F825" s="5"/>
      <c r="G825" s="8">
        <f t="shared" ref="G825:I825" si="239">SUM(G826:G826)</f>
        <v>2856</v>
      </c>
      <c r="H825" s="8">
        <f t="shared" si="239"/>
        <v>-2856</v>
      </c>
      <c r="I825" s="8">
        <f t="shared" si="239"/>
        <v>0</v>
      </c>
    </row>
    <row r="826" spans="1:9" ht="22.5">
      <c r="A826" s="35"/>
      <c r="B826" s="7" t="s">
        <v>230</v>
      </c>
      <c r="C826" s="5" t="s">
        <v>70</v>
      </c>
      <c r="D826" s="5" t="s">
        <v>19</v>
      </c>
      <c r="E826" s="5" t="s">
        <v>368</v>
      </c>
      <c r="F826" s="5" t="s">
        <v>73</v>
      </c>
      <c r="G826" s="8">
        <v>2856</v>
      </c>
      <c r="H826" s="8">
        <v>-2856</v>
      </c>
      <c r="I826" s="8">
        <f>G826+H826</f>
        <v>0</v>
      </c>
    </row>
    <row r="827" spans="1:9" ht="22.5">
      <c r="A827" s="35"/>
      <c r="B827" s="4" t="s">
        <v>607</v>
      </c>
      <c r="C827" s="5" t="s">
        <v>70</v>
      </c>
      <c r="D827" s="5" t="s">
        <v>19</v>
      </c>
      <c r="E827" s="20" t="s">
        <v>614</v>
      </c>
      <c r="F827" s="5"/>
      <c r="G827" s="8">
        <f t="shared" ref="G827:I828" si="240">G828</f>
        <v>0</v>
      </c>
      <c r="H827" s="8">
        <f t="shared" si="240"/>
        <v>2856</v>
      </c>
      <c r="I827" s="8">
        <f t="shared" si="240"/>
        <v>2856</v>
      </c>
    </row>
    <row r="828" spans="1:9" ht="67.5">
      <c r="A828" s="35"/>
      <c r="B828" s="4" t="s">
        <v>703</v>
      </c>
      <c r="C828" s="5" t="s">
        <v>70</v>
      </c>
      <c r="D828" s="5" t="s">
        <v>19</v>
      </c>
      <c r="E828" s="20" t="s">
        <v>704</v>
      </c>
      <c r="F828" s="5"/>
      <c r="G828" s="8">
        <f t="shared" si="240"/>
        <v>0</v>
      </c>
      <c r="H828" s="8">
        <f t="shared" si="240"/>
        <v>2856</v>
      </c>
      <c r="I828" s="8">
        <f t="shared" si="240"/>
        <v>2856</v>
      </c>
    </row>
    <row r="829" spans="1:9" ht="22.5">
      <c r="A829" s="35"/>
      <c r="B829" s="7" t="s">
        <v>230</v>
      </c>
      <c r="C829" s="5" t="s">
        <v>70</v>
      </c>
      <c r="D829" s="5" t="s">
        <v>19</v>
      </c>
      <c r="E829" s="20" t="s">
        <v>704</v>
      </c>
      <c r="F829" s="5" t="s">
        <v>73</v>
      </c>
      <c r="G829" s="8"/>
      <c r="H829" s="8">
        <v>2856</v>
      </c>
      <c r="I829" s="8">
        <f>SUM(G829:H829)</f>
        <v>2856</v>
      </c>
    </row>
    <row r="830" spans="1:9">
      <c r="A830" s="35" t="s">
        <v>328</v>
      </c>
      <c r="B830" s="38" t="s">
        <v>314</v>
      </c>
      <c r="C830" s="44" t="s">
        <v>70</v>
      </c>
      <c r="D830" s="44" t="s">
        <v>26</v>
      </c>
      <c r="E830" s="44"/>
      <c r="F830" s="44"/>
      <c r="G830" s="11">
        <f t="shared" ref="G830:I832" si="241">G831</f>
        <v>304.7</v>
      </c>
      <c r="H830" s="11">
        <f t="shared" si="241"/>
        <v>0</v>
      </c>
      <c r="I830" s="11">
        <f t="shared" si="241"/>
        <v>304.7</v>
      </c>
    </row>
    <row r="831" spans="1:9" ht="56.25">
      <c r="A831" s="35"/>
      <c r="B831" s="7" t="s">
        <v>462</v>
      </c>
      <c r="C831" s="5" t="s">
        <v>70</v>
      </c>
      <c r="D831" s="5" t="s">
        <v>26</v>
      </c>
      <c r="E831" s="5" t="s">
        <v>167</v>
      </c>
      <c r="F831" s="5"/>
      <c r="G831" s="8">
        <f>G832+G835</f>
        <v>304.7</v>
      </c>
      <c r="H831" s="8">
        <f t="shared" ref="H831:I831" si="242">H832+H835</f>
        <v>0</v>
      </c>
      <c r="I831" s="8">
        <f t="shared" si="242"/>
        <v>304.7</v>
      </c>
    </row>
    <row r="832" spans="1:9">
      <c r="A832" s="35"/>
      <c r="B832" s="7" t="s">
        <v>317</v>
      </c>
      <c r="C832" s="5" t="s">
        <v>70</v>
      </c>
      <c r="D832" s="5" t="s">
        <v>26</v>
      </c>
      <c r="E832" s="5" t="s">
        <v>171</v>
      </c>
      <c r="F832" s="5"/>
      <c r="G832" s="8">
        <f t="shared" si="241"/>
        <v>304.7</v>
      </c>
      <c r="H832" s="8">
        <f t="shared" si="241"/>
        <v>-304.7</v>
      </c>
      <c r="I832" s="8">
        <f t="shared" si="241"/>
        <v>0</v>
      </c>
    </row>
    <row r="833" spans="1:9" ht="33.75">
      <c r="A833" s="35"/>
      <c r="B833" s="46" t="s">
        <v>318</v>
      </c>
      <c r="C833" s="5" t="s">
        <v>70</v>
      </c>
      <c r="D833" s="5" t="s">
        <v>26</v>
      </c>
      <c r="E833" s="5" t="s">
        <v>315</v>
      </c>
      <c r="F833" s="5"/>
      <c r="G833" s="8">
        <f t="shared" ref="G833:I833" si="243">SUM(G834:G834)</f>
        <v>304.7</v>
      </c>
      <c r="H833" s="8">
        <f t="shared" si="243"/>
        <v>-304.7</v>
      </c>
      <c r="I833" s="8">
        <f t="shared" si="243"/>
        <v>0</v>
      </c>
    </row>
    <row r="834" spans="1:9" ht="67.5">
      <c r="A834" s="35"/>
      <c r="B834" s="46" t="s">
        <v>319</v>
      </c>
      <c r="C834" s="5" t="s">
        <v>70</v>
      </c>
      <c r="D834" s="5" t="s">
        <v>26</v>
      </c>
      <c r="E834" s="5" t="s">
        <v>315</v>
      </c>
      <c r="F834" s="5" t="s">
        <v>316</v>
      </c>
      <c r="G834" s="8">
        <v>304.7</v>
      </c>
      <c r="H834" s="8">
        <v>-304.7</v>
      </c>
      <c r="I834" s="8">
        <f>G834+H834</f>
        <v>0</v>
      </c>
    </row>
    <row r="835" spans="1:9" ht="22.5">
      <c r="A835" s="35"/>
      <c r="B835" s="4" t="s">
        <v>705</v>
      </c>
      <c r="C835" s="5" t="s">
        <v>70</v>
      </c>
      <c r="D835" s="5" t="s">
        <v>26</v>
      </c>
      <c r="E835" s="20" t="s">
        <v>707</v>
      </c>
      <c r="F835" s="5"/>
      <c r="G835" s="8">
        <f t="shared" ref="G835:I836" si="244">G836</f>
        <v>0</v>
      </c>
      <c r="H835" s="8">
        <f t="shared" si="244"/>
        <v>304.7</v>
      </c>
      <c r="I835" s="8">
        <f t="shared" si="244"/>
        <v>304.7</v>
      </c>
    </row>
    <row r="836" spans="1:9" ht="22.5">
      <c r="A836" s="35"/>
      <c r="B836" s="4" t="s">
        <v>706</v>
      </c>
      <c r="C836" s="5" t="s">
        <v>70</v>
      </c>
      <c r="D836" s="5" t="s">
        <v>26</v>
      </c>
      <c r="E836" s="20" t="s">
        <v>708</v>
      </c>
      <c r="F836" s="5"/>
      <c r="G836" s="8">
        <f t="shared" si="244"/>
        <v>0</v>
      </c>
      <c r="H836" s="8">
        <f t="shared" si="244"/>
        <v>304.7</v>
      </c>
      <c r="I836" s="8">
        <f t="shared" si="244"/>
        <v>304.7</v>
      </c>
    </row>
    <row r="837" spans="1:9" ht="67.5">
      <c r="A837" s="35"/>
      <c r="B837" s="6" t="s">
        <v>319</v>
      </c>
      <c r="C837" s="5" t="s">
        <v>70</v>
      </c>
      <c r="D837" s="5" t="s">
        <v>26</v>
      </c>
      <c r="E837" s="20" t="s">
        <v>708</v>
      </c>
      <c r="F837" s="5" t="s">
        <v>316</v>
      </c>
      <c r="G837" s="8"/>
      <c r="H837" s="8">
        <v>304.7</v>
      </c>
      <c r="I837" s="8">
        <f>SUM(G837:H837)</f>
        <v>304.7</v>
      </c>
    </row>
    <row r="838" spans="1:9">
      <c r="A838" s="31">
        <v>9</v>
      </c>
      <c r="B838" s="65" t="s">
        <v>335</v>
      </c>
      <c r="C838" s="32" t="s">
        <v>30</v>
      </c>
      <c r="D838" s="32"/>
      <c r="E838" s="32"/>
      <c r="F838" s="32"/>
      <c r="G838" s="11">
        <f t="shared" ref="G838:I842" si="245">G839</f>
        <v>160993.59999999998</v>
      </c>
      <c r="H838" s="11">
        <f t="shared" si="245"/>
        <v>-12121.199999999972</v>
      </c>
      <c r="I838" s="11">
        <f t="shared" si="245"/>
        <v>148872.4</v>
      </c>
    </row>
    <row r="839" spans="1:9">
      <c r="A839" s="35" t="s">
        <v>82</v>
      </c>
      <c r="B839" s="38" t="s">
        <v>74</v>
      </c>
      <c r="C839" s="5" t="s">
        <v>30</v>
      </c>
      <c r="D839" s="5" t="s">
        <v>11</v>
      </c>
      <c r="E839" s="5"/>
      <c r="F839" s="5"/>
      <c r="G839" s="8">
        <f t="shared" si="245"/>
        <v>160993.59999999998</v>
      </c>
      <c r="H839" s="8">
        <f t="shared" si="245"/>
        <v>-12121.199999999972</v>
      </c>
      <c r="I839" s="8">
        <f t="shared" si="245"/>
        <v>148872.4</v>
      </c>
    </row>
    <row r="840" spans="1:9" ht="56.25">
      <c r="A840" s="35"/>
      <c r="B840" s="46" t="s">
        <v>462</v>
      </c>
      <c r="C840" s="5" t="s">
        <v>30</v>
      </c>
      <c r="D840" s="5" t="s">
        <v>11</v>
      </c>
      <c r="E840" s="5" t="s">
        <v>167</v>
      </c>
      <c r="F840" s="16"/>
      <c r="G840" s="8">
        <f>G841+G855+G859</f>
        <v>160993.59999999998</v>
      </c>
      <c r="H840" s="8">
        <f>H841+H855+H859</f>
        <v>-12121.199999999972</v>
      </c>
      <c r="I840" s="8">
        <f>I841+I855+I859</f>
        <v>148872.4</v>
      </c>
    </row>
    <row r="841" spans="1:9">
      <c r="A841" s="35"/>
      <c r="B841" s="46" t="s">
        <v>169</v>
      </c>
      <c r="C841" s="5" t="s">
        <v>30</v>
      </c>
      <c r="D841" s="5" t="s">
        <v>11</v>
      </c>
      <c r="E841" s="5" t="s">
        <v>170</v>
      </c>
      <c r="F841" s="16"/>
      <c r="G841" s="8">
        <f>G842+G844+G846+G848+G850+G852</f>
        <v>160993.59999999998</v>
      </c>
      <c r="H841" s="8">
        <f t="shared" ref="H841:I841" si="246">H842+H844+H846+H848+H850+H852</f>
        <v>-160993.59999999998</v>
      </c>
      <c r="I841" s="8">
        <f t="shared" si="246"/>
        <v>0</v>
      </c>
    </row>
    <row r="842" spans="1:9">
      <c r="A842" s="35"/>
      <c r="B842" s="46" t="s">
        <v>135</v>
      </c>
      <c r="C842" s="5" t="s">
        <v>30</v>
      </c>
      <c r="D842" s="5" t="s">
        <v>11</v>
      </c>
      <c r="E842" s="5" t="s">
        <v>136</v>
      </c>
      <c r="F842" s="16"/>
      <c r="G842" s="8">
        <f t="shared" si="245"/>
        <v>2681.8</v>
      </c>
      <c r="H842" s="8">
        <f t="shared" si="245"/>
        <v>-2681.8</v>
      </c>
      <c r="I842" s="8">
        <f t="shared" si="245"/>
        <v>0</v>
      </c>
    </row>
    <row r="843" spans="1:9" ht="45">
      <c r="A843" s="35"/>
      <c r="B843" s="7" t="s">
        <v>56</v>
      </c>
      <c r="C843" s="5" t="s">
        <v>30</v>
      </c>
      <c r="D843" s="5" t="s">
        <v>11</v>
      </c>
      <c r="E843" s="5" t="s">
        <v>136</v>
      </c>
      <c r="F843" s="16" t="s">
        <v>67</v>
      </c>
      <c r="G843" s="8">
        <v>2681.8</v>
      </c>
      <c r="H843" s="8">
        <v>-2681.8</v>
      </c>
      <c r="I843" s="8">
        <f>G843+H843</f>
        <v>0</v>
      </c>
    </row>
    <row r="844" spans="1:9" ht="22.5">
      <c r="A844" s="35"/>
      <c r="B844" s="46" t="s">
        <v>262</v>
      </c>
      <c r="C844" s="5" t="s">
        <v>30</v>
      </c>
      <c r="D844" s="5" t="s">
        <v>11</v>
      </c>
      <c r="E844" s="5" t="s">
        <v>231</v>
      </c>
      <c r="F844" s="16"/>
      <c r="G844" s="8">
        <f t="shared" ref="G844:I844" si="247">SUM(G845)</f>
        <v>319</v>
      </c>
      <c r="H844" s="8">
        <f>SUM(H845)</f>
        <v>-319</v>
      </c>
      <c r="I844" s="8">
        <f t="shared" si="247"/>
        <v>0</v>
      </c>
    </row>
    <row r="845" spans="1:9" ht="45">
      <c r="A845" s="35"/>
      <c r="B845" s="46" t="s">
        <v>57</v>
      </c>
      <c r="C845" s="5" t="s">
        <v>30</v>
      </c>
      <c r="D845" s="5" t="s">
        <v>11</v>
      </c>
      <c r="E845" s="5" t="s">
        <v>231</v>
      </c>
      <c r="F845" s="5" t="s">
        <v>67</v>
      </c>
      <c r="G845" s="8">
        <v>319</v>
      </c>
      <c r="H845" s="8">
        <v>-319</v>
      </c>
      <c r="I845" s="8">
        <f>G845+H845</f>
        <v>0</v>
      </c>
    </row>
    <row r="846" spans="1:9" ht="22.5">
      <c r="A846" s="35"/>
      <c r="B846" s="46" t="s">
        <v>263</v>
      </c>
      <c r="C846" s="5" t="s">
        <v>30</v>
      </c>
      <c r="D846" s="5" t="s">
        <v>11</v>
      </c>
      <c r="E846" s="5" t="s">
        <v>232</v>
      </c>
      <c r="F846" s="16"/>
      <c r="G846" s="8">
        <f t="shared" ref="G846:I846" si="248">SUM(G847)</f>
        <v>42.8</v>
      </c>
      <c r="H846" s="8">
        <f t="shared" si="248"/>
        <v>-42.8</v>
      </c>
      <c r="I846" s="8">
        <f t="shared" si="248"/>
        <v>0</v>
      </c>
    </row>
    <row r="847" spans="1:9" ht="45">
      <c r="A847" s="35"/>
      <c r="B847" s="46" t="s">
        <v>57</v>
      </c>
      <c r="C847" s="5" t="s">
        <v>30</v>
      </c>
      <c r="D847" s="5" t="s">
        <v>11</v>
      </c>
      <c r="E847" s="5" t="s">
        <v>232</v>
      </c>
      <c r="F847" s="5" t="s">
        <v>67</v>
      </c>
      <c r="G847" s="8">
        <v>42.8</v>
      </c>
      <c r="H847" s="8">
        <v>-42.8</v>
      </c>
      <c r="I847" s="8">
        <f>G847+H847</f>
        <v>0</v>
      </c>
    </row>
    <row r="848" spans="1:9" ht="22.5">
      <c r="A848" s="35"/>
      <c r="B848" s="46" t="s">
        <v>264</v>
      </c>
      <c r="C848" s="5" t="s">
        <v>30</v>
      </c>
      <c r="D848" s="5" t="s">
        <v>11</v>
      </c>
      <c r="E848" s="5" t="s">
        <v>233</v>
      </c>
      <c r="F848" s="16"/>
      <c r="G848" s="8">
        <f t="shared" ref="G848:I848" si="249">SUM(G849)</f>
        <v>340.2</v>
      </c>
      <c r="H848" s="8">
        <f t="shared" si="249"/>
        <v>-340.2</v>
      </c>
      <c r="I848" s="8">
        <f t="shared" si="249"/>
        <v>0</v>
      </c>
    </row>
    <row r="849" spans="1:9" ht="45">
      <c r="A849" s="35"/>
      <c r="B849" s="46" t="s">
        <v>57</v>
      </c>
      <c r="C849" s="5" t="s">
        <v>30</v>
      </c>
      <c r="D849" s="5" t="s">
        <v>11</v>
      </c>
      <c r="E849" s="5" t="s">
        <v>233</v>
      </c>
      <c r="F849" s="5" t="s">
        <v>67</v>
      </c>
      <c r="G849" s="8">
        <v>340.2</v>
      </c>
      <c r="H849" s="8">
        <v>-340.2</v>
      </c>
      <c r="I849" s="8">
        <f>G849+H849</f>
        <v>0</v>
      </c>
    </row>
    <row r="850" spans="1:9" ht="22.5">
      <c r="A850" s="35"/>
      <c r="B850" s="7" t="s">
        <v>187</v>
      </c>
      <c r="C850" s="5" t="s">
        <v>30</v>
      </c>
      <c r="D850" s="5" t="s">
        <v>11</v>
      </c>
      <c r="E850" s="5" t="s">
        <v>188</v>
      </c>
      <c r="F850" s="16"/>
      <c r="G850" s="8">
        <f t="shared" ref="G850:I850" si="250">SUM(G851:G851)</f>
        <v>9125</v>
      </c>
      <c r="H850" s="8">
        <f t="shared" si="250"/>
        <v>-9125</v>
      </c>
      <c r="I850" s="8">
        <f t="shared" si="250"/>
        <v>0</v>
      </c>
    </row>
    <row r="851" spans="1:9" ht="45">
      <c r="A851" s="35"/>
      <c r="B851" s="7" t="s">
        <v>56</v>
      </c>
      <c r="C851" s="5" t="s">
        <v>30</v>
      </c>
      <c r="D851" s="5" t="s">
        <v>11</v>
      </c>
      <c r="E851" s="5" t="s">
        <v>188</v>
      </c>
      <c r="F851" s="16" t="s">
        <v>67</v>
      </c>
      <c r="G851" s="8">
        <v>9125</v>
      </c>
      <c r="H851" s="54">
        <v>-9125</v>
      </c>
      <c r="I851" s="8">
        <f>G851+H851</f>
        <v>0</v>
      </c>
    </row>
    <row r="852" spans="1:9" ht="33.75">
      <c r="A852" s="35"/>
      <c r="B852" s="7" t="s">
        <v>437</v>
      </c>
      <c r="C852" s="5" t="s">
        <v>30</v>
      </c>
      <c r="D852" s="5" t="s">
        <v>11</v>
      </c>
      <c r="E852" s="5" t="s">
        <v>438</v>
      </c>
      <c r="F852" s="16"/>
      <c r="G852" s="8">
        <f t="shared" ref="G852:I852" si="251">SUM(G853:G854)</f>
        <v>148484.79999999999</v>
      </c>
      <c r="H852" s="8">
        <f t="shared" si="251"/>
        <v>-148484.79999999999</v>
      </c>
      <c r="I852" s="8">
        <f t="shared" si="251"/>
        <v>0</v>
      </c>
    </row>
    <row r="853" spans="1:9" ht="15.75" customHeight="1">
      <c r="A853" s="35"/>
      <c r="B853" s="7" t="s">
        <v>221</v>
      </c>
      <c r="C853" s="5" t="s">
        <v>30</v>
      </c>
      <c r="D853" s="5" t="s">
        <v>11</v>
      </c>
      <c r="E853" s="5" t="s">
        <v>438</v>
      </c>
      <c r="F853" s="16" t="s">
        <v>68</v>
      </c>
      <c r="G853" s="8">
        <v>1484.8</v>
      </c>
      <c r="H853" s="8">
        <v>-1484.8</v>
      </c>
      <c r="I853" s="8">
        <f>SUM(G853:H853)</f>
        <v>0</v>
      </c>
    </row>
    <row r="854" spans="1:9" ht="15" customHeight="1">
      <c r="A854" s="35"/>
      <c r="B854" s="7" t="s">
        <v>222</v>
      </c>
      <c r="C854" s="5" t="s">
        <v>30</v>
      </c>
      <c r="D854" s="5" t="s">
        <v>11</v>
      </c>
      <c r="E854" s="5" t="s">
        <v>438</v>
      </c>
      <c r="F854" s="16" t="s">
        <v>68</v>
      </c>
      <c r="G854" s="8">
        <v>147000</v>
      </c>
      <c r="H854" s="8">
        <v>-147000</v>
      </c>
      <c r="I854" s="8">
        <f>SUM(G854:H854)</f>
        <v>0</v>
      </c>
    </row>
    <row r="855" spans="1:9" ht="22.5">
      <c r="A855" s="35"/>
      <c r="B855" s="4" t="s">
        <v>709</v>
      </c>
      <c r="C855" s="5" t="s">
        <v>30</v>
      </c>
      <c r="D855" s="5" t="s">
        <v>11</v>
      </c>
      <c r="E855" s="20" t="s">
        <v>121</v>
      </c>
      <c r="F855" s="5"/>
      <c r="G855" s="8">
        <f>G856</f>
        <v>0</v>
      </c>
      <c r="H855" s="8">
        <f>H856</f>
        <v>136363.6</v>
      </c>
      <c r="I855" s="8">
        <f>I856</f>
        <v>136363.6</v>
      </c>
    </row>
    <row r="856" spans="1:9" ht="33.75">
      <c r="A856" s="35"/>
      <c r="B856" s="4" t="s">
        <v>710</v>
      </c>
      <c r="C856" s="5" t="s">
        <v>30</v>
      </c>
      <c r="D856" s="5" t="s">
        <v>11</v>
      </c>
      <c r="E856" s="20" t="s">
        <v>712</v>
      </c>
      <c r="F856" s="5"/>
      <c r="G856" s="8">
        <f>SUM(G857:G858)</f>
        <v>0</v>
      </c>
      <c r="H856" s="8">
        <f>SUM(H857:H858)</f>
        <v>136363.6</v>
      </c>
      <c r="I856" s="8">
        <f>SUM(I857:I858)</f>
        <v>136363.6</v>
      </c>
    </row>
    <row r="857" spans="1:9" ht="13.5" customHeight="1">
      <c r="A857" s="35"/>
      <c r="B857" s="7" t="s">
        <v>221</v>
      </c>
      <c r="C857" s="5" t="s">
        <v>30</v>
      </c>
      <c r="D857" s="5" t="s">
        <v>11</v>
      </c>
      <c r="E857" s="20" t="s">
        <v>712</v>
      </c>
      <c r="F857" s="5" t="s">
        <v>68</v>
      </c>
      <c r="G857" s="8"/>
      <c r="H857" s="8">
        <f>1484.8-121.2</f>
        <v>1363.6</v>
      </c>
      <c r="I857" s="8">
        <f>SUM(G857:H857)</f>
        <v>1363.6</v>
      </c>
    </row>
    <row r="858" spans="1:9" ht="12.75" customHeight="1">
      <c r="A858" s="35"/>
      <c r="B858" s="7" t="s">
        <v>222</v>
      </c>
      <c r="C858" s="5" t="s">
        <v>30</v>
      </c>
      <c r="D858" s="5" t="s">
        <v>11</v>
      </c>
      <c r="E858" s="20" t="s">
        <v>712</v>
      </c>
      <c r="F858" s="5" t="s">
        <v>68</v>
      </c>
      <c r="G858" s="8"/>
      <c r="H858" s="8">
        <f>147000-12000</f>
        <v>135000</v>
      </c>
      <c r="I858" s="8">
        <f>SUM(G858:H858)</f>
        <v>135000</v>
      </c>
    </row>
    <row r="859" spans="1:9" ht="33.75">
      <c r="A859" s="35"/>
      <c r="B859" s="4" t="s">
        <v>711</v>
      </c>
      <c r="C859" s="5" t="s">
        <v>30</v>
      </c>
      <c r="D859" s="5" t="s">
        <v>11</v>
      </c>
      <c r="E859" s="20" t="s">
        <v>713</v>
      </c>
      <c r="F859" s="5"/>
      <c r="G859" s="8">
        <f>G860+G863+G865+G867+G869</f>
        <v>0</v>
      </c>
      <c r="H859" s="8">
        <f>H860+H863+H865+H867+H869</f>
        <v>12508.8</v>
      </c>
      <c r="I859" s="8">
        <f>I860+I863+I865+I867+I869</f>
        <v>12508.8</v>
      </c>
    </row>
    <row r="860" spans="1:9" ht="78.75">
      <c r="A860" s="35"/>
      <c r="B860" s="4" t="s">
        <v>714</v>
      </c>
      <c r="C860" s="5" t="s">
        <v>30</v>
      </c>
      <c r="D860" s="5" t="s">
        <v>11</v>
      </c>
      <c r="E860" s="20" t="s">
        <v>715</v>
      </c>
      <c r="F860" s="5"/>
      <c r="G860" s="8">
        <f>G861+G862</f>
        <v>0</v>
      </c>
      <c r="H860" s="8">
        <f>H861+H862</f>
        <v>2681.8</v>
      </c>
      <c r="I860" s="8">
        <f>I861+I862</f>
        <v>2681.8</v>
      </c>
    </row>
    <row r="861" spans="1:9" ht="45">
      <c r="A861" s="35"/>
      <c r="B861" s="6" t="s">
        <v>56</v>
      </c>
      <c r="C861" s="5" t="s">
        <v>30</v>
      </c>
      <c r="D861" s="5" t="s">
        <v>11</v>
      </c>
      <c r="E861" s="20" t="s">
        <v>715</v>
      </c>
      <c r="F861" s="5" t="s">
        <v>67</v>
      </c>
      <c r="G861" s="8"/>
      <c r="H861" s="8">
        <v>2681.8</v>
      </c>
      <c r="I861" s="8">
        <f>SUM(G861:H861)</f>
        <v>2681.8</v>
      </c>
    </row>
    <row r="862" spans="1:9">
      <c r="A862" s="35"/>
      <c r="B862" s="6" t="s">
        <v>303</v>
      </c>
      <c r="C862" s="5" t="s">
        <v>30</v>
      </c>
      <c r="D862" s="5" t="s">
        <v>11</v>
      </c>
      <c r="E862" s="20" t="s">
        <v>715</v>
      </c>
      <c r="F862" s="5" t="s">
        <v>68</v>
      </c>
      <c r="G862" s="8"/>
      <c r="H862" s="8">
        <v>0</v>
      </c>
      <c r="I862" s="8">
        <f>SUM(G862:H862)</f>
        <v>0</v>
      </c>
    </row>
    <row r="863" spans="1:9" ht="33.75">
      <c r="A863" s="35"/>
      <c r="B863" s="75" t="s">
        <v>754</v>
      </c>
      <c r="C863" s="5" t="s">
        <v>30</v>
      </c>
      <c r="D863" s="5" t="s">
        <v>11</v>
      </c>
      <c r="E863" s="20" t="s">
        <v>716</v>
      </c>
      <c r="F863" s="5"/>
      <c r="G863" s="8">
        <f>G864</f>
        <v>0</v>
      </c>
      <c r="H863" s="8">
        <f>H864</f>
        <v>42.8</v>
      </c>
      <c r="I863" s="8">
        <f>I864</f>
        <v>42.8</v>
      </c>
    </row>
    <row r="864" spans="1:9" ht="45">
      <c r="A864" s="35"/>
      <c r="B864" s="7" t="s">
        <v>57</v>
      </c>
      <c r="C864" s="5" t="s">
        <v>30</v>
      </c>
      <c r="D864" s="5" t="s">
        <v>11</v>
      </c>
      <c r="E864" s="20" t="s">
        <v>716</v>
      </c>
      <c r="F864" s="5" t="s">
        <v>67</v>
      </c>
      <c r="G864" s="8"/>
      <c r="H864" s="8">
        <v>42.8</v>
      </c>
      <c r="I864" s="8">
        <f>SUM(G864:H864)</f>
        <v>42.8</v>
      </c>
    </row>
    <row r="865" spans="1:9" ht="33.75">
      <c r="A865" s="35"/>
      <c r="B865" s="12" t="s">
        <v>755</v>
      </c>
      <c r="C865" s="5" t="s">
        <v>30</v>
      </c>
      <c r="D865" s="5" t="s">
        <v>11</v>
      </c>
      <c r="E865" s="20" t="s">
        <v>717</v>
      </c>
      <c r="F865" s="5"/>
      <c r="G865" s="8">
        <f>G866</f>
        <v>0</v>
      </c>
      <c r="H865" s="8">
        <f>H866</f>
        <v>340.20000000000005</v>
      </c>
      <c r="I865" s="8">
        <f>I866</f>
        <v>340.20000000000005</v>
      </c>
    </row>
    <row r="866" spans="1:9" ht="45">
      <c r="A866" s="35"/>
      <c r="B866" s="7" t="s">
        <v>57</v>
      </c>
      <c r="C866" s="5" t="s">
        <v>30</v>
      </c>
      <c r="D866" s="5" t="s">
        <v>11</v>
      </c>
      <c r="E866" s="20" t="s">
        <v>717</v>
      </c>
      <c r="F866" s="5" t="s">
        <v>67</v>
      </c>
      <c r="G866" s="8"/>
      <c r="H866" s="8">
        <v>340.20000000000005</v>
      </c>
      <c r="I866" s="8">
        <f>SUM(G866:H866)</f>
        <v>340.20000000000005</v>
      </c>
    </row>
    <row r="867" spans="1:9" ht="33.75">
      <c r="A867" s="35"/>
      <c r="B867" s="12" t="s">
        <v>756</v>
      </c>
      <c r="C867" s="5" t="s">
        <v>30</v>
      </c>
      <c r="D867" s="5" t="s">
        <v>11</v>
      </c>
      <c r="E867" s="20" t="s">
        <v>718</v>
      </c>
      <c r="F867" s="5"/>
      <c r="G867" s="8">
        <f>G868</f>
        <v>0</v>
      </c>
      <c r="H867" s="8">
        <f>H868</f>
        <v>319</v>
      </c>
      <c r="I867" s="8">
        <f>I868</f>
        <v>319</v>
      </c>
    </row>
    <row r="868" spans="1:9" ht="45">
      <c r="A868" s="35"/>
      <c r="B868" s="7" t="s">
        <v>57</v>
      </c>
      <c r="C868" s="5" t="s">
        <v>30</v>
      </c>
      <c r="D868" s="5" t="s">
        <v>11</v>
      </c>
      <c r="E868" s="20" t="s">
        <v>718</v>
      </c>
      <c r="F868" s="5" t="s">
        <v>67</v>
      </c>
      <c r="G868" s="8"/>
      <c r="H868" s="8">
        <v>319</v>
      </c>
      <c r="I868" s="8">
        <f>SUM(G868:H868)</f>
        <v>319</v>
      </c>
    </row>
    <row r="869" spans="1:9" ht="33.75">
      <c r="A869" s="35"/>
      <c r="B869" s="12" t="s">
        <v>757</v>
      </c>
      <c r="C869" s="5" t="s">
        <v>30</v>
      </c>
      <c r="D869" s="5" t="s">
        <v>11</v>
      </c>
      <c r="E869" s="20" t="s">
        <v>719</v>
      </c>
      <c r="F869" s="5"/>
      <c r="G869" s="8">
        <f>G870</f>
        <v>0</v>
      </c>
      <c r="H869" s="8">
        <f>H870</f>
        <v>9125</v>
      </c>
      <c r="I869" s="8">
        <f>I870</f>
        <v>9125</v>
      </c>
    </row>
    <row r="870" spans="1:9" ht="45">
      <c r="A870" s="35"/>
      <c r="B870" s="7" t="s">
        <v>57</v>
      </c>
      <c r="C870" s="5" t="s">
        <v>30</v>
      </c>
      <c r="D870" s="5" t="s">
        <v>11</v>
      </c>
      <c r="E870" s="20" t="s">
        <v>719</v>
      </c>
      <c r="F870" s="5" t="s">
        <v>67</v>
      </c>
      <c r="G870" s="8"/>
      <c r="H870" s="8">
        <v>9125</v>
      </c>
      <c r="I870" s="8">
        <f>SUM(G870:H870)</f>
        <v>9125</v>
      </c>
    </row>
    <row r="871" spans="1:9">
      <c r="A871" s="31">
        <v>10</v>
      </c>
      <c r="B871" s="38" t="s">
        <v>76</v>
      </c>
      <c r="C871" s="32" t="s">
        <v>44</v>
      </c>
      <c r="D871" s="32"/>
      <c r="E871" s="36"/>
      <c r="F871" s="56"/>
      <c r="G871" s="45">
        <f t="shared" ref="G871:I871" si="252">G872</f>
        <v>7467.3999999999987</v>
      </c>
      <c r="H871" s="45">
        <f t="shared" si="252"/>
        <v>0</v>
      </c>
      <c r="I871" s="45">
        <f t="shared" si="252"/>
        <v>7467.4</v>
      </c>
    </row>
    <row r="872" spans="1:9">
      <c r="A872" s="35" t="s">
        <v>77</v>
      </c>
      <c r="B872" s="46" t="s">
        <v>78</v>
      </c>
      <c r="C872" s="5" t="s">
        <v>44</v>
      </c>
      <c r="D872" s="5" t="s">
        <v>11</v>
      </c>
      <c r="E872" s="5"/>
      <c r="F872" s="5"/>
      <c r="G872" s="8">
        <f t="shared" ref="G872:I872" si="253">SUM(G873,)</f>
        <v>7467.3999999999987</v>
      </c>
      <c r="H872" s="8">
        <f t="shared" si="253"/>
        <v>0</v>
      </c>
      <c r="I872" s="8">
        <f t="shared" si="253"/>
        <v>7467.4</v>
      </c>
    </row>
    <row r="873" spans="1:9" ht="56.25">
      <c r="A873" s="35"/>
      <c r="B873" s="46" t="s">
        <v>460</v>
      </c>
      <c r="C873" s="5" t="s">
        <v>44</v>
      </c>
      <c r="D873" s="5" t="s">
        <v>11</v>
      </c>
      <c r="E873" s="5" t="s">
        <v>265</v>
      </c>
      <c r="F873" s="5"/>
      <c r="G873" s="8">
        <f>G874+G880</f>
        <v>7467.3999999999987</v>
      </c>
      <c r="H873" s="8">
        <f t="shared" ref="H873:I873" si="254">H874+H880</f>
        <v>0</v>
      </c>
      <c r="I873" s="8">
        <f t="shared" si="254"/>
        <v>7467.4</v>
      </c>
    </row>
    <row r="874" spans="1:9" ht="22.5">
      <c r="A874" s="35"/>
      <c r="B874" s="46" t="s">
        <v>163</v>
      </c>
      <c r="C874" s="5" t="s">
        <v>44</v>
      </c>
      <c r="D874" s="5" t="s">
        <v>11</v>
      </c>
      <c r="E874" s="5" t="s">
        <v>164</v>
      </c>
      <c r="F874" s="5"/>
      <c r="G874" s="8">
        <f t="shared" ref="G874:I874" si="255">G875+G877</f>
        <v>7467.3999999999987</v>
      </c>
      <c r="H874" s="8">
        <f t="shared" si="255"/>
        <v>-7467.4</v>
      </c>
      <c r="I874" s="8">
        <f t="shared" si="255"/>
        <v>0</v>
      </c>
    </row>
    <row r="875" spans="1:9" ht="33.75">
      <c r="A875" s="35"/>
      <c r="B875" s="46" t="s">
        <v>266</v>
      </c>
      <c r="C875" s="5" t="s">
        <v>44</v>
      </c>
      <c r="D875" s="5" t="s">
        <v>11</v>
      </c>
      <c r="E875" s="5" t="s">
        <v>112</v>
      </c>
      <c r="F875" s="5"/>
      <c r="G875" s="8">
        <f t="shared" ref="G875:I875" si="256">G876</f>
        <v>1679.2</v>
      </c>
      <c r="H875" s="8">
        <f t="shared" si="256"/>
        <v>-1679.2</v>
      </c>
      <c r="I875" s="8">
        <f t="shared" si="256"/>
        <v>0</v>
      </c>
    </row>
    <row r="876" spans="1:9" ht="45">
      <c r="A876" s="35"/>
      <c r="B876" s="46" t="s">
        <v>75</v>
      </c>
      <c r="C876" s="5" t="s">
        <v>44</v>
      </c>
      <c r="D876" s="5" t="s">
        <v>11</v>
      </c>
      <c r="E876" s="5" t="s">
        <v>112</v>
      </c>
      <c r="F876" s="5" t="s">
        <v>201</v>
      </c>
      <c r="G876" s="8">
        <v>1679.2</v>
      </c>
      <c r="H876" s="8">
        <v>-1679.2</v>
      </c>
      <c r="I876" s="8">
        <f>G876+H876</f>
        <v>0</v>
      </c>
    </row>
    <row r="877" spans="1:9" ht="22.5">
      <c r="A877" s="35"/>
      <c r="B877" s="7" t="s">
        <v>200</v>
      </c>
      <c r="C877" s="5" t="s">
        <v>44</v>
      </c>
      <c r="D877" s="5" t="s">
        <v>11</v>
      </c>
      <c r="E877" s="5" t="s">
        <v>267</v>
      </c>
      <c r="F877" s="5"/>
      <c r="G877" s="8">
        <f t="shared" ref="G877:I877" si="257">G878+G879</f>
        <v>5788.1999999999989</v>
      </c>
      <c r="H877" s="8">
        <f t="shared" si="257"/>
        <v>-5788.2</v>
      </c>
      <c r="I877" s="8">
        <f t="shared" si="257"/>
        <v>0</v>
      </c>
    </row>
    <row r="878" spans="1:9" ht="45">
      <c r="A878" s="35"/>
      <c r="B878" s="46" t="s">
        <v>75</v>
      </c>
      <c r="C878" s="5" t="s">
        <v>44</v>
      </c>
      <c r="D878" s="5" t="s">
        <v>11</v>
      </c>
      <c r="E878" s="5" t="s">
        <v>267</v>
      </c>
      <c r="F878" s="5" t="s">
        <v>201</v>
      </c>
      <c r="G878" s="8">
        <v>5620.7999999999993</v>
      </c>
      <c r="H878" s="8">
        <v>-5620.8</v>
      </c>
      <c r="I878" s="8">
        <f>G878+H878</f>
        <v>0</v>
      </c>
    </row>
    <row r="879" spans="1:9">
      <c r="A879" s="35"/>
      <c r="B879" s="46" t="s">
        <v>321</v>
      </c>
      <c r="C879" s="5" t="s">
        <v>44</v>
      </c>
      <c r="D879" s="5" t="s">
        <v>11</v>
      </c>
      <c r="E879" s="5" t="s">
        <v>267</v>
      </c>
      <c r="F879" s="5" t="s">
        <v>320</v>
      </c>
      <c r="G879" s="8">
        <v>167.4</v>
      </c>
      <c r="H879" s="8">
        <v>-167.4</v>
      </c>
      <c r="I879" s="8">
        <f>G879+H879</f>
        <v>0</v>
      </c>
    </row>
    <row r="880" spans="1:9" ht="22.5">
      <c r="A880" s="35"/>
      <c r="B880" s="4" t="s">
        <v>501</v>
      </c>
      <c r="C880" s="5" t="s">
        <v>44</v>
      </c>
      <c r="D880" s="5" t="s">
        <v>11</v>
      </c>
      <c r="E880" s="5" t="s">
        <v>503</v>
      </c>
      <c r="F880" s="5"/>
      <c r="G880" s="8">
        <f>G881+G883</f>
        <v>0</v>
      </c>
      <c r="H880" s="8">
        <f>H881+H883</f>
        <v>7467.4</v>
      </c>
      <c r="I880" s="8">
        <f>I881+I883</f>
        <v>7467.4</v>
      </c>
    </row>
    <row r="881" spans="1:9" ht="22.5">
      <c r="A881" s="35"/>
      <c r="B881" s="18" t="s">
        <v>505</v>
      </c>
      <c r="C881" s="5" t="s">
        <v>44</v>
      </c>
      <c r="D881" s="5" t="s">
        <v>11</v>
      </c>
      <c r="E881" s="5" t="s">
        <v>506</v>
      </c>
      <c r="F881" s="5"/>
      <c r="G881" s="8">
        <f>G882</f>
        <v>0</v>
      </c>
      <c r="H881" s="8">
        <f>H882</f>
        <v>1679.2</v>
      </c>
      <c r="I881" s="8">
        <f>I882</f>
        <v>1679.2</v>
      </c>
    </row>
    <row r="882" spans="1:9" ht="45">
      <c r="A882" s="35"/>
      <c r="B882" s="6" t="s">
        <v>75</v>
      </c>
      <c r="C882" s="5" t="s">
        <v>44</v>
      </c>
      <c r="D882" s="5" t="s">
        <v>11</v>
      </c>
      <c r="E882" s="5" t="s">
        <v>506</v>
      </c>
      <c r="F882" s="5" t="s">
        <v>201</v>
      </c>
      <c r="G882" s="8"/>
      <c r="H882" s="8">
        <v>1679.2</v>
      </c>
      <c r="I882" s="8">
        <f>SUM(G882:H882)</f>
        <v>1679.2</v>
      </c>
    </row>
    <row r="883" spans="1:9" ht="48">
      <c r="A883" s="35"/>
      <c r="B883" s="76" t="s">
        <v>758</v>
      </c>
      <c r="C883" s="5" t="s">
        <v>44</v>
      </c>
      <c r="D883" s="5" t="s">
        <v>11</v>
      </c>
      <c r="E883" s="5" t="s">
        <v>720</v>
      </c>
      <c r="F883" s="5"/>
      <c r="G883" s="8">
        <f>G884+G885</f>
        <v>0</v>
      </c>
      <c r="H883" s="8">
        <f>H884+H885</f>
        <v>5788.2</v>
      </c>
      <c r="I883" s="8">
        <f>I884+I885</f>
        <v>5788.2</v>
      </c>
    </row>
    <row r="884" spans="1:9" ht="45">
      <c r="A884" s="35"/>
      <c r="B884" s="7" t="s">
        <v>75</v>
      </c>
      <c r="C884" s="5" t="s">
        <v>44</v>
      </c>
      <c r="D884" s="5" t="s">
        <v>11</v>
      </c>
      <c r="E884" s="5" t="s">
        <v>720</v>
      </c>
      <c r="F884" s="5" t="s">
        <v>201</v>
      </c>
      <c r="G884" s="8"/>
      <c r="H884" s="8">
        <v>5620.8</v>
      </c>
      <c r="I884" s="8">
        <f>SUM(G884:H884)</f>
        <v>5620.8</v>
      </c>
    </row>
    <row r="885" spans="1:9">
      <c r="A885" s="35"/>
      <c r="B885" s="6" t="s">
        <v>321</v>
      </c>
      <c r="C885" s="5" t="s">
        <v>44</v>
      </c>
      <c r="D885" s="5" t="s">
        <v>11</v>
      </c>
      <c r="E885" s="5" t="s">
        <v>720</v>
      </c>
      <c r="F885" s="5" t="s">
        <v>320</v>
      </c>
      <c r="G885" s="8"/>
      <c r="H885" s="8">
        <v>167.4</v>
      </c>
      <c r="I885" s="8">
        <f>SUM(G885:H885)</f>
        <v>167.4</v>
      </c>
    </row>
    <row r="886" spans="1:9" ht="31.5">
      <c r="A886" s="31">
        <v>12</v>
      </c>
      <c r="B886" s="38" t="s">
        <v>142</v>
      </c>
      <c r="C886" s="32" t="s">
        <v>39</v>
      </c>
      <c r="D886" s="32"/>
      <c r="E886" s="32"/>
      <c r="F886" s="48"/>
      <c r="G886" s="11">
        <f t="shared" ref="G886:I889" si="258">G887</f>
        <v>23396</v>
      </c>
      <c r="H886" s="11">
        <f t="shared" si="258"/>
        <v>0</v>
      </c>
      <c r="I886" s="11">
        <f t="shared" si="258"/>
        <v>23396</v>
      </c>
    </row>
    <row r="887" spans="1:9" ht="33.75">
      <c r="A887" s="66" t="s">
        <v>439</v>
      </c>
      <c r="B887" s="18" t="s">
        <v>143</v>
      </c>
      <c r="C887" s="5" t="s">
        <v>39</v>
      </c>
      <c r="D887" s="5" t="s">
        <v>8</v>
      </c>
      <c r="E887" s="5"/>
      <c r="F887" s="5"/>
      <c r="G887" s="8">
        <f t="shared" si="258"/>
        <v>23396</v>
      </c>
      <c r="H887" s="8">
        <f t="shared" si="258"/>
        <v>0</v>
      </c>
      <c r="I887" s="8">
        <f t="shared" si="258"/>
        <v>23396</v>
      </c>
    </row>
    <row r="888" spans="1:9" ht="56.25">
      <c r="A888" s="66"/>
      <c r="B888" s="46" t="s">
        <v>459</v>
      </c>
      <c r="C888" s="5" t="s">
        <v>39</v>
      </c>
      <c r="D888" s="5" t="s">
        <v>8</v>
      </c>
      <c r="E888" s="5" t="s">
        <v>157</v>
      </c>
      <c r="F888" s="16"/>
      <c r="G888" s="8">
        <f t="shared" si="258"/>
        <v>23396</v>
      </c>
      <c r="H888" s="8">
        <f t="shared" si="258"/>
        <v>0</v>
      </c>
      <c r="I888" s="8">
        <f t="shared" si="258"/>
        <v>23396</v>
      </c>
    </row>
    <row r="889" spans="1:9" ht="22.5">
      <c r="A889" s="66"/>
      <c r="B889" s="46" t="s">
        <v>193</v>
      </c>
      <c r="C889" s="5" t="s">
        <v>39</v>
      </c>
      <c r="D889" s="5" t="s">
        <v>8</v>
      </c>
      <c r="E889" s="5" t="s">
        <v>165</v>
      </c>
      <c r="F889" s="16"/>
      <c r="G889" s="8">
        <f t="shared" si="258"/>
        <v>23396</v>
      </c>
      <c r="H889" s="8">
        <f t="shared" si="258"/>
        <v>0</v>
      </c>
      <c r="I889" s="8">
        <f t="shared" si="258"/>
        <v>23396</v>
      </c>
    </row>
    <row r="890" spans="1:9" ht="33" customHeight="1">
      <c r="A890" s="35"/>
      <c r="B890" s="46" t="s">
        <v>137</v>
      </c>
      <c r="C890" s="5" t="s">
        <v>39</v>
      </c>
      <c r="D890" s="5" t="s">
        <v>8</v>
      </c>
      <c r="E890" s="5" t="s">
        <v>138</v>
      </c>
      <c r="F890" s="5"/>
      <c r="G890" s="8">
        <f>G891+G893+G895</f>
        <v>23396</v>
      </c>
      <c r="H890" s="8">
        <f>H891+H893+H895</f>
        <v>0</v>
      </c>
      <c r="I890" s="8">
        <f>I891+I893+I895</f>
        <v>23396</v>
      </c>
    </row>
    <row r="891" spans="1:9" ht="56.25">
      <c r="A891" s="35"/>
      <c r="B891" s="9" t="s">
        <v>139</v>
      </c>
      <c r="C891" s="5" t="s">
        <v>39</v>
      </c>
      <c r="D891" s="5" t="s">
        <v>8</v>
      </c>
      <c r="E891" s="5" t="s">
        <v>369</v>
      </c>
      <c r="F891" s="5"/>
      <c r="G891" s="8">
        <f t="shared" ref="G891:I891" si="259">G892</f>
        <v>4319.8999999999996</v>
      </c>
      <c r="H891" s="8">
        <f t="shared" si="259"/>
        <v>-4319.8999999999996</v>
      </c>
      <c r="I891" s="8">
        <f t="shared" si="259"/>
        <v>0</v>
      </c>
    </row>
    <row r="892" spans="1:9" ht="15" customHeight="1">
      <c r="A892" s="35"/>
      <c r="B892" s="7" t="s">
        <v>79</v>
      </c>
      <c r="C892" s="5" t="s">
        <v>39</v>
      </c>
      <c r="D892" s="5" t="s">
        <v>8</v>
      </c>
      <c r="E892" s="5" t="s">
        <v>369</v>
      </c>
      <c r="F892" s="5" t="s">
        <v>80</v>
      </c>
      <c r="G892" s="8">
        <v>4319.8999999999996</v>
      </c>
      <c r="H892" s="8">
        <v>-4319.8999999999996</v>
      </c>
      <c r="I892" s="8">
        <f>G892+H892</f>
        <v>0</v>
      </c>
    </row>
    <row r="893" spans="1:9" ht="22.5">
      <c r="A893" s="35"/>
      <c r="B893" s="50" t="s">
        <v>140</v>
      </c>
      <c r="C893" s="5" t="s">
        <v>39</v>
      </c>
      <c r="D893" s="5" t="s">
        <v>8</v>
      </c>
      <c r="E893" s="5" t="s">
        <v>440</v>
      </c>
      <c r="F893" s="5"/>
      <c r="G893" s="8">
        <f t="shared" ref="G893:I893" si="260">G894</f>
        <v>19076.099999999999</v>
      </c>
      <c r="H893" s="8">
        <f t="shared" si="260"/>
        <v>-19076.099999999999</v>
      </c>
      <c r="I893" s="8">
        <f t="shared" si="260"/>
        <v>0</v>
      </c>
    </row>
    <row r="894" spans="1:9" ht="15.75" customHeight="1">
      <c r="A894" s="35"/>
      <c r="B894" s="46" t="s">
        <v>79</v>
      </c>
      <c r="C894" s="5" t="s">
        <v>39</v>
      </c>
      <c r="D894" s="5" t="s">
        <v>8</v>
      </c>
      <c r="E894" s="5" t="s">
        <v>440</v>
      </c>
      <c r="F894" s="5" t="s">
        <v>80</v>
      </c>
      <c r="G894" s="8">
        <v>19076.099999999999</v>
      </c>
      <c r="H894" s="8">
        <v>-19076.099999999999</v>
      </c>
      <c r="I894" s="8">
        <f>G894+H894</f>
        <v>0</v>
      </c>
    </row>
    <row r="895" spans="1:9" ht="22.5">
      <c r="A895" s="35"/>
      <c r="B895" s="4" t="s">
        <v>725</v>
      </c>
      <c r="C895" s="5" t="s">
        <v>39</v>
      </c>
      <c r="D895" s="5" t="s">
        <v>8</v>
      </c>
      <c r="E895" s="5" t="s">
        <v>726</v>
      </c>
      <c r="F895" s="5"/>
      <c r="G895" s="8">
        <f>G896</f>
        <v>0</v>
      </c>
      <c r="H895" s="8">
        <f t="shared" ref="H895:I895" si="261">H896</f>
        <v>23396</v>
      </c>
      <c r="I895" s="8">
        <f t="shared" si="261"/>
        <v>23396</v>
      </c>
    </row>
    <row r="896" spans="1:9" ht="13.5" customHeight="1">
      <c r="A896" s="35"/>
      <c r="B896" s="7" t="s">
        <v>79</v>
      </c>
      <c r="C896" s="5" t="s">
        <v>39</v>
      </c>
      <c r="D896" s="5" t="s">
        <v>8</v>
      </c>
      <c r="E896" s="5" t="s">
        <v>733</v>
      </c>
      <c r="F896" s="5"/>
      <c r="G896" s="8">
        <f>G897</f>
        <v>0</v>
      </c>
      <c r="H896" s="8">
        <f t="shared" ref="H896:I896" si="262">H897</f>
        <v>23396</v>
      </c>
      <c r="I896" s="8">
        <f t="shared" si="262"/>
        <v>23396</v>
      </c>
    </row>
    <row r="897" spans="1:9" ht="14.25" customHeight="1">
      <c r="A897" s="35"/>
      <c r="B897" s="7" t="s">
        <v>79</v>
      </c>
      <c r="C897" s="5" t="s">
        <v>39</v>
      </c>
      <c r="D897" s="5" t="s">
        <v>8</v>
      </c>
      <c r="E897" s="5" t="s">
        <v>733</v>
      </c>
      <c r="F897" s="5" t="s">
        <v>80</v>
      </c>
      <c r="G897" s="8"/>
      <c r="H897" s="8">
        <v>23396</v>
      </c>
      <c r="I897" s="8">
        <f>G897+H897</f>
        <v>23396</v>
      </c>
    </row>
    <row r="898" spans="1:9">
      <c r="A898" s="31">
        <v>13</v>
      </c>
      <c r="B898" s="38" t="s">
        <v>441</v>
      </c>
      <c r="C898" s="44"/>
      <c r="D898" s="44"/>
      <c r="E898" s="44"/>
      <c r="F898" s="44"/>
      <c r="G898" s="11">
        <f t="shared" ref="G898:I898" si="263">G899</f>
        <v>0</v>
      </c>
      <c r="H898" s="11">
        <f t="shared" si="263"/>
        <v>0</v>
      </c>
      <c r="I898" s="11">
        <f t="shared" si="263"/>
        <v>0</v>
      </c>
    </row>
    <row r="899" spans="1:9">
      <c r="A899" s="31"/>
      <c r="B899" s="7" t="s">
        <v>442</v>
      </c>
      <c r="C899" s="5">
        <v>99</v>
      </c>
      <c r="D899" s="5">
        <v>99</v>
      </c>
      <c r="E899" s="5" t="s">
        <v>443</v>
      </c>
      <c r="F899" s="5"/>
      <c r="G899" s="8">
        <f t="shared" ref="G899:I899" si="264">SUM(G900:G900)</f>
        <v>0</v>
      </c>
      <c r="H899" s="8">
        <f t="shared" si="264"/>
        <v>0</v>
      </c>
      <c r="I899" s="8">
        <f t="shared" si="264"/>
        <v>0</v>
      </c>
    </row>
    <row r="900" spans="1:9">
      <c r="A900" s="31"/>
      <c r="B900" s="7" t="s">
        <v>444</v>
      </c>
      <c r="C900" s="5">
        <v>99</v>
      </c>
      <c r="D900" s="5">
        <v>99</v>
      </c>
      <c r="E900" s="5" t="s">
        <v>443</v>
      </c>
      <c r="F900" s="5" t="s">
        <v>445</v>
      </c>
      <c r="G900" s="21">
        <v>0</v>
      </c>
      <c r="H900" s="21">
        <v>0</v>
      </c>
      <c r="I900" s="8">
        <f>G900+H900</f>
        <v>0</v>
      </c>
    </row>
    <row r="901" spans="1:9" ht="12.75" customHeight="1">
      <c r="A901" s="31"/>
      <c r="B901" s="81" t="s">
        <v>81</v>
      </c>
      <c r="C901" s="82"/>
      <c r="D901" s="82"/>
      <c r="E901" s="82"/>
      <c r="F901" s="83"/>
      <c r="G901" s="45">
        <f>G9+G281+G292+G347+G402+G493+G738+G813+G838+G871+G886+G898</f>
        <v>1010377.2999999999</v>
      </c>
      <c r="H901" s="45">
        <f>H9+H281+H292+H347+H402+H493+H738+H813+H838+H871+H886+H898</f>
        <v>7657.4999999999818</v>
      </c>
      <c r="I901" s="45">
        <f>I9+I281+I292+I347+I402+I493+I738+I813+I838+I871+I886+I898</f>
        <v>1018034.7999999998</v>
      </c>
    </row>
    <row r="902" spans="1:9">
      <c r="I902" s="67"/>
    </row>
    <row r="903" spans="1:9">
      <c r="I903" s="67"/>
    </row>
  </sheetData>
  <mergeCells count="6">
    <mergeCell ref="B2:I2"/>
    <mergeCell ref="A4:I4"/>
    <mergeCell ref="F6:I6"/>
    <mergeCell ref="B901:F901"/>
    <mergeCell ref="B1:I1"/>
    <mergeCell ref="A5:I5"/>
  </mergeCells>
  <pageMargins left="0.70866141732283472" right="0.70866141732283472" top="0.74803149606299213" bottom="0.74803149606299213" header="0.31496062992125984" footer="0.31496062992125984"/>
  <pageSetup paperSize="9" scale="90" fitToHeight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39"/>
  <sheetViews>
    <sheetView view="pageBreakPreview" topLeftCell="B1" zoomScaleSheetLayoutView="100" workbookViewId="0">
      <selection activeCell="B6" sqref="B6"/>
    </sheetView>
  </sheetViews>
  <sheetFormatPr defaultRowHeight="12.75"/>
  <cols>
    <col min="1" max="1" width="5.140625" style="23" customWidth="1"/>
    <col min="2" max="2" width="39.42578125" style="25" customWidth="1"/>
    <col min="3" max="3" width="6.140625" style="26" customWidth="1"/>
    <col min="4" max="4" width="5.5703125" style="26" customWidth="1"/>
    <col min="5" max="5" width="12.28515625" style="26" customWidth="1"/>
    <col min="6" max="6" width="5.42578125" style="26" customWidth="1"/>
    <col min="7" max="7" width="11" style="26" hidden="1" customWidth="1"/>
    <col min="8" max="8" width="8.85546875" style="26" customWidth="1"/>
    <col min="9" max="9" width="9.5703125" style="26" customWidth="1"/>
    <col min="10" max="10" width="9.7109375" style="26" hidden="1" customWidth="1"/>
    <col min="11" max="11" width="9" style="24" customWidth="1"/>
    <col min="12" max="240" width="9.140625" style="24"/>
    <col min="241" max="241" width="3.5703125" style="24" customWidth="1"/>
    <col min="242" max="242" width="40.85546875" style="24" customWidth="1"/>
    <col min="243" max="243" width="5.140625" style="24" customWidth="1"/>
    <col min="244" max="245" width="4.28515625" style="24" customWidth="1"/>
    <col min="246" max="246" width="8.5703125" style="24" customWidth="1"/>
    <col min="247" max="247" width="6.7109375" style="24" customWidth="1"/>
    <col min="248" max="248" width="11.28515625" style="24" customWidth="1"/>
    <col min="249" max="249" width="12.28515625" style="24" customWidth="1"/>
    <col min="250" max="496" width="9.140625" style="24"/>
    <col min="497" max="497" width="3.5703125" style="24" customWidth="1"/>
    <col min="498" max="498" width="40.85546875" style="24" customWidth="1"/>
    <col min="499" max="499" width="5.140625" style="24" customWidth="1"/>
    <col min="500" max="501" width="4.28515625" style="24" customWidth="1"/>
    <col min="502" max="502" width="8.5703125" style="24" customWidth="1"/>
    <col min="503" max="503" width="6.7109375" style="24" customWidth="1"/>
    <col min="504" max="504" width="11.28515625" style="24" customWidth="1"/>
    <col min="505" max="505" width="12.28515625" style="24" customWidth="1"/>
    <col min="506" max="752" width="9.140625" style="24"/>
    <col min="753" max="753" width="3.5703125" style="24" customWidth="1"/>
    <col min="754" max="754" width="40.85546875" style="24" customWidth="1"/>
    <col min="755" max="755" width="5.140625" style="24" customWidth="1"/>
    <col min="756" max="757" width="4.28515625" style="24" customWidth="1"/>
    <col min="758" max="758" width="8.5703125" style="24" customWidth="1"/>
    <col min="759" max="759" width="6.7109375" style="24" customWidth="1"/>
    <col min="760" max="760" width="11.28515625" style="24" customWidth="1"/>
    <col min="761" max="761" width="12.28515625" style="24" customWidth="1"/>
    <col min="762" max="1008" width="9.140625" style="24"/>
    <col min="1009" max="1009" width="3.5703125" style="24" customWidth="1"/>
    <col min="1010" max="1010" width="40.85546875" style="24" customWidth="1"/>
    <col min="1011" max="1011" width="5.140625" style="24" customWidth="1"/>
    <col min="1012" max="1013" width="4.28515625" style="24" customWidth="1"/>
    <col min="1014" max="1014" width="8.5703125" style="24" customWidth="1"/>
    <col min="1015" max="1015" width="6.7109375" style="24" customWidth="1"/>
    <col min="1016" max="1016" width="11.28515625" style="24" customWidth="1"/>
    <col min="1017" max="1017" width="12.28515625" style="24" customWidth="1"/>
    <col min="1018" max="1264" width="9.140625" style="24"/>
    <col min="1265" max="1265" width="3.5703125" style="24" customWidth="1"/>
    <col min="1266" max="1266" width="40.85546875" style="24" customWidth="1"/>
    <col min="1267" max="1267" width="5.140625" style="24" customWidth="1"/>
    <col min="1268" max="1269" width="4.28515625" style="24" customWidth="1"/>
    <col min="1270" max="1270" width="8.5703125" style="24" customWidth="1"/>
    <col min="1271" max="1271" width="6.7109375" style="24" customWidth="1"/>
    <col min="1272" max="1272" width="11.28515625" style="24" customWidth="1"/>
    <col min="1273" max="1273" width="12.28515625" style="24" customWidth="1"/>
    <col min="1274" max="1520" width="9.140625" style="24"/>
    <col min="1521" max="1521" width="3.5703125" style="24" customWidth="1"/>
    <col min="1522" max="1522" width="40.85546875" style="24" customWidth="1"/>
    <col min="1523" max="1523" width="5.140625" style="24" customWidth="1"/>
    <col min="1524" max="1525" width="4.28515625" style="24" customWidth="1"/>
    <col min="1526" max="1526" width="8.5703125" style="24" customWidth="1"/>
    <col min="1527" max="1527" width="6.7109375" style="24" customWidth="1"/>
    <col min="1528" max="1528" width="11.28515625" style="24" customWidth="1"/>
    <col min="1529" max="1529" width="12.28515625" style="24" customWidth="1"/>
    <col min="1530" max="1776" width="9.140625" style="24"/>
    <col min="1777" max="1777" width="3.5703125" style="24" customWidth="1"/>
    <col min="1778" max="1778" width="40.85546875" style="24" customWidth="1"/>
    <col min="1779" max="1779" width="5.140625" style="24" customWidth="1"/>
    <col min="1780" max="1781" width="4.28515625" style="24" customWidth="1"/>
    <col min="1782" max="1782" width="8.5703125" style="24" customWidth="1"/>
    <col min="1783" max="1783" width="6.7109375" style="24" customWidth="1"/>
    <col min="1784" max="1784" width="11.28515625" style="24" customWidth="1"/>
    <col min="1785" max="1785" width="12.28515625" style="24" customWidth="1"/>
    <col min="1786" max="2032" width="9.140625" style="24"/>
    <col min="2033" max="2033" width="3.5703125" style="24" customWidth="1"/>
    <col min="2034" max="2034" width="40.85546875" style="24" customWidth="1"/>
    <col min="2035" max="2035" width="5.140625" style="24" customWidth="1"/>
    <col min="2036" max="2037" width="4.28515625" style="24" customWidth="1"/>
    <col min="2038" max="2038" width="8.5703125" style="24" customWidth="1"/>
    <col min="2039" max="2039" width="6.7109375" style="24" customWidth="1"/>
    <col min="2040" max="2040" width="11.28515625" style="24" customWidth="1"/>
    <col min="2041" max="2041" width="12.28515625" style="24" customWidth="1"/>
    <col min="2042" max="2288" width="9.140625" style="24"/>
    <col min="2289" max="2289" width="3.5703125" style="24" customWidth="1"/>
    <col min="2290" max="2290" width="40.85546875" style="24" customWidth="1"/>
    <col min="2291" max="2291" width="5.140625" style="24" customWidth="1"/>
    <col min="2292" max="2293" width="4.28515625" style="24" customWidth="1"/>
    <col min="2294" max="2294" width="8.5703125" style="24" customWidth="1"/>
    <col min="2295" max="2295" width="6.7109375" style="24" customWidth="1"/>
    <col min="2296" max="2296" width="11.28515625" style="24" customWidth="1"/>
    <col min="2297" max="2297" width="12.28515625" style="24" customWidth="1"/>
    <col min="2298" max="2544" width="9.140625" style="24"/>
    <col min="2545" max="2545" width="3.5703125" style="24" customWidth="1"/>
    <col min="2546" max="2546" width="40.85546875" style="24" customWidth="1"/>
    <col min="2547" max="2547" width="5.140625" style="24" customWidth="1"/>
    <col min="2548" max="2549" width="4.28515625" style="24" customWidth="1"/>
    <col min="2550" max="2550" width="8.5703125" style="24" customWidth="1"/>
    <col min="2551" max="2551" width="6.7109375" style="24" customWidth="1"/>
    <col min="2552" max="2552" width="11.28515625" style="24" customWidth="1"/>
    <col min="2553" max="2553" width="12.28515625" style="24" customWidth="1"/>
    <col min="2554" max="2800" width="9.140625" style="24"/>
    <col min="2801" max="2801" width="3.5703125" style="24" customWidth="1"/>
    <col min="2802" max="2802" width="40.85546875" style="24" customWidth="1"/>
    <col min="2803" max="2803" width="5.140625" style="24" customWidth="1"/>
    <col min="2804" max="2805" width="4.28515625" style="24" customWidth="1"/>
    <col min="2806" max="2806" width="8.5703125" style="24" customWidth="1"/>
    <col min="2807" max="2807" width="6.7109375" style="24" customWidth="1"/>
    <col min="2808" max="2808" width="11.28515625" style="24" customWidth="1"/>
    <col min="2809" max="2809" width="12.28515625" style="24" customWidth="1"/>
    <col min="2810" max="3056" width="9.140625" style="24"/>
    <col min="3057" max="3057" width="3.5703125" style="24" customWidth="1"/>
    <col min="3058" max="3058" width="40.85546875" style="24" customWidth="1"/>
    <col min="3059" max="3059" width="5.140625" style="24" customWidth="1"/>
    <col min="3060" max="3061" width="4.28515625" style="24" customWidth="1"/>
    <col min="3062" max="3062" width="8.5703125" style="24" customWidth="1"/>
    <col min="3063" max="3063" width="6.7109375" style="24" customWidth="1"/>
    <col min="3064" max="3064" width="11.28515625" style="24" customWidth="1"/>
    <col min="3065" max="3065" width="12.28515625" style="24" customWidth="1"/>
    <col min="3066" max="3312" width="9.140625" style="24"/>
    <col min="3313" max="3313" width="3.5703125" style="24" customWidth="1"/>
    <col min="3314" max="3314" width="40.85546875" style="24" customWidth="1"/>
    <col min="3315" max="3315" width="5.140625" style="24" customWidth="1"/>
    <col min="3316" max="3317" width="4.28515625" style="24" customWidth="1"/>
    <col min="3318" max="3318" width="8.5703125" style="24" customWidth="1"/>
    <col min="3319" max="3319" width="6.7109375" style="24" customWidth="1"/>
    <col min="3320" max="3320" width="11.28515625" style="24" customWidth="1"/>
    <col min="3321" max="3321" width="12.28515625" style="24" customWidth="1"/>
    <col min="3322" max="3568" width="9.140625" style="24"/>
    <col min="3569" max="3569" width="3.5703125" style="24" customWidth="1"/>
    <col min="3570" max="3570" width="40.85546875" style="24" customWidth="1"/>
    <col min="3571" max="3571" width="5.140625" style="24" customWidth="1"/>
    <col min="3572" max="3573" width="4.28515625" style="24" customWidth="1"/>
    <col min="3574" max="3574" width="8.5703125" style="24" customWidth="1"/>
    <col min="3575" max="3575" width="6.7109375" style="24" customWidth="1"/>
    <col min="3576" max="3576" width="11.28515625" style="24" customWidth="1"/>
    <col min="3577" max="3577" width="12.28515625" style="24" customWidth="1"/>
    <col min="3578" max="3824" width="9.140625" style="24"/>
    <col min="3825" max="3825" width="3.5703125" style="24" customWidth="1"/>
    <col min="3826" max="3826" width="40.85546875" style="24" customWidth="1"/>
    <col min="3827" max="3827" width="5.140625" style="24" customWidth="1"/>
    <col min="3828" max="3829" width="4.28515625" style="24" customWidth="1"/>
    <col min="3830" max="3830" width="8.5703125" style="24" customWidth="1"/>
    <col min="3831" max="3831" width="6.7109375" style="24" customWidth="1"/>
    <col min="3832" max="3832" width="11.28515625" style="24" customWidth="1"/>
    <col min="3833" max="3833" width="12.28515625" style="24" customWidth="1"/>
    <col min="3834" max="4080" width="9.140625" style="24"/>
    <col min="4081" max="4081" width="3.5703125" style="24" customWidth="1"/>
    <col min="4082" max="4082" width="40.85546875" style="24" customWidth="1"/>
    <col min="4083" max="4083" width="5.140625" style="24" customWidth="1"/>
    <col min="4084" max="4085" width="4.28515625" style="24" customWidth="1"/>
    <col min="4086" max="4086" width="8.5703125" style="24" customWidth="1"/>
    <col min="4087" max="4087" width="6.7109375" style="24" customWidth="1"/>
    <col min="4088" max="4088" width="11.28515625" style="24" customWidth="1"/>
    <col min="4089" max="4089" width="12.28515625" style="24" customWidth="1"/>
    <col min="4090" max="4336" width="9.140625" style="24"/>
    <col min="4337" max="4337" width="3.5703125" style="24" customWidth="1"/>
    <col min="4338" max="4338" width="40.85546875" style="24" customWidth="1"/>
    <col min="4339" max="4339" width="5.140625" style="24" customWidth="1"/>
    <col min="4340" max="4341" width="4.28515625" style="24" customWidth="1"/>
    <col min="4342" max="4342" width="8.5703125" style="24" customWidth="1"/>
    <col min="4343" max="4343" width="6.7109375" style="24" customWidth="1"/>
    <col min="4344" max="4344" width="11.28515625" style="24" customWidth="1"/>
    <col min="4345" max="4345" width="12.28515625" style="24" customWidth="1"/>
    <col min="4346" max="4592" width="9.140625" style="24"/>
    <col min="4593" max="4593" width="3.5703125" style="24" customWidth="1"/>
    <col min="4594" max="4594" width="40.85546875" style="24" customWidth="1"/>
    <col min="4595" max="4595" width="5.140625" style="24" customWidth="1"/>
    <col min="4596" max="4597" width="4.28515625" style="24" customWidth="1"/>
    <col min="4598" max="4598" width="8.5703125" style="24" customWidth="1"/>
    <col min="4599" max="4599" width="6.7109375" style="24" customWidth="1"/>
    <col min="4600" max="4600" width="11.28515625" style="24" customWidth="1"/>
    <col min="4601" max="4601" width="12.28515625" style="24" customWidth="1"/>
    <col min="4602" max="4848" width="9.140625" style="24"/>
    <col min="4849" max="4849" width="3.5703125" style="24" customWidth="1"/>
    <col min="4850" max="4850" width="40.85546875" style="24" customWidth="1"/>
    <col min="4851" max="4851" width="5.140625" style="24" customWidth="1"/>
    <col min="4852" max="4853" width="4.28515625" style="24" customWidth="1"/>
    <col min="4854" max="4854" width="8.5703125" style="24" customWidth="1"/>
    <col min="4855" max="4855" width="6.7109375" style="24" customWidth="1"/>
    <col min="4856" max="4856" width="11.28515625" style="24" customWidth="1"/>
    <col min="4857" max="4857" width="12.28515625" style="24" customWidth="1"/>
    <col min="4858" max="5104" width="9.140625" style="24"/>
    <col min="5105" max="5105" width="3.5703125" style="24" customWidth="1"/>
    <col min="5106" max="5106" width="40.85546875" style="24" customWidth="1"/>
    <col min="5107" max="5107" width="5.140625" style="24" customWidth="1"/>
    <col min="5108" max="5109" width="4.28515625" style="24" customWidth="1"/>
    <col min="5110" max="5110" width="8.5703125" style="24" customWidth="1"/>
    <col min="5111" max="5111" width="6.7109375" style="24" customWidth="1"/>
    <col min="5112" max="5112" width="11.28515625" style="24" customWidth="1"/>
    <col min="5113" max="5113" width="12.28515625" style="24" customWidth="1"/>
    <col min="5114" max="5360" width="9.140625" style="24"/>
    <col min="5361" max="5361" width="3.5703125" style="24" customWidth="1"/>
    <col min="5362" max="5362" width="40.85546875" style="24" customWidth="1"/>
    <col min="5363" max="5363" width="5.140625" style="24" customWidth="1"/>
    <col min="5364" max="5365" width="4.28515625" style="24" customWidth="1"/>
    <col min="5366" max="5366" width="8.5703125" style="24" customWidth="1"/>
    <col min="5367" max="5367" width="6.7109375" style="24" customWidth="1"/>
    <col min="5368" max="5368" width="11.28515625" style="24" customWidth="1"/>
    <col min="5369" max="5369" width="12.28515625" style="24" customWidth="1"/>
    <col min="5370" max="5616" width="9.140625" style="24"/>
    <col min="5617" max="5617" width="3.5703125" style="24" customWidth="1"/>
    <col min="5618" max="5618" width="40.85546875" style="24" customWidth="1"/>
    <col min="5619" max="5619" width="5.140625" style="24" customWidth="1"/>
    <col min="5620" max="5621" width="4.28515625" style="24" customWidth="1"/>
    <col min="5622" max="5622" width="8.5703125" style="24" customWidth="1"/>
    <col min="5623" max="5623" width="6.7109375" style="24" customWidth="1"/>
    <col min="5624" max="5624" width="11.28515625" style="24" customWidth="1"/>
    <col min="5625" max="5625" width="12.28515625" style="24" customWidth="1"/>
    <col min="5626" max="5872" width="9.140625" style="24"/>
    <col min="5873" max="5873" width="3.5703125" style="24" customWidth="1"/>
    <col min="5874" max="5874" width="40.85546875" style="24" customWidth="1"/>
    <col min="5875" max="5875" width="5.140625" style="24" customWidth="1"/>
    <col min="5876" max="5877" width="4.28515625" style="24" customWidth="1"/>
    <col min="5878" max="5878" width="8.5703125" style="24" customWidth="1"/>
    <col min="5879" max="5879" width="6.7109375" style="24" customWidth="1"/>
    <col min="5880" max="5880" width="11.28515625" style="24" customWidth="1"/>
    <col min="5881" max="5881" width="12.28515625" style="24" customWidth="1"/>
    <col min="5882" max="6128" width="9.140625" style="24"/>
    <col min="6129" max="6129" width="3.5703125" style="24" customWidth="1"/>
    <col min="6130" max="6130" width="40.85546875" style="24" customWidth="1"/>
    <col min="6131" max="6131" width="5.140625" style="24" customWidth="1"/>
    <col min="6132" max="6133" width="4.28515625" style="24" customWidth="1"/>
    <col min="6134" max="6134" width="8.5703125" style="24" customWidth="1"/>
    <col min="6135" max="6135" width="6.7109375" style="24" customWidth="1"/>
    <col min="6136" max="6136" width="11.28515625" style="24" customWidth="1"/>
    <col min="6137" max="6137" width="12.28515625" style="24" customWidth="1"/>
    <col min="6138" max="6384" width="9.140625" style="24"/>
    <col min="6385" max="6385" width="3.5703125" style="24" customWidth="1"/>
    <col min="6386" max="6386" width="40.85546875" style="24" customWidth="1"/>
    <col min="6387" max="6387" width="5.140625" style="24" customWidth="1"/>
    <col min="6388" max="6389" width="4.28515625" style="24" customWidth="1"/>
    <col min="6390" max="6390" width="8.5703125" style="24" customWidth="1"/>
    <col min="6391" max="6391" width="6.7109375" style="24" customWidth="1"/>
    <col min="6392" max="6392" width="11.28515625" style="24" customWidth="1"/>
    <col min="6393" max="6393" width="12.28515625" style="24" customWidth="1"/>
    <col min="6394" max="6640" width="9.140625" style="24"/>
    <col min="6641" max="6641" width="3.5703125" style="24" customWidth="1"/>
    <col min="6642" max="6642" width="40.85546875" style="24" customWidth="1"/>
    <col min="6643" max="6643" width="5.140625" style="24" customWidth="1"/>
    <col min="6644" max="6645" width="4.28515625" style="24" customWidth="1"/>
    <col min="6646" max="6646" width="8.5703125" style="24" customWidth="1"/>
    <col min="6647" max="6647" width="6.7109375" style="24" customWidth="1"/>
    <col min="6648" max="6648" width="11.28515625" style="24" customWidth="1"/>
    <col min="6649" max="6649" width="12.28515625" style="24" customWidth="1"/>
    <col min="6650" max="6896" width="9.140625" style="24"/>
    <col min="6897" max="6897" width="3.5703125" style="24" customWidth="1"/>
    <col min="6898" max="6898" width="40.85546875" style="24" customWidth="1"/>
    <col min="6899" max="6899" width="5.140625" style="24" customWidth="1"/>
    <col min="6900" max="6901" width="4.28515625" style="24" customWidth="1"/>
    <col min="6902" max="6902" width="8.5703125" style="24" customWidth="1"/>
    <col min="6903" max="6903" width="6.7109375" style="24" customWidth="1"/>
    <col min="6904" max="6904" width="11.28515625" style="24" customWidth="1"/>
    <col min="6905" max="6905" width="12.28515625" style="24" customWidth="1"/>
    <col min="6906" max="7152" width="9.140625" style="24"/>
    <col min="7153" max="7153" width="3.5703125" style="24" customWidth="1"/>
    <col min="7154" max="7154" width="40.85546875" style="24" customWidth="1"/>
    <col min="7155" max="7155" width="5.140625" style="24" customWidth="1"/>
    <col min="7156" max="7157" width="4.28515625" style="24" customWidth="1"/>
    <col min="7158" max="7158" width="8.5703125" style="24" customWidth="1"/>
    <col min="7159" max="7159" width="6.7109375" style="24" customWidth="1"/>
    <col min="7160" max="7160" width="11.28515625" style="24" customWidth="1"/>
    <col min="7161" max="7161" width="12.28515625" style="24" customWidth="1"/>
    <col min="7162" max="7408" width="9.140625" style="24"/>
    <col min="7409" max="7409" width="3.5703125" style="24" customWidth="1"/>
    <col min="7410" max="7410" width="40.85546875" style="24" customWidth="1"/>
    <col min="7411" max="7411" width="5.140625" style="24" customWidth="1"/>
    <col min="7412" max="7413" width="4.28515625" style="24" customWidth="1"/>
    <col min="7414" max="7414" width="8.5703125" style="24" customWidth="1"/>
    <col min="7415" max="7415" width="6.7109375" style="24" customWidth="1"/>
    <col min="7416" max="7416" width="11.28515625" style="24" customWidth="1"/>
    <col min="7417" max="7417" width="12.28515625" style="24" customWidth="1"/>
    <col min="7418" max="7664" width="9.140625" style="24"/>
    <col min="7665" max="7665" width="3.5703125" style="24" customWidth="1"/>
    <col min="7666" max="7666" width="40.85546875" style="24" customWidth="1"/>
    <col min="7667" max="7667" width="5.140625" style="24" customWidth="1"/>
    <col min="7668" max="7669" width="4.28515625" style="24" customWidth="1"/>
    <col min="7670" max="7670" width="8.5703125" style="24" customWidth="1"/>
    <col min="7671" max="7671" width="6.7109375" style="24" customWidth="1"/>
    <col min="7672" max="7672" width="11.28515625" style="24" customWidth="1"/>
    <col min="7673" max="7673" width="12.28515625" style="24" customWidth="1"/>
    <col min="7674" max="7920" width="9.140625" style="24"/>
    <col min="7921" max="7921" width="3.5703125" style="24" customWidth="1"/>
    <col min="7922" max="7922" width="40.85546875" style="24" customWidth="1"/>
    <col min="7923" max="7923" width="5.140625" style="24" customWidth="1"/>
    <col min="7924" max="7925" width="4.28515625" style="24" customWidth="1"/>
    <col min="7926" max="7926" width="8.5703125" style="24" customWidth="1"/>
    <col min="7927" max="7927" width="6.7109375" style="24" customWidth="1"/>
    <col min="7928" max="7928" width="11.28515625" style="24" customWidth="1"/>
    <col min="7929" max="7929" width="12.28515625" style="24" customWidth="1"/>
    <col min="7930" max="8176" width="9.140625" style="24"/>
    <col min="8177" max="8177" width="3.5703125" style="24" customWidth="1"/>
    <col min="8178" max="8178" width="40.85546875" style="24" customWidth="1"/>
    <col min="8179" max="8179" width="5.140625" style="24" customWidth="1"/>
    <col min="8180" max="8181" width="4.28515625" style="24" customWidth="1"/>
    <col min="8182" max="8182" width="8.5703125" style="24" customWidth="1"/>
    <col min="8183" max="8183" width="6.7109375" style="24" customWidth="1"/>
    <col min="8184" max="8184" width="11.28515625" style="24" customWidth="1"/>
    <col min="8185" max="8185" width="12.28515625" style="24" customWidth="1"/>
    <col min="8186" max="8432" width="9.140625" style="24"/>
    <col min="8433" max="8433" width="3.5703125" style="24" customWidth="1"/>
    <col min="8434" max="8434" width="40.85546875" style="24" customWidth="1"/>
    <col min="8435" max="8435" width="5.140625" style="24" customWidth="1"/>
    <col min="8436" max="8437" width="4.28515625" style="24" customWidth="1"/>
    <col min="8438" max="8438" width="8.5703125" style="24" customWidth="1"/>
    <col min="8439" max="8439" width="6.7109375" style="24" customWidth="1"/>
    <col min="8440" max="8440" width="11.28515625" style="24" customWidth="1"/>
    <col min="8441" max="8441" width="12.28515625" style="24" customWidth="1"/>
    <col min="8442" max="8688" width="9.140625" style="24"/>
    <col min="8689" max="8689" width="3.5703125" style="24" customWidth="1"/>
    <col min="8690" max="8690" width="40.85546875" style="24" customWidth="1"/>
    <col min="8691" max="8691" width="5.140625" style="24" customWidth="1"/>
    <col min="8692" max="8693" width="4.28515625" style="24" customWidth="1"/>
    <col min="8694" max="8694" width="8.5703125" style="24" customWidth="1"/>
    <col min="8695" max="8695" width="6.7109375" style="24" customWidth="1"/>
    <col min="8696" max="8696" width="11.28515625" style="24" customWidth="1"/>
    <col min="8697" max="8697" width="12.28515625" style="24" customWidth="1"/>
    <col min="8698" max="8944" width="9.140625" style="24"/>
    <col min="8945" max="8945" width="3.5703125" style="24" customWidth="1"/>
    <col min="8946" max="8946" width="40.85546875" style="24" customWidth="1"/>
    <col min="8947" max="8947" width="5.140625" style="24" customWidth="1"/>
    <col min="8948" max="8949" width="4.28515625" style="24" customWidth="1"/>
    <col min="8950" max="8950" width="8.5703125" style="24" customWidth="1"/>
    <col min="8951" max="8951" width="6.7109375" style="24" customWidth="1"/>
    <col min="8952" max="8952" width="11.28515625" style="24" customWidth="1"/>
    <col min="8953" max="8953" width="12.28515625" style="24" customWidth="1"/>
    <col min="8954" max="9200" width="9.140625" style="24"/>
    <col min="9201" max="9201" width="3.5703125" style="24" customWidth="1"/>
    <col min="9202" max="9202" width="40.85546875" style="24" customWidth="1"/>
    <col min="9203" max="9203" width="5.140625" style="24" customWidth="1"/>
    <col min="9204" max="9205" width="4.28515625" style="24" customWidth="1"/>
    <col min="9206" max="9206" width="8.5703125" style="24" customWidth="1"/>
    <col min="9207" max="9207" width="6.7109375" style="24" customWidth="1"/>
    <col min="9208" max="9208" width="11.28515625" style="24" customWidth="1"/>
    <col min="9209" max="9209" width="12.28515625" style="24" customWidth="1"/>
    <col min="9210" max="9456" width="9.140625" style="24"/>
    <col min="9457" max="9457" width="3.5703125" style="24" customWidth="1"/>
    <col min="9458" max="9458" width="40.85546875" style="24" customWidth="1"/>
    <col min="9459" max="9459" width="5.140625" style="24" customWidth="1"/>
    <col min="9460" max="9461" width="4.28515625" style="24" customWidth="1"/>
    <col min="9462" max="9462" width="8.5703125" style="24" customWidth="1"/>
    <col min="9463" max="9463" width="6.7109375" style="24" customWidth="1"/>
    <col min="9464" max="9464" width="11.28515625" style="24" customWidth="1"/>
    <col min="9465" max="9465" width="12.28515625" style="24" customWidth="1"/>
    <col min="9466" max="9712" width="9.140625" style="24"/>
    <col min="9713" max="9713" width="3.5703125" style="24" customWidth="1"/>
    <col min="9714" max="9714" width="40.85546875" style="24" customWidth="1"/>
    <col min="9715" max="9715" width="5.140625" style="24" customWidth="1"/>
    <col min="9716" max="9717" width="4.28515625" style="24" customWidth="1"/>
    <col min="9718" max="9718" width="8.5703125" style="24" customWidth="1"/>
    <col min="9719" max="9719" width="6.7109375" style="24" customWidth="1"/>
    <col min="9720" max="9720" width="11.28515625" style="24" customWidth="1"/>
    <col min="9721" max="9721" width="12.28515625" style="24" customWidth="1"/>
    <col min="9722" max="9968" width="9.140625" style="24"/>
    <col min="9969" max="9969" width="3.5703125" style="24" customWidth="1"/>
    <col min="9970" max="9970" width="40.85546875" style="24" customWidth="1"/>
    <col min="9971" max="9971" width="5.140625" style="24" customWidth="1"/>
    <col min="9972" max="9973" width="4.28515625" style="24" customWidth="1"/>
    <col min="9974" max="9974" width="8.5703125" style="24" customWidth="1"/>
    <col min="9975" max="9975" width="6.7109375" style="24" customWidth="1"/>
    <col min="9976" max="9976" width="11.28515625" style="24" customWidth="1"/>
    <col min="9977" max="9977" width="12.28515625" style="24" customWidth="1"/>
    <col min="9978" max="10224" width="9.140625" style="24"/>
    <col min="10225" max="10225" width="3.5703125" style="24" customWidth="1"/>
    <col min="10226" max="10226" width="40.85546875" style="24" customWidth="1"/>
    <col min="10227" max="10227" width="5.140625" style="24" customWidth="1"/>
    <col min="10228" max="10229" width="4.28515625" style="24" customWidth="1"/>
    <col min="10230" max="10230" width="8.5703125" style="24" customWidth="1"/>
    <col min="10231" max="10231" width="6.7109375" style="24" customWidth="1"/>
    <col min="10232" max="10232" width="11.28515625" style="24" customWidth="1"/>
    <col min="10233" max="10233" width="12.28515625" style="24" customWidth="1"/>
    <col min="10234" max="10480" width="9.140625" style="24"/>
    <col min="10481" max="10481" width="3.5703125" style="24" customWidth="1"/>
    <col min="10482" max="10482" width="40.85546875" style="24" customWidth="1"/>
    <col min="10483" max="10483" width="5.140625" style="24" customWidth="1"/>
    <col min="10484" max="10485" width="4.28515625" style="24" customWidth="1"/>
    <col min="10486" max="10486" width="8.5703125" style="24" customWidth="1"/>
    <col min="10487" max="10487" width="6.7109375" style="24" customWidth="1"/>
    <col min="10488" max="10488" width="11.28515625" style="24" customWidth="1"/>
    <col min="10489" max="10489" width="12.28515625" style="24" customWidth="1"/>
    <col min="10490" max="10736" width="9.140625" style="24"/>
    <col min="10737" max="10737" width="3.5703125" style="24" customWidth="1"/>
    <col min="10738" max="10738" width="40.85546875" style="24" customWidth="1"/>
    <col min="10739" max="10739" width="5.140625" style="24" customWidth="1"/>
    <col min="10740" max="10741" width="4.28515625" style="24" customWidth="1"/>
    <col min="10742" max="10742" width="8.5703125" style="24" customWidth="1"/>
    <col min="10743" max="10743" width="6.7109375" style="24" customWidth="1"/>
    <col min="10744" max="10744" width="11.28515625" style="24" customWidth="1"/>
    <col min="10745" max="10745" width="12.28515625" style="24" customWidth="1"/>
    <col min="10746" max="10992" width="9.140625" style="24"/>
    <col min="10993" max="10993" width="3.5703125" style="24" customWidth="1"/>
    <col min="10994" max="10994" width="40.85546875" style="24" customWidth="1"/>
    <col min="10995" max="10995" width="5.140625" style="24" customWidth="1"/>
    <col min="10996" max="10997" width="4.28515625" style="24" customWidth="1"/>
    <col min="10998" max="10998" width="8.5703125" style="24" customWidth="1"/>
    <col min="10999" max="10999" width="6.7109375" style="24" customWidth="1"/>
    <col min="11000" max="11000" width="11.28515625" style="24" customWidth="1"/>
    <col min="11001" max="11001" width="12.28515625" style="24" customWidth="1"/>
    <col min="11002" max="11248" width="9.140625" style="24"/>
    <col min="11249" max="11249" width="3.5703125" style="24" customWidth="1"/>
    <col min="11250" max="11250" width="40.85546875" style="24" customWidth="1"/>
    <col min="11251" max="11251" width="5.140625" style="24" customWidth="1"/>
    <col min="11252" max="11253" width="4.28515625" style="24" customWidth="1"/>
    <col min="11254" max="11254" width="8.5703125" style="24" customWidth="1"/>
    <col min="11255" max="11255" width="6.7109375" style="24" customWidth="1"/>
    <col min="11256" max="11256" width="11.28515625" style="24" customWidth="1"/>
    <col min="11257" max="11257" width="12.28515625" style="24" customWidth="1"/>
    <col min="11258" max="11504" width="9.140625" style="24"/>
    <col min="11505" max="11505" width="3.5703125" style="24" customWidth="1"/>
    <col min="11506" max="11506" width="40.85546875" style="24" customWidth="1"/>
    <col min="11507" max="11507" width="5.140625" style="24" customWidth="1"/>
    <col min="11508" max="11509" width="4.28515625" style="24" customWidth="1"/>
    <col min="11510" max="11510" width="8.5703125" style="24" customWidth="1"/>
    <col min="11511" max="11511" width="6.7109375" style="24" customWidth="1"/>
    <col min="11512" max="11512" width="11.28515625" style="24" customWidth="1"/>
    <col min="11513" max="11513" width="12.28515625" style="24" customWidth="1"/>
    <col min="11514" max="11760" width="9.140625" style="24"/>
    <col min="11761" max="11761" width="3.5703125" style="24" customWidth="1"/>
    <col min="11762" max="11762" width="40.85546875" style="24" customWidth="1"/>
    <col min="11763" max="11763" width="5.140625" style="24" customWidth="1"/>
    <col min="11764" max="11765" width="4.28515625" style="24" customWidth="1"/>
    <col min="11766" max="11766" width="8.5703125" style="24" customWidth="1"/>
    <col min="11767" max="11767" width="6.7109375" style="24" customWidth="1"/>
    <col min="11768" max="11768" width="11.28515625" style="24" customWidth="1"/>
    <col min="11769" max="11769" width="12.28515625" style="24" customWidth="1"/>
    <col min="11770" max="12016" width="9.140625" style="24"/>
    <col min="12017" max="12017" width="3.5703125" style="24" customWidth="1"/>
    <col min="12018" max="12018" width="40.85546875" style="24" customWidth="1"/>
    <col min="12019" max="12019" width="5.140625" style="24" customWidth="1"/>
    <col min="12020" max="12021" width="4.28515625" style="24" customWidth="1"/>
    <col min="12022" max="12022" width="8.5703125" style="24" customWidth="1"/>
    <col min="12023" max="12023" width="6.7109375" style="24" customWidth="1"/>
    <col min="12024" max="12024" width="11.28515625" style="24" customWidth="1"/>
    <col min="12025" max="12025" width="12.28515625" style="24" customWidth="1"/>
    <col min="12026" max="12272" width="9.140625" style="24"/>
    <col min="12273" max="12273" width="3.5703125" style="24" customWidth="1"/>
    <col min="12274" max="12274" width="40.85546875" style="24" customWidth="1"/>
    <col min="12275" max="12275" width="5.140625" style="24" customWidth="1"/>
    <col min="12276" max="12277" width="4.28515625" style="24" customWidth="1"/>
    <col min="12278" max="12278" width="8.5703125" style="24" customWidth="1"/>
    <col min="12279" max="12279" width="6.7109375" style="24" customWidth="1"/>
    <col min="12280" max="12280" width="11.28515625" style="24" customWidth="1"/>
    <col min="12281" max="12281" width="12.28515625" style="24" customWidth="1"/>
    <col min="12282" max="12528" width="9.140625" style="24"/>
    <col min="12529" max="12529" width="3.5703125" style="24" customWidth="1"/>
    <col min="12530" max="12530" width="40.85546875" style="24" customWidth="1"/>
    <col min="12531" max="12531" width="5.140625" style="24" customWidth="1"/>
    <col min="12532" max="12533" width="4.28515625" style="24" customWidth="1"/>
    <col min="12534" max="12534" width="8.5703125" style="24" customWidth="1"/>
    <col min="12535" max="12535" width="6.7109375" style="24" customWidth="1"/>
    <col min="12536" max="12536" width="11.28515625" style="24" customWidth="1"/>
    <col min="12537" max="12537" width="12.28515625" style="24" customWidth="1"/>
    <col min="12538" max="12784" width="9.140625" style="24"/>
    <col min="12785" max="12785" width="3.5703125" style="24" customWidth="1"/>
    <col min="12786" max="12786" width="40.85546875" style="24" customWidth="1"/>
    <col min="12787" max="12787" width="5.140625" style="24" customWidth="1"/>
    <col min="12788" max="12789" width="4.28515625" style="24" customWidth="1"/>
    <col min="12790" max="12790" width="8.5703125" style="24" customWidth="1"/>
    <col min="12791" max="12791" width="6.7109375" style="24" customWidth="1"/>
    <col min="12792" max="12792" width="11.28515625" style="24" customWidth="1"/>
    <col min="12793" max="12793" width="12.28515625" style="24" customWidth="1"/>
    <col min="12794" max="13040" width="9.140625" style="24"/>
    <col min="13041" max="13041" width="3.5703125" style="24" customWidth="1"/>
    <col min="13042" max="13042" width="40.85546875" style="24" customWidth="1"/>
    <col min="13043" max="13043" width="5.140625" style="24" customWidth="1"/>
    <col min="13044" max="13045" width="4.28515625" style="24" customWidth="1"/>
    <col min="13046" max="13046" width="8.5703125" style="24" customWidth="1"/>
    <col min="13047" max="13047" width="6.7109375" style="24" customWidth="1"/>
    <col min="13048" max="13048" width="11.28515625" style="24" customWidth="1"/>
    <col min="13049" max="13049" width="12.28515625" style="24" customWidth="1"/>
    <col min="13050" max="13296" width="9.140625" style="24"/>
    <col min="13297" max="13297" width="3.5703125" style="24" customWidth="1"/>
    <col min="13298" max="13298" width="40.85546875" style="24" customWidth="1"/>
    <col min="13299" max="13299" width="5.140625" style="24" customWidth="1"/>
    <col min="13300" max="13301" width="4.28515625" style="24" customWidth="1"/>
    <col min="13302" max="13302" width="8.5703125" style="24" customWidth="1"/>
    <col min="13303" max="13303" width="6.7109375" style="24" customWidth="1"/>
    <col min="13304" max="13304" width="11.28515625" style="24" customWidth="1"/>
    <col min="13305" max="13305" width="12.28515625" style="24" customWidth="1"/>
    <col min="13306" max="13552" width="9.140625" style="24"/>
    <col min="13553" max="13553" width="3.5703125" style="24" customWidth="1"/>
    <col min="13554" max="13554" width="40.85546875" style="24" customWidth="1"/>
    <col min="13555" max="13555" width="5.140625" style="24" customWidth="1"/>
    <col min="13556" max="13557" width="4.28515625" style="24" customWidth="1"/>
    <col min="13558" max="13558" width="8.5703125" style="24" customWidth="1"/>
    <col min="13559" max="13559" width="6.7109375" style="24" customWidth="1"/>
    <col min="13560" max="13560" width="11.28515625" style="24" customWidth="1"/>
    <col min="13561" max="13561" width="12.28515625" style="24" customWidth="1"/>
    <col min="13562" max="13808" width="9.140625" style="24"/>
    <col min="13809" max="13809" width="3.5703125" style="24" customWidth="1"/>
    <col min="13810" max="13810" width="40.85546875" style="24" customWidth="1"/>
    <col min="13811" max="13811" width="5.140625" style="24" customWidth="1"/>
    <col min="13812" max="13813" width="4.28515625" style="24" customWidth="1"/>
    <col min="13814" max="13814" width="8.5703125" style="24" customWidth="1"/>
    <col min="13815" max="13815" width="6.7109375" style="24" customWidth="1"/>
    <col min="13816" max="13816" width="11.28515625" style="24" customWidth="1"/>
    <col min="13817" max="13817" width="12.28515625" style="24" customWidth="1"/>
    <col min="13818" max="14064" width="9.140625" style="24"/>
    <col min="14065" max="14065" width="3.5703125" style="24" customWidth="1"/>
    <col min="14066" max="14066" width="40.85546875" style="24" customWidth="1"/>
    <col min="14067" max="14067" width="5.140625" style="24" customWidth="1"/>
    <col min="14068" max="14069" width="4.28515625" style="24" customWidth="1"/>
    <col min="14070" max="14070" width="8.5703125" style="24" customWidth="1"/>
    <col min="14071" max="14071" width="6.7109375" style="24" customWidth="1"/>
    <col min="14072" max="14072" width="11.28515625" style="24" customWidth="1"/>
    <col min="14073" max="14073" width="12.28515625" style="24" customWidth="1"/>
    <col min="14074" max="14320" width="9.140625" style="24"/>
    <col min="14321" max="14321" width="3.5703125" style="24" customWidth="1"/>
    <col min="14322" max="14322" width="40.85546875" style="24" customWidth="1"/>
    <col min="14323" max="14323" width="5.140625" style="24" customWidth="1"/>
    <col min="14324" max="14325" width="4.28515625" style="24" customWidth="1"/>
    <col min="14326" max="14326" width="8.5703125" style="24" customWidth="1"/>
    <col min="14327" max="14327" width="6.7109375" style="24" customWidth="1"/>
    <col min="14328" max="14328" width="11.28515625" style="24" customWidth="1"/>
    <col min="14329" max="14329" width="12.28515625" style="24" customWidth="1"/>
    <col min="14330" max="14576" width="9.140625" style="24"/>
    <col min="14577" max="14577" width="3.5703125" style="24" customWidth="1"/>
    <col min="14578" max="14578" width="40.85546875" style="24" customWidth="1"/>
    <col min="14579" max="14579" width="5.140625" style="24" customWidth="1"/>
    <col min="14580" max="14581" width="4.28515625" style="24" customWidth="1"/>
    <col min="14582" max="14582" width="8.5703125" style="24" customWidth="1"/>
    <col min="14583" max="14583" width="6.7109375" style="24" customWidth="1"/>
    <col min="14584" max="14584" width="11.28515625" style="24" customWidth="1"/>
    <col min="14585" max="14585" width="12.28515625" style="24" customWidth="1"/>
    <col min="14586" max="14832" width="9.140625" style="24"/>
    <col min="14833" max="14833" width="3.5703125" style="24" customWidth="1"/>
    <col min="14834" max="14834" width="40.85546875" style="24" customWidth="1"/>
    <col min="14835" max="14835" width="5.140625" style="24" customWidth="1"/>
    <col min="14836" max="14837" width="4.28515625" style="24" customWidth="1"/>
    <col min="14838" max="14838" width="8.5703125" style="24" customWidth="1"/>
    <col min="14839" max="14839" width="6.7109375" style="24" customWidth="1"/>
    <col min="14840" max="14840" width="11.28515625" style="24" customWidth="1"/>
    <col min="14841" max="14841" width="12.28515625" style="24" customWidth="1"/>
    <col min="14842" max="15088" width="9.140625" style="24"/>
    <col min="15089" max="15089" width="3.5703125" style="24" customWidth="1"/>
    <col min="15090" max="15090" width="40.85546875" style="24" customWidth="1"/>
    <col min="15091" max="15091" width="5.140625" style="24" customWidth="1"/>
    <col min="15092" max="15093" width="4.28515625" style="24" customWidth="1"/>
    <col min="15094" max="15094" width="8.5703125" style="24" customWidth="1"/>
    <col min="15095" max="15095" width="6.7109375" style="24" customWidth="1"/>
    <col min="15096" max="15096" width="11.28515625" style="24" customWidth="1"/>
    <col min="15097" max="15097" width="12.28515625" style="24" customWidth="1"/>
    <col min="15098" max="15344" width="9.140625" style="24"/>
    <col min="15345" max="15345" width="3.5703125" style="24" customWidth="1"/>
    <col min="15346" max="15346" width="40.85546875" style="24" customWidth="1"/>
    <col min="15347" max="15347" width="5.140625" style="24" customWidth="1"/>
    <col min="15348" max="15349" width="4.28515625" style="24" customWidth="1"/>
    <col min="15350" max="15350" width="8.5703125" style="24" customWidth="1"/>
    <col min="15351" max="15351" width="6.7109375" style="24" customWidth="1"/>
    <col min="15352" max="15352" width="11.28515625" style="24" customWidth="1"/>
    <col min="15353" max="15353" width="12.28515625" style="24" customWidth="1"/>
    <col min="15354" max="15600" width="9.140625" style="24"/>
    <col min="15601" max="15601" width="3.5703125" style="24" customWidth="1"/>
    <col min="15602" max="15602" width="40.85546875" style="24" customWidth="1"/>
    <col min="15603" max="15603" width="5.140625" style="24" customWidth="1"/>
    <col min="15604" max="15605" width="4.28515625" style="24" customWidth="1"/>
    <col min="15606" max="15606" width="8.5703125" style="24" customWidth="1"/>
    <col min="15607" max="15607" width="6.7109375" style="24" customWidth="1"/>
    <col min="15608" max="15608" width="11.28515625" style="24" customWidth="1"/>
    <col min="15609" max="15609" width="12.28515625" style="24" customWidth="1"/>
    <col min="15610" max="15856" width="9.140625" style="24"/>
    <col min="15857" max="15857" width="3.5703125" style="24" customWidth="1"/>
    <col min="15858" max="15858" width="40.85546875" style="24" customWidth="1"/>
    <col min="15859" max="15859" width="5.140625" style="24" customWidth="1"/>
    <col min="15860" max="15861" width="4.28515625" style="24" customWidth="1"/>
    <col min="15862" max="15862" width="8.5703125" style="24" customWidth="1"/>
    <col min="15863" max="15863" width="6.7109375" style="24" customWidth="1"/>
    <col min="15864" max="15864" width="11.28515625" style="24" customWidth="1"/>
    <col min="15865" max="15865" width="12.28515625" style="24" customWidth="1"/>
    <col min="15866" max="16112" width="9.140625" style="24"/>
    <col min="16113" max="16113" width="3.5703125" style="24" customWidth="1"/>
    <col min="16114" max="16114" width="40.85546875" style="24" customWidth="1"/>
    <col min="16115" max="16115" width="5.140625" style="24" customWidth="1"/>
    <col min="16116" max="16117" width="4.28515625" style="24" customWidth="1"/>
    <col min="16118" max="16118" width="8.5703125" style="24" customWidth="1"/>
    <col min="16119" max="16119" width="6.7109375" style="24" customWidth="1"/>
    <col min="16120" max="16120" width="11.28515625" style="24" customWidth="1"/>
    <col min="16121" max="16121" width="12.28515625" style="24" customWidth="1"/>
    <col min="16122" max="16384" width="9.140625" style="24"/>
  </cols>
  <sheetData>
    <row r="1" spans="1:12" ht="28.5" customHeight="1">
      <c r="B1" s="78" t="s">
        <v>731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25.5" customHeight="1">
      <c r="B2" s="78" t="s">
        <v>730</v>
      </c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>
      <c r="F3" s="27"/>
      <c r="G3" s="27"/>
      <c r="H3" s="27"/>
      <c r="I3" s="27"/>
      <c r="J3" s="27"/>
    </row>
    <row r="4" spans="1:12" ht="55.5" customHeight="1">
      <c r="A4" s="79" t="s">
        <v>458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1:12" ht="24" customHeight="1">
      <c r="A5" s="77"/>
      <c r="B5" s="84" t="s">
        <v>762</v>
      </c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s="30" customFormat="1">
      <c r="A6" s="28"/>
      <c r="B6" s="28"/>
      <c r="C6" s="28"/>
      <c r="D6" s="28"/>
      <c r="E6" s="29"/>
      <c r="F6" s="80" t="s">
        <v>240</v>
      </c>
      <c r="G6" s="80"/>
      <c r="H6" s="80"/>
      <c r="I6" s="80"/>
      <c r="J6" s="80"/>
      <c r="K6" s="80"/>
      <c r="L6" s="80"/>
    </row>
    <row r="7" spans="1:12" ht="45">
      <c r="A7" s="31" t="s">
        <v>0</v>
      </c>
      <c r="B7" s="31" t="s">
        <v>1</v>
      </c>
      <c r="C7" s="32" t="s">
        <v>2</v>
      </c>
      <c r="D7" s="32" t="s">
        <v>85</v>
      </c>
      <c r="E7" s="32" t="s">
        <v>84</v>
      </c>
      <c r="F7" s="32" t="s">
        <v>83</v>
      </c>
      <c r="G7" s="33" t="s">
        <v>431</v>
      </c>
      <c r="H7" s="34" t="s">
        <v>429</v>
      </c>
      <c r="I7" s="33" t="s">
        <v>760</v>
      </c>
      <c r="J7" s="33" t="s">
        <v>456</v>
      </c>
      <c r="K7" s="34" t="s">
        <v>429</v>
      </c>
      <c r="L7" s="33" t="s">
        <v>761</v>
      </c>
    </row>
    <row r="8" spans="1:12">
      <c r="A8" s="35">
        <v>1</v>
      </c>
      <c r="B8" s="35">
        <v>2</v>
      </c>
      <c r="C8" s="36" t="s">
        <v>3</v>
      </c>
      <c r="D8" s="36" t="s">
        <v>4</v>
      </c>
      <c r="E8" s="36" t="s">
        <v>5</v>
      </c>
      <c r="F8" s="36" t="s">
        <v>6</v>
      </c>
      <c r="G8" s="37">
        <v>7</v>
      </c>
      <c r="H8" s="17">
        <v>7</v>
      </c>
      <c r="I8" s="17">
        <v>8</v>
      </c>
      <c r="J8" s="37">
        <v>10</v>
      </c>
      <c r="K8" s="17">
        <v>11</v>
      </c>
      <c r="L8" s="17">
        <v>9</v>
      </c>
    </row>
    <row r="9" spans="1:12">
      <c r="A9" s="31">
        <v>1</v>
      </c>
      <c r="B9" s="38" t="s">
        <v>7</v>
      </c>
      <c r="C9" s="32" t="s">
        <v>8</v>
      </c>
      <c r="D9" s="32"/>
      <c r="E9" s="32"/>
      <c r="F9" s="32"/>
      <c r="G9" s="68">
        <f>G10+G23+G57+G108+G115+G169+G176</f>
        <v>81707.700000000012</v>
      </c>
      <c r="H9" s="68">
        <f t="shared" ref="H9:L9" si="0">H10+H23+H57+H108+H115+H169+H176</f>
        <v>-1.4921397450962104E-12</v>
      </c>
      <c r="I9" s="68">
        <f t="shared" si="0"/>
        <v>81707.7</v>
      </c>
      <c r="J9" s="68">
        <f t="shared" si="0"/>
        <v>81659.5</v>
      </c>
      <c r="K9" s="68">
        <f t="shared" si="0"/>
        <v>-1.4921397450962104E-12</v>
      </c>
      <c r="L9" s="68">
        <f t="shared" si="0"/>
        <v>81659.5</v>
      </c>
    </row>
    <row r="10" spans="1:12" ht="21">
      <c r="A10" s="35" t="s">
        <v>9</v>
      </c>
      <c r="B10" s="41" t="s">
        <v>10</v>
      </c>
      <c r="C10" s="42" t="s">
        <v>8</v>
      </c>
      <c r="D10" s="42" t="s">
        <v>11</v>
      </c>
      <c r="E10" s="42"/>
      <c r="F10" s="42"/>
      <c r="G10" s="11">
        <f>G11</f>
        <v>3173</v>
      </c>
      <c r="H10" s="11">
        <f t="shared" ref="H10:L10" si="1">H11</f>
        <v>0</v>
      </c>
      <c r="I10" s="11">
        <f t="shared" si="1"/>
        <v>3173</v>
      </c>
      <c r="J10" s="11">
        <f t="shared" si="1"/>
        <v>3173</v>
      </c>
      <c r="K10" s="11">
        <f t="shared" si="1"/>
        <v>0</v>
      </c>
      <c r="L10" s="11">
        <f t="shared" si="1"/>
        <v>3173</v>
      </c>
    </row>
    <row r="11" spans="1:12">
      <c r="A11" s="35"/>
      <c r="B11" s="43" t="s">
        <v>156</v>
      </c>
      <c r="C11" s="2" t="s">
        <v>8</v>
      </c>
      <c r="D11" s="2" t="s">
        <v>11</v>
      </c>
      <c r="E11" s="2" t="s">
        <v>147</v>
      </c>
      <c r="F11" s="2"/>
      <c r="G11" s="8">
        <f>G12+G16</f>
        <v>3173</v>
      </c>
      <c r="H11" s="8">
        <f t="shared" ref="H11:L11" si="2">H12+H16</f>
        <v>0</v>
      </c>
      <c r="I11" s="8">
        <f t="shared" si="2"/>
        <v>3173</v>
      </c>
      <c r="J11" s="8">
        <f t="shared" si="2"/>
        <v>3173</v>
      </c>
      <c r="K11" s="8">
        <f t="shared" si="2"/>
        <v>0</v>
      </c>
      <c r="L11" s="8">
        <f t="shared" si="2"/>
        <v>3173</v>
      </c>
    </row>
    <row r="12" spans="1:12">
      <c r="A12" s="35"/>
      <c r="B12" s="43" t="s">
        <v>12</v>
      </c>
      <c r="C12" s="2" t="s">
        <v>8</v>
      </c>
      <c r="D12" s="2" t="s">
        <v>11</v>
      </c>
      <c r="E12" s="2" t="s">
        <v>86</v>
      </c>
      <c r="F12" s="2"/>
      <c r="G12" s="8">
        <f>SUM(G13:G15)</f>
        <v>3173</v>
      </c>
      <c r="H12" s="8">
        <f t="shared" ref="H12:I12" si="3">SUM(H13:H15)</f>
        <v>-3173</v>
      </c>
      <c r="I12" s="8">
        <f t="shared" si="3"/>
        <v>0</v>
      </c>
      <c r="J12" s="8">
        <f t="shared" ref="J12:L12" si="4">SUM(J13:J15)</f>
        <v>3173</v>
      </c>
      <c r="K12" s="8">
        <f t="shared" si="4"/>
        <v>-3173</v>
      </c>
      <c r="L12" s="8">
        <f t="shared" si="4"/>
        <v>0</v>
      </c>
    </row>
    <row r="13" spans="1:12" ht="22.5">
      <c r="A13" s="35"/>
      <c r="B13" s="43" t="s">
        <v>87</v>
      </c>
      <c r="C13" s="2" t="s">
        <v>8</v>
      </c>
      <c r="D13" s="2" t="s">
        <v>11</v>
      </c>
      <c r="E13" s="2" t="s">
        <v>86</v>
      </c>
      <c r="F13" s="2" t="s">
        <v>13</v>
      </c>
      <c r="G13" s="3">
        <v>2249.5</v>
      </c>
      <c r="H13" s="3">
        <v>-2249.5</v>
      </c>
      <c r="I13" s="8">
        <f>G13+H13</f>
        <v>0</v>
      </c>
      <c r="J13" s="3">
        <v>2249.5</v>
      </c>
      <c r="K13" s="3">
        <v>-2249.5</v>
      </c>
      <c r="L13" s="8">
        <f>J13+K13</f>
        <v>0</v>
      </c>
    </row>
    <row r="14" spans="1:12" ht="33.75">
      <c r="A14" s="35"/>
      <c r="B14" s="7" t="s">
        <v>14</v>
      </c>
      <c r="C14" s="2" t="s">
        <v>8</v>
      </c>
      <c r="D14" s="2" t="s">
        <v>11</v>
      </c>
      <c r="E14" s="2" t="s">
        <v>86</v>
      </c>
      <c r="F14" s="2" t="s">
        <v>20</v>
      </c>
      <c r="G14" s="3">
        <v>187.5</v>
      </c>
      <c r="H14" s="3">
        <v>-187.5</v>
      </c>
      <c r="I14" s="8">
        <f>G14+H14</f>
        <v>0</v>
      </c>
      <c r="J14" s="3">
        <v>187.5</v>
      </c>
      <c r="K14" s="3">
        <v>-187.5</v>
      </c>
      <c r="L14" s="8">
        <f>J14+K14</f>
        <v>0</v>
      </c>
    </row>
    <row r="15" spans="1:12" ht="45">
      <c r="A15" s="35"/>
      <c r="B15" s="43" t="s">
        <v>88</v>
      </c>
      <c r="C15" s="2" t="s">
        <v>8</v>
      </c>
      <c r="D15" s="2" t="s">
        <v>11</v>
      </c>
      <c r="E15" s="2" t="s">
        <v>86</v>
      </c>
      <c r="F15" s="2" t="s">
        <v>89</v>
      </c>
      <c r="G15" s="3">
        <v>736</v>
      </c>
      <c r="H15" s="3">
        <v>-736</v>
      </c>
      <c r="I15" s="8">
        <f>G15+H15</f>
        <v>0</v>
      </c>
      <c r="J15" s="3">
        <v>736</v>
      </c>
      <c r="K15" s="3">
        <v>-736</v>
      </c>
      <c r="L15" s="8">
        <f>J15+K15</f>
        <v>0</v>
      </c>
    </row>
    <row r="16" spans="1:12">
      <c r="A16" s="35"/>
      <c r="B16" s="1" t="s">
        <v>156</v>
      </c>
      <c r="C16" s="2" t="s">
        <v>8</v>
      </c>
      <c r="D16" s="2" t="s">
        <v>11</v>
      </c>
      <c r="E16" s="2" t="s">
        <v>463</v>
      </c>
      <c r="F16" s="2" t="s">
        <v>406</v>
      </c>
      <c r="G16" s="3">
        <f>G17+G20</f>
        <v>0</v>
      </c>
      <c r="H16" s="3">
        <f>H17+H20</f>
        <v>3173</v>
      </c>
      <c r="I16" s="3">
        <f t="shared" ref="I16" si="5">I17+I20</f>
        <v>3173</v>
      </c>
      <c r="J16" s="3"/>
      <c r="K16" s="3">
        <f>K17+K20</f>
        <v>3173</v>
      </c>
      <c r="L16" s="3">
        <f>L17+L20</f>
        <v>3173</v>
      </c>
    </row>
    <row r="17" spans="1:12">
      <c r="A17" s="35"/>
      <c r="B17" s="4" t="s">
        <v>464</v>
      </c>
      <c r="C17" s="2" t="s">
        <v>8</v>
      </c>
      <c r="D17" s="2" t="s">
        <v>11</v>
      </c>
      <c r="E17" s="2" t="s">
        <v>465</v>
      </c>
      <c r="F17" s="2" t="s">
        <v>406</v>
      </c>
      <c r="G17" s="3">
        <f>SUM(G18:G19)</f>
        <v>0</v>
      </c>
      <c r="H17" s="3">
        <f>SUM(H18:H19)</f>
        <v>2928.9</v>
      </c>
      <c r="I17" s="3">
        <f t="shared" ref="I17" si="6">SUM(I18:I19)</f>
        <v>2928.9</v>
      </c>
      <c r="J17" s="3"/>
      <c r="K17" s="3">
        <f>SUM(K18:K19)</f>
        <v>2928.9</v>
      </c>
      <c r="L17" s="3">
        <f>SUM(L18:L19)</f>
        <v>2928.9</v>
      </c>
    </row>
    <row r="18" spans="1:12" ht="22.5">
      <c r="A18" s="35"/>
      <c r="B18" s="1" t="s">
        <v>87</v>
      </c>
      <c r="C18" s="2" t="s">
        <v>8</v>
      </c>
      <c r="D18" s="2" t="s">
        <v>11</v>
      </c>
      <c r="E18" s="2" t="s">
        <v>465</v>
      </c>
      <c r="F18" s="2" t="s">
        <v>13</v>
      </c>
      <c r="G18" s="3"/>
      <c r="H18" s="3">
        <v>2249.5</v>
      </c>
      <c r="I18" s="3">
        <f>SUM(G18:H18)</f>
        <v>2249.5</v>
      </c>
      <c r="J18" s="3"/>
      <c r="K18" s="3">
        <v>2249.5</v>
      </c>
      <c r="L18" s="3">
        <f t="shared" ref="L18:L19" si="7">SUM(J18:K18)</f>
        <v>2249.5</v>
      </c>
    </row>
    <row r="19" spans="1:12" ht="45">
      <c r="A19" s="35"/>
      <c r="B19" s="1" t="s">
        <v>88</v>
      </c>
      <c r="C19" s="2" t="s">
        <v>8</v>
      </c>
      <c r="D19" s="2" t="s">
        <v>11</v>
      </c>
      <c r="E19" s="2" t="s">
        <v>465</v>
      </c>
      <c r="F19" s="2" t="s">
        <v>89</v>
      </c>
      <c r="G19" s="3"/>
      <c r="H19" s="3">
        <v>679.4</v>
      </c>
      <c r="I19" s="3">
        <f>SUM(G19:H19)</f>
        <v>679.4</v>
      </c>
      <c r="J19" s="3"/>
      <c r="K19" s="3">
        <v>679.4</v>
      </c>
      <c r="L19" s="3">
        <f t="shared" si="7"/>
        <v>679.4</v>
      </c>
    </row>
    <row r="20" spans="1:12" ht="22.5">
      <c r="A20" s="35"/>
      <c r="B20" s="4" t="s">
        <v>734</v>
      </c>
      <c r="C20" s="5" t="s">
        <v>8</v>
      </c>
      <c r="D20" s="2" t="s">
        <v>11</v>
      </c>
      <c r="E20" s="5" t="s">
        <v>467</v>
      </c>
      <c r="F20" s="5" t="s">
        <v>406</v>
      </c>
      <c r="G20" s="3">
        <f>SUM(G21:G22)</f>
        <v>0</v>
      </c>
      <c r="H20" s="3">
        <f>SUM(H21:H22)</f>
        <v>244.1</v>
      </c>
      <c r="I20" s="3">
        <f>SUM(I21:I22)</f>
        <v>244.1</v>
      </c>
      <c r="J20" s="3"/>
      <c r="K20" s="3">
        <f>SUM(K21:K22)</f>
        <v>244.1</v>
      </c>
      <c r="L20" s="3">
        <f>SUM(L21:L22)</f>
        <v>244.1</v>
      </c>
    </row>
    <row r="21" spans="1:12" ht="33.75">
      <c r="A21" s="35"/>
      <c r="B21" s="6" t="s">
        <v>14</v>
      </c>
      <c r="C21" s="5" t="s">
        <v>8</v>
      </c>
      <c r="D21" s="2" t="s">
        <v>11</v>
      </c>
      <c r="E21" s="5" t="s">
        <v>467</v>
      </c>
      <c r="F21" s="5" t="s">
        <v>20</v>
      </c>
      <c r="G21" s="3"/>
      <c r="H21" s="3">
        <v>187.5</v>
      </c>
      <c r="I21" s="8">
        <f>SUM(G21:H21)</f>
        <v>187.5</v>
      </c>
      <c r="J21" s="3"/>
      <c r="K21" s="3">
        <v>187.5</v>
      </c>
      <c r="L21" s="8">
        <f>SUM(J21:K21)</f>
        <v>187.5</v>
      </c>
    </row>
    <row r="22" spans="1:12" ht="45">
      <c r="A22" s="35"/>
      <c r="B22" s="6" t="s">
        <v>88</v>
      </c>
      <c r="C22" s="5" t="s">
        <v>8</v>
      </c>
      <c r="D22" s="2" t="s">
        <v>11</v>
      </c>
      <c r="E22" s="5" t="s">
        <v>467</v>
      </c>
      <c r="F22" s="5" t="s">
        <v>89</v>
      </c>
      <c r="G22" s="3"/>
      <c r="H22" s="3">
        <v>56.6</v>
      </c>
      <c r="I22" s="8">
        <f>SUM(G22:H22)</f>
        <v>56.6</v>
      </c>
      <c r="J22" s="3"/>
      <c r="K22" s="3">
        <v>56.6</v>
      </c>
      <c r="L22" s="8">
        <f>SUM(J22:K22)</f>
        <v>56.6</v>
      </c>
    </row>
    <row r="23" spans="1:12" ht="42">
      <c r="A23" s="35" t="s">
        <v>15</v>
      </c>
      <c r="B23" s="38" t="s">
        <v>16</v>
      </c>
      <c r="C23" s="44" t="s">
        <v>8</v>
      </c>
      <c r="D23" s="44" t="s">
        <v>17</v>
      </c>
      <c r="E23" s="44"/>
      <c r="F23" s="44"/>
      <c r="G23" s="45">
        <f>G24</f>
        <v>4997.7999999999993</v>
      </c>
      <c r="H23" s="45">
        <f t="shared" ref="H23:L23" si="8">H24</f>
        <v>0</v>
      </c>
      <c r="I23" s="45">
        <f t="shared" si="8"/>
        <v>4997.8</v>
      </c>
      <c r="J23" s="45">
        <f t="shared" si="8"/>
        <v>4997.7999999999993</v>
      </c>
      <c r="K23" s="45">
        <f t="shared" si="8"/>
        <v>0</v>
      </c>
      <c r="L23" s="45">
        <f t="shared" si="8"/>
        <v>4997.8</v>
      </c>
    </row>
    <row r="24" spans="1:12">
      <c r="A24" s="35"/>
      <c r="B24" s="7" t="s">
        <v>156</v>
      </c>
      <c r="C24" s="5" t="s">
        <v>8</v>
      </c>
      <c r="D24" s="5" t="s">
        <v>17</v>
      </c>
      <c r="E24" s="5" t="s">
        <v>147</v>
      </c>
      <c r="F24" s="16"/>
      <c r="G24" s="8">
        <f>G34+G25+G38+G40</f>
        <v>4997.7999999999993</v>
      </c>
      <c r="H24" s="8">
        <f t="shared" ref="H24:L24" si="9">H34+H25+H38+H40</f>
        <v>0</v>
      </c>
      <c r="I24" s="8">
        <f t="shared" si="9"/>
        <v>4997.8</v>
      </c>
      <c r="J24" s="8">
        <f t="shared" si="9"/>
        <v>4997.7999999999993</v>
      </c>
      <c r="K24" s="8">
        <f t="shared" si="9"/>
        <v>0</v>
      </c>
      <c r="L24" s="8">
        <f t="shared" si="9"/>
        <v>4997.8</v>
      </c>
    </row>
    <row r="25" spans="1:12" ht="33.75">
      <c r="A25" s="35"/>
      <c r="B25" s="7" t="s">
        <v>332</v>
      </c>
      <c r="C25" s="5" t="s">
        <v>8</v>
      </c>
      <c r="D25" s="5" t="s">
        <v>17</v>
      </c>
      <c r="E25" s="5" t="s">
        <v>203</v>
      </c>
      <c r="F25" s="5"/>
      <c r="G25" s="8">
        <f>G26+G29</f>
        <v>2392.6</v>
      </c>
      <c r="H25" s="8">
        <f t="shared" ref="H25:L25" si="10">H26+H29</f>
        <v>-2392.6</v>
      </c>
      <c r="I25" s="8">
        <f t="shared" si="10"/>
        <v>0</v>
      </c>
      <c r="J25" s="8">
        <f t="shared" si="10"/>
        <v>2392.6</v>
      </c>
      <c r="K25" s="8">
        <f t="shared" si="10"/>
        <v>-2392.6</v>
      </c>
      <c r="L25" s="8">
        <f t="shared" si="10"/>
        <v>0</v>
      </c>
    </row>
    <row r="26" spans="1:12" ht="33.75">
      <c r="A26" s="35"/>
      <c r="B26" s="10" t="s">
        <v>333</v>
      </c>
      <c r="C26" s="5" t="s">
        <v>8</v>
      </c>
      <c r="D26" s="5" t="s">
        <v>17</v>
      </c>
      <c r="E26" s="5" t="s">
        <v>204</v>
      </c>
      <c r="F26" s="5"/>
      <c r="G26" s="8">
        <f>SUM(G27:G28)</f>
        <v>2041.3</v>
      </c>
      <c r="H26" s="8">
        <f t="shared" ref="H26:L26" si="11">SUM(H27:H28)</f>
        <v>-2041.3</v>
      </c>
      <c r="I26" s="8">
        <f t="shared" si="11"/>
        <v>0</v>
      </c>
      <c r="J26" s="8">
        <f t="shared" si="11"/>
        <v>2041.3</v>
      </c>
      <c r="K26" s="8">
        <f t="shared" si="11"/>
        <v>-2041.3</v>
      </c>
      <c r="L26" s="8">
        <f t="shared" si="11"/>
        <v>0</v>
      </c>
    </row>
    <row r="27" spans="1:12" ht="22.5">
      <c r="A27" s="35"/>
      <c r="B27" s="7" t="s">
        <v>87</v>
      </c>
      <c r="C27" s="5" t="s">
        <v>8</v>
      </c>
      <c r="D27" s="5" t="s">
        <v>17</v>
      </c>
      <c r="E27" s="5" t="s">
        <v>204</v>
      </c>
      <c r="F27" s="16" t="s">
        <v>13</v>
      </c>
      <c r="G27" s="8">
        <v>1567.8</v>
      </c>
      <c r="H27" s="8">
        <v>-1567.8</v>
      </c>
      <c r="I27" s="8">
        <f>G27+H27</f>
        <v>0</v>
      </c>
      <c r="J27" s="8">
        <v>1567.8</v>
      </c>
      <c r="K27" s="8">
        <v>-1567.8</v>
      </c>
      <c r="L27" s="8">
        <f>J27+K27</f>
        <v>0</v>
      </c>
    </row>
    <row r="28" spans="1:12" ht="45">
      <c r="A28" s="35"/>
      <c r="B28" s="7" t="s">
        <v>88</v>
      </c>
      <c r="C28" s="5" t="s">
        <v>8</v>
      </c>
      <c r="D28" s="5" t="s">
        <v>17</v>
      </c>
      <c r="E28" s="5" t="s">
        <v>204</v>
      </c>
      <c r="F28" s="16" t="s">
        <v>89</v>
      </c>
      <c r="G28" s="8">
        <v>473.5</v>
      </c>
      <c r="H28" s="8">
        <v>-473.5</v>
      </c>
      <c r="I28" s="8">
        <f>G28+H28</f>
        <v>0</v>
      </c>
      <c r="J28" s="8">
        <v>473.5</v>
      </c>
      <c r="K28" s="8">
        <v>-473.5</v>
      </c>
      <c r="L28" s="8">
        <f>J28+K28</f>
        <v>0</v>
      </c>
    </row>
    <row r="29" spans="1:12" ht="33.75">
      <c r="A29" s="35"/>
      <c r="B29" s="7" t="s">
        <v>334</v>
      </c>
      <c r="C29" s="5" t="s">
        <v>8</v>
      </c>
      <c r="D29" s="5" t="s">
        <v>17</v>
      </c>
      <c r="E29" s="5" t="s">
        <v>205</v>
      </c>
      <c r="F29" s="5"/>
      <c r="G29" s="8">
        <f>SUM(G30:G33)</f>
        <v>351.3</v>
      </c>
      <c r="H29" s="8">
        <f t="shared" ref="H29:L29" si="12">SUM(H30:H33)</f>
        <v>-351.3</v>
      </c>
      <c r="I29" s="8">
        <f t="shared" si="12"/>
        <v>0</v>
      </c>
      <c r="J29" s="8">
        <f t="shared" si="12"/>
        <v>351.3</v>
      </c>
      <c r="K29" s="8">
        <f t="shared" si="12"/>
        <v>-351.3</v>
      </c>
      <c r="L29" s="8">
        <f t="shared" si="12"/>
        <v>0</v>
      </c>
    </row>
    <row r="30" spans="1:12" ht="33.75">
      <c r="A30" s="35"/>
      <c r="B30" s="7" t="s">
        <v>14</v>
      </c>
      <c r="C30" s="5" t="s">
        <v>8</v>
      </c>
      <c r="D30" s="5" t="s">
        <v>17</v>
      </c>
      <c r="E30" s="5" t="s">
        <v>205</v>
      </c>
      <c r="F30" s="16" t="s">
        <v>20</v>
      </c>
      <c r="G30" s="8">
        <v>54.5</v>
      </c>
      <c r="H30" s="8">
        <v>-54.5</v>
      </c>
      <c r="I30" s="8">
        <f>G30+H30</f>
        <v>0</v>
      </c>
      <c r="J30" s="8">
        <v>54.5</v>
      </c>
      <c r="K30" s="8">
        <v>-54.5</v>
      </c>
      <c r="L30" s="8">
        <f>J30+K30</f>
        <v>0</v>
      </c>
    </row>
    <row r="31" spans="1:12" ht="45">
      <c r="A31" s="35"/>
      <c r="B31" s="7" t="s">
        <v>88</v>
      </c>
      <c r="C31" s="5" t="s">
        <v>8</v>
      </c>
      <c r="D31" s="5" t="s">
        <v>17</v>
      </c>
      <c r="E31" s="5" t="s">
        <v>205</v>
      </c>
      <c r="F31" s="16" t="s">
        <v>89</v>
      </c>
      <c r="G31" s="8">
        <v>16.5</v>
      </c>
      <c r="H31" s="8">
        <v>-16.5</v>
      </c>
      <c r="I31" s="8">
        <f>G31+H31</f>
        <v>0</v>
      </c>
      <c r="J31" s="8">
        <v>16.5</v>
      </c>
      <c r="K31" s="8">
        <v>-16.5</v>
      </c>
      <c r="L31" s="8">
        <f>J31+K31</f>
        <v>0</v>
      </c>
    </row>
    <row r="32" spans="1:12" ht="33.75">
      <c r="A32" s="35"/>
      <c r="B32" s="7" t="s">
        <v>91</v>
      </c>
      <c r="C32" s="5" t="s">
        <v>8</v>
      </c>
      <c r="D32" s="5" t="s">
        <v>17</v>
      </c>
      <c r="E32" s="5" t="s">
        <v>205</v>
      </c>
      <c r="F32" s="16">
        <v>244</v>
      </c>
      <c r="G32" s="8">
        <v>278.5</v>
      </c>
      <c r="H32" s="8">
        <v>-278.5</v>
      </c>
      <c r="I32" s="8">
        <f>G32+H32</f>
        <v>0</v>
      </c>
      <c r="J32" s="8">
        <v>278.5</v>
      </c>
      <c r="K32" s="8">
        <v>-278.5</v>
      </c>
      <c r="L32" s="8">
        <f>J32+K32</f>
        <v>0</v>
      </c>
    </row>
    <row r="33" spans="1:12">
      <c r="A33" s="35"/>
      <c r="B33" s="7" t="s">
        <v>100</v>
      </c>
      <c r="C33" s="5" t="s">
        <v>8</v>
      </c>
      <c r="D33" s="5" t="s">
        <v>17</v>
      </c>
      <c r="E33" s="5" t="s">
        <v>205</v>
      </c>
      <c r="F33" s="16" t="s">
        <v>36</v>
      </c>
      <c r="G33" s="8">
        <v>1.8</v>
      </c>
      <c r="H33" s="8">
        <v>-1.8</v>
      </c>
      <c r="I33" s="8">
        <f>G33+H33</f>
        <v>0</v>
      </c>
      <c r="J33" s="8">
        <v>1.8</v>
      </c>
      <c r="K33" s="8">
        <v>-1.8</v>
      </c>
      <c r="L33" s="8">
        <f>J33+K33</f>
        <v>0</v>
      </c>
    </row>
    <row r="34" spans="1:12" ht="22.5">
      <c r="A34" s="35"/>
      <c r="B34" s="7" t="s">
        <v>189</v>
      </c>
      <c r="C34" s="5" t="s">
        <v>8</v>
      </c>
      <c r="D34" s="5" t="s">
        <v>17</v>
      </c>
      <c r="E34" s="5" t="s">
        <v>330</v>
      </c>
      <c r="F34" s="16"/>
      <c r="G34" s="8">
        <f>SUM(G35:G37)</f>
        <v>1933.1999999999998</v>
      </c>
      <c r="H34" s="8">
        <f t="shared" ref="H34:L34" si="13">SUM(H35:H37)</f>
        <v>-1933.1999999999998</v>
      </c>
      <c r="I34" s="8">
        <f t="shared" si="13"/>
        <v>0</v>
      </c>
      <c r="J34" s="8">
        <f t="shared" si="13"/>
        <v>1933.1999999999998</v>
      </c>
      <c r="K34" s="8">
        <f t="shared" si="13"/>
        <v>-1933.1999999999998</v>
      </c>
      <c r="L34" s="8">
        <f t="shared" si="13"/>
        <v>0</v>
      </c>
    </row>
    <row r="35" spans="1:12" ht="22.5">
      <c r="A35" s="35"/>
      <c r="B35" s="7" t="s">
        <v>87</v>
      </c>
      <c r="C35" s="5" t="s">
        <v>8</v>
      </c>
      <c r="D35" s="5" t="s">
        <v>17</v>
      </c>
      <c r="E35" s="5" t="s">
        <v>330</v>
      </c>
      <c r="F35" s="16" t="s">
        <v>13</v>
      </c>
      <c r="G35" s="8">
        <v>1370.6</v>
      </c>
      <c r="H35" s="8">
        <v>-1370.6</v>
      </c>
      <c r="I35" s="8">
        <f>G35+H35</f>
        <v>0</v>
      </c>
      <c r="J35" s="8">
        <v>1370.6</v>
      </c>
      <c r="K35" s="8">
        <v>-1370.6</v>
      </c>
      <c r="L35" s="8">
        <f>J35+K35</f>
        <v>0</v>
      </c>
    </row>
    <row r="36" spans="1:12" ht="33.75">
      <c r="A36" s="35"/>
      <c r="B36" s="7" t="s">
        <v>14</v>
      </c>
      <c r="C36" s="5" t="s">
        <v>8</v>
      </c>
      <c r="D36" s="5" t="s">
        <v>17</v>
      </c>
      <c r="E36" s="5" t="s">
        <v>330</v>
      </c>
      <c r="F36" s="16">
        <v>122</v>
      </c>
      <c r="G36" s="8">
        <v>114.2</v>
      </c>
      <c r="H36" s="8">
        <v>-114.2</v>
      </c>
      <c r="I36" s="8">
        <f>G36+H36</f>
        <v>0</v>
      </c>
      <c r="J36" s="8">
        <v>114.2</v>
      </c>
      <c r="K36" s="8">
        <v>-114.2</v>
      </c>
      <c r="L36" s="8">
        <f>J36+K36</f>
        <v>0</v>
      </c>
    </row>
    <row r="37" spans="1:12" ht="45">
      <c r="A37" s="35"/>
      <c r="B37" s="7" t="s">
        <v>88</v>
      </c>
      <c r="C37" s="5" t="s">
        <v>8</v>
      </c>
      <c r="D37" s="5" t="s">
        <v>17</v>
      </c>
      <c r="E37" s="5" t="s">
        <v>330</v>
      </c>
      <c r="F37" s="16" t="s">
        <v>89</v>
      </c>
      <c r="G37" s="8">
        <v>448.4</v>
      </c>
      <c r="H37" s="8">
        <v>-448.4</v>
      </c>
      <c r="I37" s="8">
        <f>G37+H37</f>
        <v>0</v>
      </c>
      <c r="J37" s="8">
        <v>448.4</v>
      </c>
      <c r="K37" s="8">
        <v>-448.4</v>
      </c>
      <c r="L37" s="8">
        <f>J37+K37</f>
        <v>0</v>
      </c>
    </row>
    <row r="38" spans="1:12" ht="22.5">
      <c r="A38" s="35"/>
      <c r="B38" s="7" t="s">
        <v>268</v>
      </c>
      <c r="C38" s="5" t="s">
        <v>8</v>
      </c>
      <c r="D38" s="5" t="s">
        <v>17</v>
      </c>
      <c r="E38" s="5" t="s">
        <v>331</v>
      </c>
      <c r="F38" s="5"/>
      <c r="G38" s="8">
        <f t="shared" ref="G38:L38" si="14">G39</f>
        <v>672</v>
      </c>
      <c r="H38" s="8">
        <f t="shared" si="14"/>
        <v>-672</v>
      </c>
      <c r="I38" s="8">
        <f t="shared" si="14"/>
        <v>0</v>
      </c>
      <c r="J38" s="8">
        <f t="shared" si="14"/>
        <v>672</v>
      </c>
      <c r="K38" s="8">
        <f t="shared" si="14"/>
        <v>-672</v>
      </c>
      <c r="L38" s="8">
        <f t="shared" si="14"/>
        <v>0</v>
      </c>
    </row>
    <row r="39" spans="1:12" ht="45">
      <c r="A39" s="35"/>
      <c r="B39" s="7" t="s">
        <v>269</v>
      </c>
      <c r="C39" s="5" t="s">
        <v>8</v>
      </c>
      <c r="D39" s="5" t="s">
        <v>17</v>
      </c>
      <c r="E39" s="5" t="s">
        <v>331</v>
      </c>
      <c r="F39" s="16" t="s">
        <v>270</v>
      </c>
      <c r="G39" s="8">
        <v>672</v>
      </c>
      <c r="H39" s="8">
        <v>-672</v>
      </c>
      <c r="I39" s="8">
        <f>G39+H39</f>
        <v>0</v>
      </c>
      <c r="J39" s="8">
        <v>672</v>
      </c>
      <c r="K39" s="8">
        <v>-672</v>
      </c>
      <c r="L39" s="8">
        <f>J39+K39</f>
        <v>0</v>
      </c>
    </row>
    <row r="40" spans="1:12">
      <c r="A40" s="35"/>
      <c r="B40" s="7" t="s">
        <v>156</v>
      </c>
      <c r="C40" s="5" t="s">
        <v>8</v>
      </c>
      <c r="D40" s="5" t="s">
        <v>17</v>
      </c>
      <c r="E40" s="5" t="s">
        <v>463</v>
      </c>
      <c r="F40" s="16" t="s">
        <v>406</v>
      </c>
      <c r="G40" s="8">
        <f>G49+G52+G41+G46+G55</f>
        <v>0</v>
      </c>
      <c r="H40" s="8">
        <f>H49+H52+H41+H46+H55</f>
        <v>4997.8</v>
      </c>
      <c r="I40" s="8">
        <f t="shared" ref="I40:L40" si="15">I49+I52+I41+I46+I55</f>
        <v>4997.8</v>
      </c>
      <c r="J40" s="8">
        <f t="shared" si="15"/>
        <v>0</v>
      </c>
      <c r="K40" s="8">
        <f t="shared" si="15"/>
        <v>4997.8</v>
      </c>
      <c r="L40" s="8">
        <f t="shared" si="15"/>
        <v>4997.8</v>
      </c>
    </row>
    <row r="41" spans="1:12" ht="33.75">
      <c r="A41" s="35"/>
      <c r="B41" s="4" t="s">
        <v>468</v>
      </c>
      <c r="C41" s="5" t="s">
        <v>8</v>
      </c>
      <c r="D41" s="5" t="s">
        <v>17</v>
      </c>
      <c r="E41" s="5" t="s">
        <v>469</v>
      </c>
      <c r="F41" s="16" t="s">
        <v>406</v>
      </c>
      <c r="G41" s="8">
        <f>G42+G43+G44+G45</f>
        <v>0</v>
      </c>
      <c r="H41" s="8">
        <f>H42+H43+H44+H45</f>
        <v>2321.6000000000004</v>
      </c>
      <c r="I41" s="8">
        <f t="shared" ref="I41:L41" si="16">I42+I43+I44+I45</f>
        <v>2321.6000000000004</v>
      </c>
      <c r="J41" s="8">
        <f t="shared" si="16"/>
        <v>0</v>
      </c>
      <c r="K41" s="8">
        <f t="shared" si="16"/>
        <v>2321.6000000000004</v>
      </c>
      <c r="L41" s="8">
        <f t="shared" si="16"/>
        <v>2321.6000000000004</v>
      </c>
    </row>
    <row r="42" spans="1:12" ht="22.5">
      <c r="A42" s="35"/>
      <c r="B42" s="7" t="s">
        <v>87</v>
      </c>
      <c r="C42" s="5" t="s">
        <v>8</v>
      </c>
      <c r="D42" s="5" t="s">
        <v>17</v>
      </c>
      <c r="E42" s="5" t="s">
        <v>469</v>
      </c>
      <c r="F42" s="16" t="s">
        <v>13</v>
      </c>
      <c r="G42" s="8"/>
      <c r="H42" s="8">
        <v>1567.8</v>
      </c>
      <c r="I42" s="8">
        <f t="shared" ref="I42:I45" si="17">G42+H42</f>
        <v>1567.8</v>
      </c>
      <c r="J42" s="8"/>
      <c r="K42" s="8">
        <v>1567.8</v>
      </c>
      <c r="L42" s="8">
        <f t="shared" ref="L42:L45" si="18">J42+K42</f>
        <v>1567.8</v>
      </c>
    </row>
    <row r="43" spans="1:12" ht="45">
      <c r="A43" s="35"/>
      <c r="B43" s="7" t="s">
        <v>88</v>
      </c>
      <c r="C43" s="5" t="s">
        <v>8</v>
      </c>
      <c r="D43" s="5" t="s">
        <v>17</v>
      </c>
      <c r="E43" s="5" t="s">
        <v>469</v>
      </c>
      <c r="F43" s="16" t="s">
        <v>89</v>
      </c>
      <c r="G43" s="8"/>
      <c r="H43" s="8">
        <v>473.5</v>
      </c>
      <c r="I43" s="8">
        <f t="shared" si="17"/>
        <v>473.5</v>
      </c>
      <c r="J43" s="8"/>
      <c r="K43" s="8">
        <v>473.5</v>
      </c>
      <c r="L43" s="8">
        <f t="shared" si="18"/>
        <v>473.5</v>
      </c>
    </row>
    <row r="44" spans="1:12" ht="33.75">
      <c r="A44" s="35"/>
      <c r="B44" s="6" t="s">
        <v>91</v>
      </c>
      <c r="C44" s="5" t="s">
        <v>8</v>
      </c>
      <c r="D44" s="5" t="s">
        <v>17</v>
      </c>
      <c r="E44" s="5" t="s">
        <v>469</v>
      </c>
      <c r="F44" s="16" t="s">
        <v>22</v>
      </c>
      <c r="G44" s="8"/>
      <c r="H44" s="8">
        <v>278.5</v>
      </c>
      <c r="I44" s="8">
        <f t="shared" si="17"/>
        <v>278.5</v>
      </c>
      <c r="J44" s="8"/>
      <c r="K44" s="8">
        <v>278.5</v>
      </c>
      <c r="L44" s="8">
        <f t="shared" si="18"/>
        <v>278.5</v>
      </c>
    </row>
    <row r="45" spans="1:12">
      <c r="A45" s="35"/>
      <c r="B45" s="7" t="s">
        <v>100</v>
      </c>
      <c r="C45" s="5" t="s">
        <v>8</v>
      </c>
      <c r="D45" s="5" t="s">
        <v>17</v>
      </c>
      <c r="E45" s="5" t="s">
        <v>469</v>
      </c>
      <c r="F45" s="16" t="s">
        <v>36</v>
      </c>
      <c r="G45" s="8"/>
      <c r="H45" s="8">
        <v>1.8</v>
      </c>
      <c r="I45" s="8">
        <f t="shared" si="17"/>
        <v>1.8</v>
      </c>
      <c r="J45" s="8"/>
      <c r="K45" s="8">
        <v>1.8</v>
      </c>
      <c r="L45" s="8">
        <f t="shared" si="18"/>
        <v>1.8</v>
      </c>
    </row>
    <row r="46" spans="1:12" ht="33.75">
      <c r="A46" s="35"/>
      <c r="B46" s="4" t="s">
        <v>738</v>
      </c>
      <c r="C46" s="5" t="s">
        <v>8</v>
      </c>
      <c r="D46" s="5" t="s">
        <v>17</v>
      </c>
      <c r="E46" s="5" t="s">
        <v>470</v>
      </c>
      <c r="F46" s="16" t="s">
        <v>406</v>
      </c>
      <c r="G46" s="8">
        <f>G47+G48</f>
        <v>0</v>
      </c>
      <c r="H46" s="8">
        <f>H47+H48</f>
        <v>71</v>
      </c>
      <c r="I46" s="8">
        <f t="shared" ref="I46:L46" si="19">I47+I48</f>
        <v>71</v>
      </c>
      <c r="J46" s="8">
        <f t="shared" si="19"/>
        <v>0</v>
      </c>
      <c r="K46" s="8">
        <f t="shared" si="19"/>
        <v>71</v>
      </c>
      <c r="L46" s="8">
        <f t="shared" si="19"/>
        <v>71</v>
      </c>
    </row>
    <row r="47" spans="1:12" ht="33.75">
      <c r="A47" s="35"/>
      <c r="B47" s="6" t="s">
        <v>14</v>
      </c>
      <c r="C47" s="5" t="s">
        <v>8</v>
      </c>
      <c r="D47" s="5" t="s">
        <v>17</v>
      </c>
      <c r="E47" s="5" t="s">
        <v>470</v>
      </c>
      <c r="F47" s="16" t="s">
        <v>20</v>
      </c>
      <c r="G47" s="8"/>
      <c r="H47" s="8">
        <v>54.5</v>
      </c>
      <c r="I47" s="8">
        <f>G47+H47</f>
        <v>54.5</v>
      </c>
      <c r="J47" s="8"/>
      <c r="K47" s="8">
        <v>54.5</v>
      </c>
      <c r="L47" s="8">
        <f>J47+K47</f>
        <v>54.5</v>
      </c>
    </row>
    <row r="48" spans="1:12" ht="45">
      <c r="A48" s="35"/>
      <c r="B48" s="6" t="s">
        <v>88</v>
      </c>
      <c r="C48" s="5" t="s">
        <v>8</v>
      </c>
      <c r="D48" s="5" t="s">
        <v>17</v>
      </c>
      <c r="E48" s="5" t="s">
        <v>470</v>
      </c>
      <c r="F48" s="16" t="s">
        <v>89</v>
      </c>
      <c r="G48" s="8"/>
      <c r="H48" s="8">
        <v>16.5</v>
      </c>
      <c r="I48" s="8">
        <f>G48+H48</f>
        <v>16.5</v>
      </c>
      <c r="J48" s="8"/>
      <c r="K48" s="8">
        <v>16.5</v>
      </c>
      <c r="L48" s="8">
        <f>J48+K48</f>
        <v>16.5</v>
      </c>
    </row>
    <row r="49" spans="1:12">
      <c r="A49" s="35"/>
      <c r="B49" s="7" t="s">
        <v>471</v>
      </c>
      <c r="C49" s="5" t="s">
        <v>8</v>
      </c>
      <c r="D49" s="5" t="s">
        <v>17</v>
      </c>
      <c r="E49" s="5" t="s">
        <v>472</v>
      </c>
      <c r="F49" s="16" t="s">
        <v>406</v>
      </c>
      <c r="G49" s="8">
        <f>G50+G51</f>
        <v>0</v>
      </c>
      <c r="H49" s="8">
        <f>H50+H51</f>
        <v>1784.5</v>
      </c>
      <c r="I49" s="8">
        <f t="shared" ref="I49:L49" si="20">I50+I51</f>
        <v>1784.5</v>
      </c>
      <c r="J49" s="8">
        <f t="shared" si="20"/>
        <v>0</v>
      </c>
      <c r="K49" s="8">
        <f t="shared" si="20"/>
        <v>1784.5</v>
      </c>
      <c r="L49" s="8">
        <f t="shared" si="20"/>
        <v>1784.5</v>
      </c>
    </row>
    <row r="50" spans="1:12" ht="22.5">
      <c r="A50" s="35"/>
      <c r="B50" s="7" t="s">
        <v>87</v>
      </c>
      <c r="C50" s="5" t="s">
        <v>8</v>
      </c>
      <c r="D50" s="5" t="s">
        <v>17</v>
      </c>
      <c r="E50" s="5" t="s">
        <v>472</v>
      </c>
      <c r="F50" s="16" t="s">
        <v>13</v>
      </c>
      <c r="G50" s="8"/>
      <c r="H50" s="8">
        <v>1370.6</v>
      </c>
      <c r="I50" s="8">
        <f t="shared" ref="I50:I51" si="21">G50+H50</f>
        <v>1370.6</v>
      </c>
      <c r="J50" s="8"/>
      <c r="K50" s="8">
        <v>1370.6</v>
      </c>
      <c r="L50" s="8">
        <f t="shared" ref="L50:L51" si="22">J50+K50</f>
        <v>1370.6</v>
      </c>
    </row>
    <row r="51" spans="1:12" ht="45">
      <c r="A51" s="35"/>
      <c r="B51" s="7" t="s">
        <v>88</v>
      </c>
      <c r="C51" s="5" t="s">
        <v>8</v>
      </c>
      <c r="D51" s="5" t="s">
        <v>17</v>
      </c>
      <c r="E51" s="5" t="s">
        <v>472</v>
      </c>
      <c r="F51" s="16" t="s">
        <v>89</v>
      </c>
      <c r="G51" s="8"/>
      <c r="H51" s="8">
        <v>413.9</v>
      </c>
      <c r="I51" s="8">
        <f t="shared" si="21"/>
        <v>413.9</v>
      </c>
      <c r="J51" s="8"/>
      <c r="K51" s="8">
        <v>413.9</v>
      </c>
      <c r="L51" s="8">
        <f t="shared" si="22"/>
        <v>413.9</v>
      </c>
    </row>
    <row r="52" spans="1:12" ht="22.5">
      <c r="A52" s="35"/>
      <c r="B52" s="4" t="s">
        <v>736</v>
      </c>
      <c r="C52" s="5" t="s">
        <v>8</v>
      </c>
      <c r="D52" s="5" t="s">
        <v>17</v>
      </c>
      <c r="E52" s="5" t="s">
        <v>473</v>
      </c>
      <c r="F52" s="16" t="s">
        <v>406</v>
      </c>
      <c r="G52" s="8">
        <f>G53+G54</f>
        <v>0</v>
      </c>
      <c r="H52" s="8">
        <f>H53+H54</f>
        <v>148.69999999999999</v>
      </c>
      <c r="I52" s="8">
        <f t="shared" ref="I52:L52" si="23">I53+I54</f>
        <v>148.69999999999999</v>
      </c>
      <c r="J52" s="8">
        <f t="shared" si="23"/>
        <v>0</v>
      </c>
      <c r="K52" s="8">
        <f t="shared" si="23"/>
        <v>148.69999999999999</v>
      </c>
      <c r="L52" s="8">
        <f t="shared" si="23"/>
        <v>148.69999999999999</v>
      </c>
    </row>
    <row r="53" spans="1:12" ht="33.75">
      <c r="A53" s="35"/>
      <c r="B53" s="6" t="s">
        <v>14</v>
      </c>
      <c r="C53" s="5" t="s">
        <v>8</v>
      </c>
      <c r="D53" s="5" t="s">
        <v>17</v>
      </c>
      <c r="E53" s="5" t="s">
        <v>473</v>
      </c>
      <c r="F53" s="16" t="s">
        <v>20</v>
      </c>
      <c r="G53" s="8"/>
      <c r="H53" s="8">
        <v>114.2</v>
      </c>
      <c r="I53" s="8">
        <f>G53+H53</f>
        <v>114.2</v>
      </c>
      <c r="J53" s="8"/>
      <c r="K53" s="8">
        <v>114.2</v>
      </c>
      <c r="L53" s="8">
        <f>J53+K53</f>
        <v>114.2</v>
      </c>
    </row>
    <row r="54" spans="1:12" ht="45">
      <c r="A54" s="35"/>
      <c r="B54" s="7" t="s">
        <v>88</v>
      </c>
      <c r="C54" s="5" t="s">
        <v>8</v>
      </c>
      <c r="D54" s="5" t="s">
        <v>17</v>
      </c>
      <c r="E54" s="5" t="s">
        <v>473</v>
      </c>
      <c r="F54" s="16" t="s">
        <v>89</v>
      </c>
      <c r="G54" s="8"/>
      <c r="H54" s="8">
        <v>34.5</v>
      </c>
      <c r="I54" s="8">
        <f>G54+H54</f>
        <v>34.5</v>
      </c>
      <c r="J54" s="8"/>
      <c r="K54" s="8">
        <v>34.5</v>
      </c>
      <c r="L54" s="8">
        <f>J54+K54</f>
        <v>34.5</v>
      </c>
    </row>
    <row r="55" spans="1:12">
      <c r="A55" s="35"/>
      <c r="B55" s="4" t="s">
        <v>474</v>
      </c>
      <c r="C55" s="5" t="s">
        <v>8</v>
      </c>
      <c r="D55" s="5" t="s">
        <v>17</v>
      </c>
      <c r="E55" s="5" t="s">
        <v>475</v>
      </c>
      <c r="F55" s="16" t="s">
        <v>406</v>
      </c>
      <c r="G55" s="8">
        <f>G56</f>
        <v>0</v>
      </c>
      <c r="H55" s="8">
        <f>H56</f>
        <v>672</v>
      </c>
      <c r="I55" s="8">
        <f t="shared" ref="I55:L55" si="24">I56</f>
        <v>672</v>
      </c>
      <c r="J55" s="8">
        <f t="shared" si="24"/>
        <v>0</v>
      </c>
      <c r="K55" s="8">
        <f t="shared" si="24"/>
        <v>672</v>
      </c>
      <c r="L55" s="8">
        <f t="shared" si="24"/>
        <v>672</v>
      </c>
    </row>
    <row r="56" spans="1:12" ht="45">
      <c r="A56" s="35"/>
      <c r="B56" s="6" t="s">
        <v>269</v>
      </c>
      <c r="C56" s="5" t="s">
        <v>8</v>
      </c>
      <c r="D56" s="5" t="s">
        <v>17</v>
      </c>
      <c r="E56" s="5" t="s">
        <v>475</v>
      </c>
      <c r="F56" s="16" t="s">
        <v>270</v>
      </c>
      <c r="G56" s="8"/>
      <c r="H56" s="8">
        <v>672</v>
      </c>
      <c r="I56" s="8">
        <f>G56+H56</f>
        <v>672</v>
      </c>
      <c r="J56" s="8"/>
      <c r="K56" s="8">
        <v>672</v>
      </c>
      <c r="L56" s="8">
        <f>J56+K56</f>
        <v>672</v>
      </c>
    </row>
    <row r="57" spans="1:12" ht="42">
      <c r="A57" s="35" t="s">
        <v>18</v>
      </c>
      <c r="B57" s="38" t="s">
        <v>90</v>
      </c>
      <c r="C57" s="44" t="s">
        <v>8</v>
      </c>
      <c r="D57" s="44" t="s">
        <v>19</v>
      </c>
      <c r="E57" s="44"/>
      <c r="F57" s="44"/>
      <c r="G57" s="11">
        <f>G82+G58+G74</f>
        <v>33358</v>
      </c>
      <c r="H57" s="11">
        <f t="shared" ref="H57:L57" si="25">H82+H58+H74</f>
        <v>2.2737367544323206E-12</v>
      </c>
      <c r="I57" s="11">
        <f t="shared" si="25"/>
        <v>33358</v>
      </c>
      <c r="J57" s="11">
        <f t="shared" si="25"/>
        <v>33358</v>
      </c>
      <c r="K57" s="11">
        <f t="shared" si="25"/>
        <v>2.2737367544323206E-12</v>
      </c>
      <c r="L57" s="11">
        <f t="shared" si="25"/>
        <v>33358</v>
      </c>
    </row>
    <row r="58" spans="1:12" ht="47.25" customHeight="1">
      <c r="A58" s="35"/>
      <c r="B58" s="46" t="s">
        <v>461</v>
      </c>
      <c r="C58" s="5" t="s">
        <v>8</v>
      </c>
      <c r="D58" s="5" t="s">
        <v>19</v>
      </c>
      <c r="E58" s="5" t="s">
        <v>158</v>
      </c>
      <c r="F58" s="5"/>
      <c r="G58" s="8">
        <f>G59+G67</f>
        <v>2598.5</v>
      </c>
      <c r="H58" s="8">
        <f>H59+H67</f>
        <v>0</v>
      </c>
      <c r="I58" s="8">
        <f t="shared" ref="I58:L58" si="26">I59+I67</f>
        <v>2598.5</v>
      </c>
      <c r="J58" s="8">
        <f t="shared" si="26"/>
        <v>2598.5</v>
      </c>
      <c r="K58" s="8">
        <f t="shared" si="26"/>
        <v>0</v>
      </c>
      <c r="L58" s="8">
        <f t="shared" si="26"/>
        <v>2598.5</v>
      </c>
    </row>
    <row r="59" spans="1:12" ht="15" customHeight="1">
      <c r="A59" s="35"/>
      <c r="B59" s="46" t="s">
        <v>161</v>
      </c>
      <c r="C59" s="5" t="s">
        <v>8</v>
      </c>
      <c r="D59" s="5" t="s">
        <v>19</v>
      </c>
      <c r="E59" s="5" t="s">
        <v>162</v>
      </c>
      <c r="F59" s="5"/>
      <c r="G59" s="8">
        <f>G60</f>
        <v>2598.5</v>
      </c>
      <c r="H59" s="8">
        <f>H60</f>
        <v>-2598.5</v>
      </c>
      <c r="I59" s="8">
        <f t="shared" ref="I59:L59" si="27">I60</f>
        <v>0</v>
      </c>
      <c r="J59" s="8">
        <f t="shared" si="27"/>
        <v>2598.5</v>
      </c>
      <c r="K59" s="8">
        <f t="shared" si="27"/>
        <v>-2598.5</v>
      </c>
      <c r="L59" s="8">
        <f t="shared" si="27"/>
        <v>0</v>
      </c>
    </row>
    <row r="60" spans="1:12" ht="24" customHeight="1">
      <c r="A60" s="35"/>
      <c r="B60" s="46" t="s">
        <v>271</v>
      </c>
      <c r="C60" s="5" t="s">
        <v>8</v>
      </c>
      <c r="D60" s="5" t="s">
        <v>19</v>
      </c>
      <c r="E60" s="5" t="s">
        <v>272</v>
      </c>
      <c r="F60" s="5"/>
      <c r="G60" s="8">
        <f t="shared" ref="G60:L60" si="28">G61</f>
        <v>2598.5</v>
      </c>
      <c r="H60" s="8">
        <f t="shared" si="28"/>
        <v>-2598.5</v>
      </c>
      <c r="I60" s="8">
        <f t="shared" si="28"/>
        <v>0</v>
      </c>
      <c r="J60" s="8">
        <f t="shared" si="28"/>
        <v>2598.5</v>
      </c>
      <c r="K60" s="8">
        <f t="shared" si="28"/>
        <v>-2598.5</v>
      </c>
      <c r="L60" s="8">
        <f t="shared" si="28"/>
        <v>0</v>
      </c>
    </row>
    <row r="61" spans="1:12" ht="45">
      <c r="A61" s="35"/>
      <c r="B61" s="9" t="s">
        <v>93</v>
      </c>
      <c r="C61" s="5" t="s">
        <v>8</v>
      </c>
      <c r="D61" s="5" t="s">
        <v>19</v>
      </c>
      <c r="E61" s="5" t="s">
        <v>342</v>
      </c>
      <c r="F61" s="16"/>
      <c r="G61" s="8">
        <f t="shared" ref="G61:I61" si="29">SUM(G62:G66)</f>
        <v>2598.5</v>
      </c>
      <c r="H61" s="8">
        <f>SUM(H62:H66)</f>
        <v>-2598.5</v>
      </c>
      <c r="I61" s="8">
        <f t="shared" si="29"/>
        <v>0</v>
      </c>
      <c r="J61" s="8">
        <f t="shared" ref="J61:L61" si="30">SUM(J62:J66)</f>
        <v>2598.5</v>
      </c>
      <c r="K61" s="8">
        <f t="shared" si="30"/>
        <v>-2598.5</v>
      </c>
      <c r="L61" s="8">
        <f t="shared" si="30"/>
        <v>0</v>
      </c>
    </row>
    <row r="62" spans="1:12" ht="22.5">
      <c r="A62" s="35"/>
      <c r="B62" s="7" t="s">
        <v>87</v>
      </c>
      <c r="C62" s="5" t="s">
        <v>8</v>
      </c>
      <c r="D62" s="5" t="s">
        <v>19</v>
      </c>
      <c r="E62" s="5" t="s">
        <v>342</v>
      </c>
      <c r="F62" s="16" t="s">
        <v>13</v>
      </c>
      <c r="G62" s="8">
        <v>1358</v>
      </c>
      <c r="H62" s="8">
        <v>-1358</v>
      </c>
      <c r="I62" s="8">
        <f>G62+H62</f>
        <v>0</v>
      </c>
      <c r="J62" s="8">
        <v>1358</v>
      </c>
      <c r="K62" s="8">
        <v>-1358</v>
      </c>
      <c r="L62" s="8">
        <f>J62+K62</f>
        <v>0</v>
      </c>
    </row>
    <row r="63" spans="1:12" ht="45">
      <c r="A63" s="35"/>
      <c r="B63" s="7" t="s">
        <v>88</v>
      </c>
      <c r="C63" s="5" t="s">
        <v>8</v>
      </c>
      <c r="D63" s="5" t="s">
        <v>19</v>
      </c>
      <c r="E63" s="5" t="s">
        <v>342</v>
      </c>
      <c r="F63" s="16" t="s">
        <v>89</v>
      </c>
      <c r="G63" s="8">
        <v>410.1</v>
      </c>
      <c r="H63" s="8">
        <v>-410.1</v>
      </c>
      <c r="I63" s="8">
        <f>G63+H63</f>
        <v>0</v>
      </c>
      <c r="J63" s="8">
        <v>410.1</v>
      </c>
      <c r="K63" s="8">
        <v>-410.1</v>
      </c>
      <c r="L63" s="8">
        <f>J63+K63</f>
        <v>0</v>
      </c>
    </row>
    <row r="64" spans="1:12" ht="22.5">
      <c r="A64" s="35"/>
      <c r="B64" s="7" t="s">
        <v>21</v>
      </c>
      <c r="C64" s="5" t="s">
        <v>8</v>
      </c>
      <c r="D64" s="5" t="s">
        <v>19</v>
      </c>
      <c r="E64" s="5" t="s">
        <v>342</v>
      </c>
      <c r="F64" s="16" t="s">
        <v>27</v>
      </c>
      <c r="G64" s="8">
        <v>6</v>
      </c>
      <c r="H64" s="8">
        <v>-6</v>
      </c>
      <c r="I64" s="8">
        <f>G64+H64</f>
        <v>0</v>
      </c>
      <c r="J64" s="8">
        <v>6</v>
      </c>
      <c r="K64" s="8">
        <v>-6</v>
      </c>
      <c r="L64" s="8">
        <f>J64+K64</f>
        <v>0</v>
      </c>
    </row>
    <row r="65" spans="1:12" ht="33.75">
      <c r="A65" s="35"/>
      <c r="B65" s="7" t="s">
        <v>91</v>
      </c>
      <c r="C65" s="5" t="s">
        <v>8</v>
      </c>
      <c r="D65" s="5" t="s">
        <v>19</v>
      </c>
      <c r="E65" s="5" t="s">
        <v>342</v>
      </c>
      <c r="F65" s="16" t="s">
        <v>22</v>
      </c>
      <c r="G65" s="8">
        <v>823</v>
      </c>
      <c r="H65" s="8">
        <v>-823</v>
      </c>
      <c r="I65" s="8">
        <f>G65+H65</f>
        <v>0</v>
      </c>
      <c r="J65" s="8">
        <v>823</v>
      </c>
      <c r="K65" s="8">
        <v>-823</v>
      </c>
      <c r="L65" s="8">
        <f>J65+K65</f>
        <v>0</v>
      </c>
    </row>
    <row r="66" spans="1:12">
      <c r="A66" s="35"/>
      <c r="B66" s="7" t="s">
        <v>100</v>
      </c>
      <c r="C66" s="5" t="s">
        <v>8</v>
      </c>
      <c r="D66" s="5" t="s">
        <v>19</v>
      </c>
      <c r="E66" s="5" t="s">
        <v>342</v>
      </c>
      <c r="F66" s="16" t="s">
        <v>36</v>
      </c>
      <c r="G66" s="8">
        <v>1.4</v>
      </c>
      <c r="H66" s="8">
        <v>-1.4</v>
      </c>
      <c r="I66" s="8">
        <f>G66+H66</f>
        <v>0</v>
      </c>
      <c r="J66" s="8">
        <v>1.4</v>
      </c>
      <c r="K66" s="8">
        <v>-1.4</v>
      </c>
      <c r="L66" s="8">
        <f>J66+K66</f>
        <v>0</v>
      </c>
    </row>
    <row r="67" spans="1:12" ht="33.75">
      <c r="A67" s="35"/>
      <c r="B67" s="4" t="s">
        <v>476</v>
      </c>
      <c r="C67" s="5" t="s">
        <v>8</v>
      </c>
      <c r="D67" s="5" t="s">
        <v>19</v>
      </c>
      <c r="E67" s="5" t="s">
        <v>478</v>
      </c>
      <c r="F67" s="16" t="s">
        <v>406</v>
      </c>
      <c r="G67" s="8">
        <f>G68</f>
        <v>0</v>
      </c>
      <c r="H67" s="8">
        <f>H68</f>
        <v>2598.5</v>
      </c>
      <c r="I67" s="8">
        <f t="shared" ref="I67:L67" si="31">I68</f>
        <v>2598.5</v>
      </c>
      <c r="J67" s="8">
        <f t="shared" si="31"/>
        <v>0</v>
      </c>
      <c r="K67" s="8">
        <f t="shared" si="31"/>
        <v>2598.5</v>
      </c>
      <c r="L67" s="8">
        <f t="shared" si="31"/>
        <v>2598.5</v>
      </c>
    </row>
    <row r="68" spans="1:12" ht="45">
      <c r="A68" s="35"/>
      <c r="B68" s="4" t="s">
        <v>477</v>
      </c>
      <c r="C68" s="5" t="s">
        <v>8</v>
      </c>
      <c r="D68" s="5" t="s">
        <v>19</v>
      </c>
      <c r="E68" s="5" t="s">
        <v>479</v>
      </c>
      <c r="F68" s="16" t="s">
        <v>406</v>
      </c>
      <c r="G68" s="8">
        <f>G69+G70+G71+G72+G73</f>
        <v>0</v>
      </c>
      <c r="H68" s="8">
        <f>H69+H70+H71+H72+H73</f>
        <v>2598.5</v>
      </c>
      <c r="I68" s="8">
        <f t="shared" ref="I68:L68" si="32">I69+I70+I71+I72+I73</f>
        <v>2598.5</v>
      </c>
      <c r="J68" s="8">
        <f t="shared" si="32"/>
        <v>0</v>
      </c>
      <c r="K68" s="8">
        <f t="shared" si="32"/>
        <v>2598.5</v>
      </c>
      <c r="L68" s="8">
        <f t="shared" si="32"/>
        <v>2598.5</v>
      </c>
    </row>
    <row r="69" spans="1:12" ht="22.5">
      <c r="A69" s="35"/>
      <c r="B69" s="7" t="s">
        <v>87</v>
      </c>
      <c r="C69" s="5" t="s">
        <v>8</v>
      </c>
      <c r="D69" s="5" t="s">
        <v>19</v>
      </c>
      <c r="E69" s="5" t="s">
        <v>479</v>
      </c>
      <c r="F69" s="16" t="s">
        <v>13</v>
      </c>
      <c r="G69" s="8"/>
      <c r="H69" s="8">
        <v>1358</v>
      </c>
      <c r="I69" s="8">
        <f t="shared" ref="I69:I72" si="33">G69+H69</f>
        <v>1358</v>
      </c>
      <c r="J69" s="8"/>
      <c r="K69" s="8">
        <v>1358</v>
      </c>
      <c r="L69" s="8">
        <f t="shared" ref="L69:L73" si="34">J69+K69</f>
        <v>1358</v>
      </c>
    </row>
    <row r="70" spans="1:12" ht="45">
      <c r="A70" s="35"/>
      <c r="B70" s="7" t="s">
        <v>88</v>
      </c>
      <c r="C70" s="5" t="s">
        <v>8</v>
      </c>
      <c r="D70" s="5" t="s">
        <v>19</v>
      </c>
      <c r="E70" s="5" t="s">
        <v>479</v>
      </c>
      <c r="F70" s="16" t="s">
        <v>89</v>
      </c>
      <c r="G70" s="8"/>
      <c r="H70" s="8">
        <v>410.1</v>
      </c>
      <c r="I70" s="8">
        <f t="shared" si="33"/>
        <v>410.1</v>
      </c>
      <c r="J70" s="8"/>
      <c r="K70" s="8">
        <v>410.1</v>
      </c>
      <c r="L70" s="8">
        <f t="shared" si="34"/>
        <v>410.1</v>
      </c>
    </row>
    <row r="71" spans="1:12" ht="22.5">
      <c r="A71" s="35"/>
      <c r="B71" s="6" t="s">
        <v>21</v>
      </c>
      <c r="C71" s="5" t="s">
        <v>8</v>
      </c>
      <c r="D71" s="5" t="s">
        <v>19</v>
      </c>
      <c r="E71" s="5" t="s">
        <v>479</v>
      </c>
      <c r="F71" s="16" t="s">
        <v>27</v>
      </c>
      <c r="G71" s="8"/>
      <c r="H71" s="8">
        <v>6</v>
      </c>
      <c r="I71" s="8">
        <f t="shared" si="33"/>
        <v>6</v>
      </c>
      <c r="J71" s="8"/>
      <c r="K71" s="8">
        <v>6</v>
      </c>
      <c r="L71" s="8">
        <f t="shared" si="34"/>
        <v>6</v>
      </c>
    </row>
    <row r="72" spans="1:12" ht="23.25" customHeight="1">
      <c r="A72" s="35"/>
      <c r="B72" s="6" t="s">
        <v>91</v>
      </c>
      <c r="C72" s="5" t="s">
        <v>8</v>
      </c>
      <c r="D72" s="5" t="s">
        <v>19</v>
      </c>
      <c r="E72" s="5" t="s">
        <v>479</v>
      </c>
      <c r="F72" s="16" t="s">
        <v>22</v>
      </c>
      <c r="G72" s="8"/>
      <c r="H72" s="8">
        <v>823</v>
      </c>
      <c r="I72" s="8">
        <f t="shared" si="33"/>
        <v>823</v>
      </c>
      <c r="J72" s="8"/>
      <c r="K72" s="8">
        <v>823</v>
      </c>
      <c r="L72" s="8">
        <f t="shared" si="34"/>
        <v>823</v>
      </c>
    </row>
    <row r="73" spans="1:12">
      <c r="A73" s="35"/>
      <c r="B73" s="7" t="s">
        <v>100</v>
      </c>
      <c r="C73" s="5" t="s">
        <v>8</v>
      </c>
      <c r="D73" s="5" t="s">
        <v>19</v>
      </c>
      <c r="E73" s="5" t="s">
        <v>479</v>
      </c>
      <c r="F73" s="16" t="s">
        <v>36</v>
      </c>
      <c r="G73" s="8"/>
      <c r="H73" s="8">
        <v>1.4</v>
      </c>
      <c r="I73" s="8">
        <f>G73+H73</f>
        <v>1.4</v>
      </c>
      <c r="J73" s="8"/>
      <c r="K73" s="8">
        <v>1.4</v>
      </c>
      <c r="L73" s="8">
        <f t="shared" si="34"/>
        <v>1.4</v>
      </c>
    </row>
    <row r="74" spans="1:12" ht="56.25">
      <c r="A74" s="35"/>
      <c r="B74" s="7" t="s">
        <v>462</v>
      </c>
      <c r="C74" s="5" t="s">
        <v>8</v>
      </c>
      <c r="D74" s="5" t="s">
        <v>19</v>
      </c>
      <c r="E74" s="5" t="s">
        <v>167</v>
      </c>
      <c r="F74" s="16" t="s">
        <v>406</v>
      </c>
      <c r="G74" s="8">
        <f>G75+G78</f>
        <v>0</v>
      </c>
      <c r="H74" s="8">
        <f>H75+H78</f>
        <v>1120.4000000000001</v>
      </c>
      <c r="I74" s="8">
        <f t="shared" ref="I74:L74" si="35">I75+I78</f>
        <v>1120.4000000000001</v>
      </c>
      <c r="J74" s="8">
        <f t="shared" si="35"/>
        <v>0</v>
      </c>
      <c r="K74" s="8">
        <f t="shared" si="35"/>
        <v>1120.4000000000001</v>
      </c>
      <c r="L74" s="8">
        <f t="shared" si="35"/>
        <v>1120.4000000000001</v>
      </c>
    </row>
    <row r="75" spans="1:12" ht="22.5">
      <c r="A75" s="35"/>
      <c r="B75" s="4" t="s">
        <v>481</v>
      </c>
      <c r="C75" s="5" t="s">
        <v>8</v>
      </c>
      <c r="D75" s="5" t="s">
        <v>19</v>
      </c>
      <c r="E75" s="17" t="s">
        <v>484</v>
      </c>
      <c r="F75" s="16" t="s">
        <v>406</v>
      </c>
      <c r="G75" s="8">
        <f>G76</f>
        <v>0</v>
      </c>
      <c r="H75" s="8">
        <f t="shared" ref="H75:L76" si="36">H76</f>
        <v>975.3</v>
      </c>
      <c r="I75" s="8">
        <f t="shared" si="36"/>
        <v>975.3</v>
      </c>
      <c r="J75" s="8">
        <f t="shared" si="36"/>
        <v>0</v>
      </c>
      <c r="K75" s="8">
        <f t="shared" si="36"/>
        <v>975.3</v>
      </c>
      <c r="L75" s="8">
        <f t="shared" si="36"/>
        <v>975.3</v>
      </c>
    </row>
    <row r="76" spans="1:12">
      <c r="A76" s="35"/>
      <c r="B76" s="4" t="s">
        <v>482</v>
      </c>
      <c r="C76" s="5" t="s">
        <v>8</v>
      </c>
      <c r="D76" s="5" t="s">
        <v>19</v>
      </c>
      <c r="E76" s="17" t="s">
        <v>485</v>
      </c>
      <c r="F76" s="16" t="s">
        <v>406</v>
      </c>
      <c r="G76" s="8">
        <f>G77</f>
        <v>0</v>
      </c>
      <c r="H76" s="8">
        <f>H77</f>
        <v>975.3</v>
      </c>
      <c r="I76" s="8">
        <f t="shared" si="36"/>
        <v>975.3</v>
      </c>
      <c r="J76" s="8">
        <f t="shared" si="36"/>
        <v>0</v>
      </c>
      <c r="K76" s="8">
        <f t="shared" si="36"/>
        <v>975.3</v>
      </c>
      <c r="L76" s="8">
        <f t="shared" si="36"/>
        <v>975.3</v>
      </c>
    </row>
    <row r="77" spans="1:12" ht="33.75">
      <c r="A77" s="35"/>
      <c r="B77" s="6" t="s">
        <v>14</v>
      </c>
      <c r="C77" s="5" t="s">
        <v>8</v>
      </c>
      <c r="D77" s="5" t="s">
        <v>19</v>
      </c>
      <c r="E77" s="17" t="s">
        <v>485</v>
      </c>
      <c r="F77" s="16" t="s">
        <v>20</v>
      </c>
      <c r="G77" s="8"/>
      <c r="H77" s="8">
        <v>975.3</v>
      </c>
      <c r="I77" s="8">
        <f>G77+H77</f>
        <v>975.3</v>
      </c>
      <c r="J77" s="8"/>
      <c r="K77" s="8">
        <v>975.3</v>
      </c>
      <c r="L77" s="8">
        <f>J77+K77</f>
        <v>975.3</v>
      </c>
    </row>
    <row r="78" spans="1:12" ht="45">
      <c r="A78" s="35"/>
      <c r="B78" s="4" t="s">
        <v>483</v>
      </c>
      <c r="C78" s="5" t="s">
        <v>8</v>
      </c>
      <c r="D78" s="5" t="s">
        <v>19</v>
      </c>
      <c r="E78" s="5" t="s">
        <v>486</v>
      </c>
      <c r="F78" s="5" t="s">
        <v>406</v>
      </c>
      <c r="G78" s="8">
        <f>G79</f>
        <v>0</v>
      </c>
      <c r="H78" s="8">
        <f>H79</f>
        <v>145.10000000000002</v>
      </c>
      <c r="I78" s="8">
        <f t="shared" ref="I78:L78" si="37">I79</f>
        <v>145.10000000000002</v>
      </c>
      <c r="J78" s="8">
        <f t="shared" si="37"/>
        <v>0</v>
      </c>
      <c r="K78" s="8">
        <f t="shared" si="37"/>
        <v>145.10000000000002</v>
      </c>
      <c r="L78" s="8">
        <f t="shared" si="37"/>
        <v>145.10000000000002</v>
      </c>
    </row>
    <row r="79" spans="1:12" ht="67.5">
      <c r="A79" s="35"/>
      <c r="B79" s="9" t="s">
        <v>190</v>
      </c>
      <c r="C79" s="5" t="s">
        <v>8</v>
      </c>
      <c r="D79" s="5" t="s">
        <v>19</v>
      </c>
      <c r="E79" s="5" t="s">
        <v>487</v>
      </c>
      <c r="F79" s="5" t="s">
        <v>406</v>
      </c>
      <c r="G79" s="8">
        <f>G80+G81</f>
        <v>0</v>
      </c>
      <c r="H79" s="8">
        <f>H80+H81</f>
        <v>145.10000000000002</v>
      </c>
      <c r="I79" s="8">
        <f t="shared" ref="I79:L79" si="38">I80+I81</f>
        <v>145.10000000000002</v>
      </c>
      <c r="J79" s="8">
        <f t="shared" si="38"/>
        <v>0</v>
      </c>
      <c r="K79" s="8">
        <f t="shared" si="38"/>
        <v>145.10000000000002</v>
      </c>
      <c r="L79" s="8">
        <f t="shared" si="38"/>
        <v>145.10000000000002</v>
      </c>
    </row>
    <row r="80" spans="1:12" ht="22.5">
      <c r="A80" s="35"/>
      <c r="B80" s="7" t="s">
        <v>87</v>
      </c>
      <c r="C80" s="5" t="s">
        <v>8</v>
      </c>
      <c r="D80" s="5" t="s">
        <v>19</v>
      </c>
      <c r="E80" s="5" t="s">
        <v>487</v>
      </c>
      <c r="F80" s="5" t="s">
        <v>13</v>
      </c>
      <c r="G80" s="8"/>
      <c r="H80" s="8">
        <v>111.4</v>
      </c>
      <c r="I80" s="8">
        <f>G80+H80</f>
        <v>111.4</v>
      </c>
      <c r="J80" s="8"/>
      <c r="K80" s="8">
        <v>111.4</v>
      </c>
      <c r="L80" s="8">
        <f t="shared" ref="L80:L81" si="39">J80+K80</f>
        <v>111.4</v>
      </c>
    </row>
    <row r="81" spans="1:12" ht="45">
      <c r="A81" s="35"/>
      <c r="B81" s="7" t="s">
        <v>88</v>
      </c>
      <c r="C81" s="5" t="s">
        <v>8</v>
      </c>
      <c r="D81" s="5" t="s">
        <v>19</v>
      </c>
      <c r="E81" s="5" t="s">
        <v>487</v>
      </c>
      <c r="F81" s="5" t="s">
        <v>89</v>
      </c>
      <c r="G81" s="8"/>
      <c r="H81" s="8">
        <v>33.700000000000003</v>
      </c>
      <c r="I81" s="8">
        <f>G81+H81</f>
        <v>33.700000000000003</v>
      </c>
      <c r="J81" s="8"/>
      <c r="K81" s="8">
        <v>33.700000000000003</v>
      </c>
      <c r="L81" s="8">
        <f t="shared" si="39"/>
        <v>33.700000000000003</v>
      </c>
    </row>
    <row r="82" spans="1:12">
      <c r="A82" s="35"/>
      <c r="B82" s="7" t="s">
        <v>156</v>
      </c>
      <c r="C82" s="5" t="s">
        <v>8</v>
      </c>
      <c r="D82" s="5" t="s">
        <v>19</v>
      </c>
      <c r="E82" s="5" t="s">
        <v>147</v>
      </c>
      <c r="F82" s="16"/>
      <c r="G82" s="8">
        <f t="shared" ref="G82:L82" si="40">G83+G85+G88+G97</f>
        <v>30759.5</v>
      </c>
      <c r="H82" s="8">
        <f t="shared" si="40"/>
        <v>-1120.3999999999978</v>
      </c>
      <c r="I82" s="8">
        <f t="shared" si="40"/>
        <v>29639.100000000002</v>
      </c>
      <c r="J82" s="8">
        <f t="shared" si="40"/>
        <v>30759.5</v>
      </c>
      <c r="K82" s="8">
        <f t="shared" si="40"/>
        <v>-1120.3999999999978</v>
      </c>
      <c r="L82" s="8">
        <f t="shared" si="40"/>
        <v>29639.100000000002</v>
      </c>
    </row>
    <row r="83" spans="1:12" ht="56.25">
      <c r="A83" s="35"/>
      <c r="B83" s="9" t="s">
        <v>202</v>
      </c>
      <c r="C83" s="5" t="s">
        <v>8</v>
      </c>
      <c r="D83" s="5" t="s">
        <v>19</v>
      </c>
      <c r="E83" s="5" t="s">
        <v>343</v>
      </c>
      <c r="F83" s="16"/>
      <c r="G83" s="8">
        <f t="shared" ref="G83:L83" si="41">G84</f>
        <v>0.1</v>
      </c>
      <c r="H83" s="8">
        <f t="shared" si="41"/>
        <v>-0.1</v>
      </c>
      <c r="I83" s="8">
        <f t="shared" si="41"/>
        <v>0</v>
      </c>
      <c r="J83" s="8">
        <f t="shared" si="41"/>
        <v>0.1</v>
      </c>
      <c r="K83" s="8">
        <f t="shared" si="41"/>
        <v>-0.1</v>
      </c>
      <c r="L83" s="8">
        <f t="shared" si="41"/>
        <v>0</v>
      </c>
    </row>
    <row r="84" spans="1:12" ht="33.75">
      <c r="A84" s="35"/>
      <c r="B84" s="7" t="s">
        <v>91</v>
      </c>
      <c r="C84" s="5" t="s">
        <v>8</v>
      </c>
      <c r="D84" s="5" t="s">
        <v>19</v>
      </c>
      <c r="E84" s="5" t="s">
        <v>343</v>
      </c>
      <c r="F84" s="16" t="s">
        <v>22</v>
      </c>
      <c r="G84" s="8">
        <v>0.1</v>
      </c>
      <c r="H84" s="8">
        <v>-0.1</v>
      </c>
      <c r="I84" s="8">
        <f>G84+H84</f>
        <v>0</v>
      </c>
      <c r="J84" s="8">
        <v>0.1</v>
      </c>
      <c r="K84" s="8">
        <v>-0.1</v>
      </c>
      <c r="L84" s="8">
        <f>J84+K84</f>
        <v>0</v>
      </c>
    </row>
    <row r="85" spans="1:12" ht="67.5">
      <c r="A85" s="35"/>
      <c r="B85" s="9" t="s">
        <v>190</v>
      </c>
      <c r="C85" s="5" t="s">
        <v>8</v>
      </c>
      <c r="D85" s="5" t="s">
        <v>19</v>
      </c>
      <c r="E85" s="5" t="s">
        <v>344</v>
      </c>
      <c r="F85" s="5"/>
      <c r="G85" s="8">
        <f>G86+G87</f>
        <v>145.10000000000002</v>
      </c>
      <c r="H85" s="8">
        <f t="shared" ref="H85:L85" si="42">H86+H87</f>
        <v>-145.10000000000002</v>
      </c>
      <c r="I85" s="8">
        <f t="shared" si="42"/>
        <v>0</v>
      </c>
      <c r="J85" s="8">
        <f t="shared" si="42"/>
        <v>145.10000000000002</v>
      </c>
      <c r="K85" s="8">
        <f t="shared" si="42"/>
        <v>-145.10000000000002</v>
      </c>
      <c r="L85" s="8">
        <f t="shared" si="42"/>
        <v>0</v>
      </c>
    </row>
    <row r="86" spans="1:12" ht="22.5">
      <c r="A86" s="35"/>
      <c r="B86" s="7" t="s">
        <v>87</v>
      </c>
      <c r="C86" s="5" t="s">
        <v>8</v>
      </c>
      <c r="D86" s="5" t="s">
        <v>19</v>
      </c>
      <c r="E86" s="5" t="s">
        <v>344</v>
      </c>
      <c r="F86" s="5" t="s">
        <v>13</v>
      </c>
      <c r="G86" s="8">
        <v>111.4</v>
      </c>
      <c r="H86" s="8">
        <v>-111.4</v>
      </c>
      <c r="I86" s="8">
        <f>G86+H86</f>
        <v>0</v>
      </c>
      <c r="J86" s="8">
        <v>111.4</v>
      </c>
      <c r="K86" s="8">
        <v>-111.4</v>
      </c>
      <c r="L86" s="8">
        <f>J86+K86</f>
        <v>0</v>
      </c>
    </row>
    <row r="87" spans="1:12" ht="45">
      <c r="A87" s="35"/>
      <c r="B87" s="7" t="s">
        <v>134</v>
      </c>
      <c r="C87" s="5" t="s">
        <v>8</v>
      </c>
      <c r="D87" s="5" t="s">
        <v>19</v>
      </c>
      <c r="E87" s="5" t="s">
        <v>344</v>
      </c>
      <c r="F87" s="5" t="s">
        <v>89</v>
      </c>
      <c r="G87" s="8">
        <v>33.700000000000003</v>
      </c>
      <c r="H87" s="8">
        <v>-33.700000000000003</v>
      </c>
      <c r="I87" s="8">
        <f>G87+H87</f>
        <v>0</v>
      </c>
      <c r="J87" s="8">
        <v>33.700000000000003</v>
      </c>
      <c r="K87" s="8">
        <v>-33.700000000000003</v>
      </c>
      <c r="L87" s="8">
        <f>J87+K87</f>
        <v>0</v>
      </c>
    </row>
    <row r="88" spans="1:12" ht="33.75">
      <c r="A88" s="35"/>
      <c r="B88" s="7" t="s">
        <v>332</v>
      </c>
      <c r="C88" s="5" t="s">
        <v>8</v>
      </c>
      <c r="D88" s="5" t="s">
        <v>19</v>
      </c>
      <c r="E88" s="5" t="s">
        <v>203</v>
      </c>
      <c r="F88" s="5"/>
      <c r="G88" s="8">
        <f>G89+G92</f>
        <v>30614.3</v>
      </c>
      <c r="H88" s="8">
        <f>H89+H92</f>
        <v>-30614.3</v>
      </c>
      <c r="I88" s="8">
        <f>I89+I92</f>
        <v>0</v>
      </c>
      <c r="J88" s="8">
        <f t="shared" ref="J88:K88" si="43">J89+J92</f>
        <v>30614.3</v>
      </c>
      <c r="K88" s="8">
        <f t="shared" si="43"/>
        <v>-30614.3</v>
      </c>
      <c r="L88" s="8">
        <f>L89+L92</f>
        <v>0</v>
      </c>
    </row>
    <row r="89" spans="1:12" ht="33.75">
      <c r="A89" s="35"/>
      <c r="B89" s="10" t="s">
        <v>333</v>
      </c>
      <c r="C89" s="5" t="s">
        <v>8</v>
      </c>
      <c r="D89" s="5" t="s">
        <v>19</v>
      </c>
      <c r="E89" s="5" t="s">
        <v>204</v>
      </c>
      <c r="F89" s="5"/>
      <c r="G89" s="8">
        <f t="shared" ref="G89:L89" si="44">G90+G91</f>
        <v>26203.5</v>
      </c>
      <c r="H89" s="8">
        <f t="shared" si="44"/>
        <v>-26203.5</v>
      </c>
      <c r="I89" s="8">
        <f t="shared" si="44"/>
        <v>0</v>
      </c>
      <c r="J89" s="8">
        <f t="shared" si="44"/>
        <v>26203.5</v>
      </c>
      <c r="K89" s="8">
        <f t="shared" si="44"/>
        <v>-26203.5</v>
      </c>
      <c r="L89" s="8">
        <f t="shared" si="44"/>
        <v>0</v>
      </c>
    </row>
    <row r="90" spans="1:12" ht="22.5">
      <c r="A90" s="35"/>
      <c r="B90" s="46" t="s">
        <v>87</v>
      </c>
      <c r="C90" s="5" t="s">
        <v>8</v>
      </c>
      <c r="D90" s="5" t="s">
        <v>19</v>
      </c>
      <c r="E90" s="5" t="s">
        <v>204</v>
      </c>
      <c r="F90" s="16" t="s">
        <v>13</v>
      </c>
      <c r="G90" s="8">
        <v>20125.599999999999</v>
      </c>
      <c r="H90" s="8">
        <v>-20125.599999999999</v>
      </c>
      <c r="I90" s="8">
        <f>G90+H90</f>
        <v>0</v>
      </c>
      <c r="J90" s="8">
        <v>20125.599999999999</v>
      </c>
      <c r="K90" s="8">
        <v>-20125.599999999999</v>
      </c>
      <c r="L90" s="8">
        <f>J90+K90</f>
        <v>0</v>
      </c>
    </row>
    <row r="91" spans="1:12" ht="45">
      <c r="A91" s="35"/>
      <c r="B91" s="46" t="s">
        <v>88</v>
      </c>
      <c r="C91" s="5" t="s">
        <v>8</v>
      </c>
      <c r="D91" s="5" t="s">
        <v>19</v>
      </c>
      <c r="E91" s="5" t="s">
        <v>204</v>
      </c>
      <c r="F91" s="16" t="s">
        <v>89</v>
      </c>
      <c r="G91" s="8">
        <v>6077.9</v>
      </c>
      <c r="H91" s="8">
        <v>-6077.9</v>
      </c>
      <c r="I91" s="8">
        <f>G91+H91</f>
        <v>0</v>
      </c>
      <c r="J91" s="8">
        <v>6077.9</v>
      </c>
      <c r="K91" s="8">
        <v>-6077.9</v>
      </c>
      <c r="L91" s="8">
        <f>J91+K91</f>
        <v>0</v>
      </c>
    </row>
    <row r="92" spans="1:12" ht="33.75">
      <c r="A92" s="35"/>
      <c r="B92" s="7" t="s">
        <v>334</v>
      </c>
      <c r="C92" s="5" t="s">
        <v>8</v>
      </c>
      <c r="D92" s="5" t="s">
        <v>19</v>
      </c>
      <c r="E92" s="5" t="s">
        <v>205</v>
      </c>
      <c r="F92" s="5"/>
      <c r="G92" s="8">
        <f>SUM(G93:G96)</f>
        <v>4410.7999999999993</v>
      </c>
      <c r="H92" s="8">
        <f>SUM(H93:H96)</f>
        <v>-4410.7999999999993</v>
      </c>
      <c r="I92" s="8">
        <f t="shared" ref="I92:L92" si="45">SUM(I93:I96)</f>
        <v>0</v>
      </c>
      <c r="J92" s="8">
        <f t="shared" si="45"/>
        <v>4410.7999999999993</v>
      </c>
      <c r="K92" s="8">
        <f t="shared" si="45"/>
        <v>-4410.7999999999993</v>
      </c>
      <c r="L92" s="8">
        <f t="shared" si="45"/>
        <v>0</v>
      </c>
    </row>
    <row r="93" spans="1:12" ht="33.75">
      <c r="A93" s="35"/>
      <c r="B93" s="7" t="s">
        <v>14</v>
      </c>
      <c r="C93" s="5" t="s">
        <v>8</v>
      </c>
      <c r="D93" s="5" t="s">
        <v>19</v>
      </c>
      <c r="E93" s="5" t="s">
        <v>205</v>
      </c>
      <c r="F93" s="5" t="s">
        <v>20</v>
      </c>
      <c r="G93" s="8">
        <v>2552.1999999999998</v>
      </c>
      <c r="H93" s="15">
        <v>-2552.1999999999998</v>
      </c>
      <c r="I93" s="8">
        <f>G93+H93</f>
        <v>0</v>
      </c>
      <c r="J93" s="8">
        <v>2552.1999999999998</v>
      </c>
      <c r="K93" s="15">
        <v>-2552.1999999999998</v>
      </c>
      <c r="L93" s="8">
        <f>J93+K93</f>
        <v>0</v>
      </c>
    </row>
    <row r="94" spans="1:12" ht="45">
      <c r="A94" s="35"/>
      <c r="B94" s="7" t="s">
        <v>88</v>
      </c>
      <c r="C94" s="5" t="s">
        <v>8</v>
      </c>
      <c r="D94" s="5" t="s">
        <v>19</v>
      </c>
      <c r="E94" s="5" t="s">
        <v>205</v>
      </c>
      <c r="F94" s="5" t="s">
        <v>89</v>
      </c>
      <c r="G94" s="8">
        <v>474</v>
      </c>
      <c r="H94" s="8">
        <v>-474</v>
      </c>
      <c r="I94" s="8">
        <f>G94+H94</f>
        <v>0</v>
      </c>
      <c r="J94" s="8">
        <v>474</v>
      </c>
      <c r="K94" s="8">
        <v>-474</v>
      </c>
      <c r="L94" s="8">
        <f>J94+K94</f>
        <v>0</v>
      </c>
    </row>
    <row r="95" spans="1:12" ht="33.75">
      <c r="A95" s="35"/>
      <c r="B95" s="7" t="s">
        <v>91</v>
      </c>
      <c r="C95" s="5" t="s">
        <v>8</v>
      </c>
      <c r="D95" s="5" t="s">
        <v>19</v>
      </c>
      <c r="E95" s="5" t="s">
        <v>205</v>
      </c>
      <c r="F95" s="5" t="s">
        <v>22</v>
      </c>
      <c r="G95" s="8">
        <v>1378.7</v>
      </c>
      <c r="H95" s="8">
        <v>-1378.7</v>
      </c>
      <c r="I95" s="8">
        <f>G95+H95</f>
        <v>0</v>
      </c>
      <c r="J95" s="8">
        <v>1378.7</v>
      </c>
      <c r="K95" s="8">
        <v>-1378.7</v>
      </c>
      <c r="L95" s="8">
        <f>J95+K95</f>
        <v>0</v>
      </c>
    </row>
    <row r="96" spans="1:12" ht="22.5">
      <c r="A96" s="35"/>
      <c r="B96" s="46" t="s">
        <v>23</v>
      </c>
      <c r="C96" s="5" t="s">
        <v>8</v>
      </c>
      <c r="D96" s="5" t="s">
        <v>19</v>
      </c>
      <c r="E96" s="5" t="s">
        <v>205</v>
      </c>
      <c r="F96" s="16">
        <v>851</v>
      </c>
      <c r="G96" s="8">
        <v>5.9</v>
      </c>
      <c r="H96" s="8">
        <v>-5.9</v>
      </c>
      <c r="I96" s="8">
        <f>G96+H96</f>
        <v>0</v>
      </c>
      <c r="J96" s="8">
        <v>5.9</v>
      </c>
      <c r="K96" s="8">
        <v>-5.9</v>
      </c>
      <c r="L96" s="8">
        <f>J96+K96</f>
        <v>0</v>
      </c>
    </row>
    <row r="97" spans="1:12">
      <c r="A97" s="35"/>
      <c r="B97" s="7" t="s">
        <v>156</v>
      </c>
      <c r="C97" s="5" t="s">
        <v>8</v>
      </c>
      <c r="D97" s="5" t="s">
        <v>19</v>
      </c>
      <c r="E97" s="5" t="s">
        <v>463</v>
      </c>
      <c r="F97" s="16" t="s">
        <v>406</v>
      </c>
      <c r="G97" s="69">
        <f>G98+G100+G105</f>
        <v>0</v>
      </c>
      <c r="H97" s="69">
        <f>H98+H100+H105</f>
        <v>29639.100000000002</v>
      </c>
      <c r="I97" s="69">
        <f>I98+I100+I105</f>
        <v>29639.100000000002</v>
      </c>
      <c r="J97" s="69">
        <f t="shared" ref="J97:L97" si="46">J98+J100+J105</f>
        <v>0</v>
      </c>
      <c r="K97" s="69">
        <f t="shared" si="46"/>
        <v>29639.100000000002</v>
      </c>
      <c r="L97" s="69">
        <f t="shared" si="46"/>
        <v>29639.100000000002</v>
      </c>
    </row>
    <row r="98" spans="1:12" ht="56.25">
      <c r="A98" s="35"/>
      <c r="B98" s="9" t="s">
        <v>202</v>
      </c>
      <c r="C98" s="5" t="s">
        <v>8</v>
      </c>
      <c r="D98" s="5" t="s">
        <v>19</v>
      </c>
      <c r="E98" s="5" t="s">
        <v>488</v>
      </c>
      <c r="F98" s="16" t="s">
        <v>406</v>
      </c>
      <c r="G98" s="45"/>
      <c r="H98" s="8">
        <f>H99</f>
        <v>0.1</v>
      </c>
      <c r="I98" s="8">
        <f t="shared" ref="I98:K98" si="47">I99</f>
        <v>0.1</v>
      </c>
      <c r="J98" s="8">
        <f t="shared" si="47"/>
        <v>0</v>
      </c>
      <c r="K98" s="8">
        <f t="shared" si="47"/>
        <v>0.1</v>
      </c>
      <c r="L98" s="8">
        <f>L99</f>
        <v>0.1</v>
      </c>
    </row>
    <row r="99" spans="1:12" ht="24" customHeight="1">
      <c r="A99" s="35"/>
      <c r="B99" s="7" t="s">
        <v>91</v>
      </c>
      <c r="C99" s="5" t="s">
        <v>8</v>
      </c>
      <c r="D99" s="5" t="s">
        <v>19</v>
      </c>
      <c r="E99" s="5" t="s">
        <v>488</v>
      </c>
      <c r="F99" s="16" t="s">
        <v>22</v>
      </c>
      <c r="G99" s="45"/>
      <c r="H99" s="8">
        <v>0.1</v>
      </c>
      <c r="I99" s="8">
        <f>G99+H99</f>
        <v>0.1</v>
      </c>
      <c r="J99" s="8"/>
      <c r="K99" s="8">
        <v>0.1</v>
      </c>
      <c r="L99" s="8">
        <f>J99+K99</f>
        <v>0.1</v>
      </c>
    </row>
    <row r="100" spans="1:12" ht="33.75">
      <c r="A100" s="35"/>
      <c r="B100" s="4" t="s">
        <v>468</v>
      </c>
      <c r="C100" s="5" t="s">
        <v>8</v>
      </c>
      <c r="D100" s="5" t="s">
        <v>19</v>
      </c>
      <c r="E100" s="5" t="s">
        <v>469</v>
      </c>
      <c r="F100" s="16" t="s">
        <v>406</v>
      </c>
      <c r="G100" s="45"/>
      <c r="H100" s="8">
        <f>H101+H102+H104+H103</f>
        <v>27588.100000000002</v>
      </c>
      <c r="I100" s="8">
        <f t="shared" ref="I100:L100" si="48">I101+I102+I104+I103</f>
        <v>27588.100000000002</v>
      </c>
      <c r="J100" s="8">
        <f t="shared" si="48"/>
        <v>0</v>
      </c>
      <c r="K100" s="8">
        <f t="shared" si="48"/>
        <v>27588.100000000002</v>
      </c>
      <c r="L100" s="8">
        <f t="shared" si="48"/>
        <v>27588.100000000002</v>
      </c>
    </row>
    <row r="101" spans="1:12" ht="22.5">
      <c r="A101" s="35"/>
      <c r="B101" s="7" t="s">
        <v>87</v>
      </c>
      <c r="C101" s="5" t="s">
        <v>8</v>
      </c>
      <c r="D101" s="5" t="s">
        <v>19</v>
      </c>
      <c r="E101" s="5" t="s">
        <v>469</v>
      </c>
      <c r="F101" s="16" t="s">
        <v>13</v>
      </c>
      <c r="G101" s="45"/>
      <c r="H101" s="8">
        <v>20125.599999999999</v>
      </c>
      <c r="I101" s="8">
        <f>G101+H101</f>
        <v>20125.599999999999</v>
      </c>
      <c r="J101" s="8"/>
      <c r="K101" s="8">
        <v>20125.599999999999</v>
      </c>
      <c r="L101" s="8">
        <f>J101+K101</f>
        <v>20125.599999999999</v>
      </c>
    </row>
    <row r="102" spans="1:12" ht="45">
      <c r="A102" s="35"/>
      <c r="B102" s="7" t="s">
        <v>88</v>
      </c>
      <c r="C102" s="5" t="s">
        <v>8</v>
      </c>
      <c r="D102" s="5" t="s">
        <v>19</v>
      </c>
      <c r="E102" s="5" t="s">
        <v>469</v>
      </c>
      <c r="F102" s="16" t="s">
        <v>89</v>
      </c>
      <c r="G102" s="45"/>
      <c r="H102" s="8">
        <v>6077.9</v>
      </c>
      <c r="I102" s="8">
        <f>G102+H102</f>
        <v>6077.9</v>
      </c>
      <c r="J102" s="8"/>
      <c r="K102" s="8">
        <v>6077.9</v>
      </c>
      <c r="L102" s="8">
        <f t="shared" ref="L102:L107" si="49">J102+K102</f>
        <v>6077.9</v>
      </c>
    </row>
    <row r="103" spans="1:12" ht="25.5" customHeight="1">
      <c r="A103" s="35"/>
      <c r="B103" s="7" t="s">
        <v>91</v>
      </c>
      <c r="C103" s="5" t="s">
        <v>8</v>
      </c>
      <c r="D103" s="5" t="s">
        <v>19</v>
      </c>
      <c r="E103" s="5" t="s">
        <v>469</v>
      </c>
      <c r="F103" s="5" t="s">
        <v>22</v>
      </c>
      <c r="G103" s="45"/>
      <c r="H103" s="8">
        <v>1378.7</v>
      </c>
      <c r="I103" s="8">
        <f>G103+H103</f>
        <v>1378.7</v>
      </c>
      <c r="J103" s="8"/>
      <c r="K103" s="8">
        <v>1378.7</v>
      </c>
      <c r="L103" s="8">
        <f t="shared" si="49"/>
        <v>1378.7</v>
      </c>
    </row>
    <row r="104" spans="1:12" ht="22.5">
      <c r="A104" s="35"/>
      <c r="B104" s="7" t="s">
        <v>23</v>
      </c>
      <c r="C104" s="5" t="s">
        <v>8</v>
      </c>
      <c r="D104" s="5" t="s">
        <v>19</v>
      </c>
      <c r="E104" s="5" t="s">
        <v>469</v>
      </c>
      <c r="F104" s="16">
        <v>851</v>
      </c>
      <c r="G104" s="45"/>
      <c r="H104" s="8">
        <v>5.9</v>
      </c>
      <c r="I104" s="8">
        <f>G104+H104</f>
        <v>5.9</v>
      </c>
      <c r="J104" s="8"/>
      <c r="K104" s="8">
        <v>5.9</v>
      </c>
      <c r="L104" s="8">
        <f t="shared" si="49"/>
        <v>5.9</v>
      </c>
    </row>
    <row r="105" spans="1:12" ht="33.75">
      <c r="A105" s="35"/>
      <c r="B105" s="4" t="s">
        <v>737</v>
      </c>
      <c r="C105" s="5" t="s">
        <v>8</v>
      </c>
      <c r="D105" s="5" t="s">
        <v>19</v>
      </c>
      <c r="E105" s="5" t="s">
        <v>470</v>
      </c>
      <c r="F105" s="16" t="s">
        <v>406</v>
      </c>
      <c r="G105" s="45"/>
      <c r="H105" s="8">
        <f>H106+H107</f>
        <v>2050.9</v>
      </c>
      <c r="I105" s="8">
        <f t="shared" ref="I105:L105" si="50">I106+I107</f>
        <v>2050.9</v>
      </c>
      <c r="J105" s="8">
        <f t="shared" si="50"/>
        <v>0</v>
      </c>
      <c r="K105" s="8">
        <f t="shared" si="50"/>
        <v>2050.9</v>
      </c>
      <c r="L105" s="8">
        <f t="shared" si="50"/>
        <v>2050.9</v>
      </c>
    </row>
    <row r="106" spans="1:12" ht="33.75">
      <c r="A106" s="35"/>
      <c r="B106" s="6" t="s">
        <v>14</v>
      </c>
      <c r="C106" s="5" t="s">
        <v>8</v>
      </c>
      <c r="D106" s="5" t="s">
        <v>19</v>
      </c>
      <c r="E106" s="5" t="s">
        <v>470</v>
      </c>
      <c r="F106" s="16" t="s">
        <v>20</v>
      </c>
      <c r="G106" s="45"/>
      <c r="H106" s="8">
        <v>1576.9</v>
      </c>
      <c r="I106" s="8">
        <f t="shared" ref="I106:I107" si="51">G106+H106</f>
        <v>1576.9</v>
      </c>
      <c r="J106" s="8"/>
      <c r="K106" s="8">
        <v>1576.9</v>
      </c>
      <c r="L106" s="8">
        <f t="shared" si="49"/>
        <v>1576.9</v>
      </c>
    </row>
    <row r="107" spans="1:12" ht="45">
      <c r="A107" s="35"/>
      <c r="B107" s="7" t="s">
        <v>88</v>
      </c>
      <c r="C107" s="5" t="s">
        <v>8</v>
      </c>
      <c r="D107" s="5" t="s">
        <v>19</v>
      </c>
      <c r="E107" s="5" t="s">
        <v>470</v>
      </c>
      <c r="F107" s="16" t="s">
        <v>89</v>
      </c>
      <c r="G107" s="45"/>
      <c r="H107" s="8">
        <v>474</v>
      </c>
      <c r="I107" s="8">
        <f t="shared" si="51"/>
        <v>474</v>
      </c>
      <c r="J107" s="8"/>
      <c r="K107" s="8">
        <v>474</v>
      </c>
      <c r="L107" s="8">
        <f t="shared" si="49"/>
        <v>474</v>
      </c>
    </row>
    <row r="108" spans="1:12">
      <c r="A108" s="35" t="s">
        <v>24</v>
      </c>
      <c r="B108" s="38" t="s">
        <v>150</v>
      </c>
      <c r="C108" s="32" t="s">
        <v>8</v>
      </c>
      <c r="D108" s="32" t="s">
        <v>46</v>
      </c>
      <c r="E108" s="32"/>
      <c r="F108" s="32"/>
      <c r="G108" s="11">
        <f>G109</f>
        <v>4.0999999999999996</v>
      </c>
      <c r="H108" s="11">
        <f t="shared" ref="H108:L110" si="52">H109</f>
        <v>0</v>
      </c>
      <c r="I108" s="11">
        <f t="shared" si="52"/>
        <v>4.0999999999999996</v>
      </c>
      <c r="J108" s="11">
        <f>J109</f>
        <v>4.5</v>
      </c>
      <c r="K108" s="11">
        <f t="shared" si="52"/>
        <v>0</v>
      </c>
      <c r="L108" s="11">
        <f t="shared" si="52"/>
        <v>4.5</v>
      </c>
    </row>
    <row r="109" spans="1:12">
      <c r="A109" s="35"/>
      <c r="B109" s="7" t="s">
        <v>156</v>
      </c>
      <c r="C109" s="5" t="s">
        <v>8</v>
      </c>
      <c r="D109" s="5" t="s">
        <v>46</v>
      </c>
      <c r="E109" s="5" t="s">
        <v>147</v>
      </c>
      <c r="F109" s="36"/>
      <c r="G109" s="8">
        <f>G110+G112</f>
        <v>4.0999999999999996</v>
      </c>
      <c r="H109" s="8">
        <f t="shared" ref="H109:L109" si="53">H110+H112</f>
        <v>0</v>
      </c>
      <c r="I109" s="8">
        <f t="shared" si="53"/>
        <v>4.0999999999999996</v>
      </c>
      <c r="J109" s="8">
        <f t="shared" si="53"/>
        <v>4.5</v>
      </c>
      <c r="K109" s="8">
        <f t="shared" si="53"/>
        <v>0</v>
      </c>
      <c r="L109" s="8">
        <f t="shared" si="53"/>
        <v>4.5</v>
      </c>
    </row>
    <row r="110" spans="1:12" ht="45">
      <c r="A110" s="35"/>
      <c r="B110" s="7" t="s">
        <v>151</v>
      </c>
      <c r="C110" s="5" t="s">
        <v>8</v>
      </c>
      <c r="D110" s="5" t="s">
        <v>46</v>
      </c>
      <c r="E110" s="5" t="s">
        <v>345</v>
      </c>
      <c r="F110" s="5"/>
      <c r="G110" s="8">
        <f>G111</f>
        <v>4.0999999999999996</v>
      </c>
      <c r="H110" s="8">
        <f t="shared" si="52"/>
        <v>-4.0999999999999996</v>
      </c>
      <c r="I110" s="8">
        <f t="shared" si="52"/>
        <v>0</v>
      </c>
      <c r="J110" s="8">
        <f t="shared" si="52"/>
        <v>4.5</v>
      </c>
      <c r="K110" s="8">
        <f t="shared" si="52"/>
        <v>-4.5</v>
      </c>
      <c r="L110" s="8">
        <f t="shared" si="52"/>
        <v>0</v>
      </c>
    </row>
    <row r="111" spans="1:12" ht="33.75">
      <c r="A111" s="35"/>
      <c r="B111" s="7" t="s">
        <v>91</v>
      </c>
      <c r="C111" s="5" t="s">
        <v>8</v>
      </c>
      <c r="D111" s="5" t="s">
        <v>46</v>
      </c>
      <c r="E111" s="5" t="s">
        <v>345</v>
      </c>
      <c r="F111" s="16" t="s">
        <v>22</v>
      </c>
      <c r="G111" s="8">
        <v>4.0999999999999996</v>
      </c>
      <c r="H111" s="8">
        <v>-4.0999999999999996</v>
      </c>
      <c r="I111" s="8">
        <f>G111+H111</f>
        <v>0</v>
      </c>
      <c r="J111" s="8">
        <v>4.5</v>
      </c>
      <c r="K111" s="8">
        <v>-4.5</v>
      </c>
      <c r="L111" s="8">
        <f>J111+K111</f>
        <v>0</v>
      </c>
    </row>
    <row r="112" spans="1:12">
      <c r="A112" s="35"/>
      <c r="B112" s="7" t="s">
        <v>156</v>
      </c>
      <c r="C112" s="5" t="s">
        <v>8</v>
      </c>
      <c r="D112" s="5" t="s">
        <v>46</v>
      </c>
      <c r="E112" s="5" t="s">
        <v>463</v>
      </c>
      <c r="F112" s="5" t="s">
        <v>406</v>
      </c>
      <c r="G112" s="8">
        <f>G113</f>
        <v>0</v>
      </c>
      <c r="H112" s="8">
        <f t="shared" ref="H112:L113" si="54">H113</f>
        <v>4.0999999999999996</v>
      </c>
      <c r="I112" s="8">
        <f t="shared" si="54"/>
        <v>4.0999999999999996</v>
      </c>
      <c r="J112" s="8">
        <f t="shared" si="54"/>
        <v>0</v>
      </c>
      <c r="K112" s="8">
        <f t="shared" si="54"/>
        <v>4.5</v>
      </c>
      <c r="L112" s="8">
        <f t="shared" si="54"/>
        <v>4.5</v>
      </c>
    </row>
    <row r="113" spans="1:12" ht="45">
      <c r="A113" s="35"/>
      <c r="B113" s="7" t="s">
        <v>151</v>
      </c>
      <c r="C113" s="5" t="s">
        <v>8</v>
      </c>
      <c r="D113" s="5" t="s">
        <v>46</v>
      </c>
      <c r="E113" s="5" t="s">
        <v>489</v>
      </c>
      <c r="F113" s="5" t="s">
        <v>406</v>
      </c>
      <c r="G113" s="8">
        <f>G114</f>
        <v>0</v>
      </c>
      <c r="H113" s="8">
        <f>H114</f>
        <v>4.0999999999999996</v>
      </c>
      <c r="I113" s="8">
        <f t="shared" si="54"/>
        <v>4.0999999999999996</v>
      </c>
      <c r="J113" s="8">
        <f t="shared" si="54"/>
        <v>0</v>
      </c>
      <c r="K113" s="8">
        <f t="shared" si="54"/>
        <v>4.5</v>
      </c>
      <c r="L113" s="8">
        <f t="shared" si="54"/>
        <v>4.5</v>
      </c>
    </row>
    <row r="114" spans="1:12" ht="33.75">
      <c r="A114" s="35"/>
      <c r="B114" s="7" t="s">
        <v>91</v>
      </c>
      <c r="C114" s="5" t="s">
        <v>8</v>
      </c>
      <c r="D114" s="5" t="s">
        <v>46</v>
      </c>
      <c r="E114" s="5" t="s">
        <v>489</v>
      </c>
      <c r="F114" s="16" t="s">
        <v>22</v>
      </c>
      <c r="G114" s="8"/>
      <c r="H114" s="8">
        <v>4.0999999999999996</v>
      </c>
      <c r="I114" s="8">
        <f>G114+H114</f>
        <v>4.0999999999999996</v>
      </c>
      <c r="J114" s="8"/>
      <c r="K114" s="8">
        <v>4.5</v>
      </c>
      <c r="L114" s="8">
        <f>J114+K114</f>
        <v>4.5</v>
      </c>
    </row>
    <row r="115" spans="1:12" ht="42">
      <c r="A115" s="35" t="s">
        <v>28</v>
      </c>
      <c r="B115" s="38" t="s">
        <v>25</v>
      </c>
      <c r="C115" s="32" t="s">
        <v>8</v>
      </c>
      <c r="D115" s="32" t="s">
        <v>26</v>
      </c>
      <c r="E115" s="32"/>
      <c r="F115" s="32"/>
      <c r="G115" s="45">
        <f>G120+G116+G142</f>
        <v>12772.4</v>
      </c>
      <c r="H115" s="45">
        <f>H120+H116+H142</f>
        <v>7.3896444519050419E-13</v>
      </c>
      <c r="I115" s="45">
        <f t="shared" ref="I115:L115" si="55">I120+I116+I142</f>
        <v>12772.4</v>
      </c>
      <c r="J115" s="45">
        <f t="shared" si="55"/>
        <v>12772.4</v>
      </c>
      <c r="K115" s="45">
        <f t="shared" si="55"/>
        <v>7.3896444519050419E-13</v>
      </c>
      <c r="L115" s="45">
        <f t="shared" si="55"/>
        <v>12772.4</v>
      </c>
    </row>
    <row r="116" spans="1:12" ht="57.75" customHeight="1">
      <c r="A116" s="35"/>
      <c r="B116" s="7" t="s">
        <v>462</v>
      </c>
      <c r="C116" s="5" t="s">
        <v>8</v>
      </c>
      <c r="D116" s="5" t="s">
        <v>26</v>
      </c>
      <c r="E116" s="5" t="s">
        <v>167</v>
      </c>
      <c r="F116" s="5" t="s">
        <v>406</v>
      </c>
      <c r="G116" s="45">
        <f>G117</f>
        <v>0</v>
      </c>
      <c r="H116" s="45">
        <f t="shared" ref="H116:L118" si="56">H117</f>
        <v>268.8</v>
      </c>
      <c r="I116" s="45">
        <f t="shared" si="56"/>
        <v>268.8</v>
      </c>
      <c r="J116" s="45">
        <f t="shared" si="56"/>
        <v>0</v>
      </c>
      <c r="K116" s="45">
        <f t="shared" si="56"/>
        <v>268.8</v>
      </c>
      <c r="L116" s="45">
        <f t="shared" si="56"/>
        <v>268.8</v>
      </c>
    </row>
    <row r="117" spans="1:12" ht="22.5">
      <c r="A117" s="35"/>
      <c r="B117" s="4" t="s">
        <v>481</v>
      </c>
      <c r="C117" s="5" t="s">
        <v>8</v>
      </c>
      <c r="D117" s="5" t="s">
        <v>26</v>
      </c>
      <c r="E117" s="17" t="s">
        <v>484</v>
      </c>
      <c r="F117" s="5" t="s">
        <v>406</v>
      </c>
      <c r="G117" s="45">
        <f>G118</f>
        <v>0</v>
      </c>
      <c r="H117" s="45">
        <f t="shared" si="56"/>
        <v>268.8</v>
      </c>
      <c r="I117" s="45">
        <f t="shared" si="56"/>
        <v>268.8</v>
      </c>
      <c r="J117" s="45">
        <f t="shared" si="56"/>
        <v>0</v>
      </c>
      <c r="K117" s="45">
        <f t="shared" si="56"/>
        <v>268.8</v>
      </c>
      <c r="L117" s="45">
        <f t="shared" si="56"/>
        <v>268.8</v>
      </c>
    </row>
    <row r="118" spans="1:12">
      <c r="A118" s="35"/>
      <c r="B118" s="4" t="s">
        <v>482</v>
      </c>
      <c r="C118" s="5" t="s">
        <v>8</v>
      </c>
      <c r="D118" s="5" t="s">
        <v>26</v>
      </c>
      <c r="E118" s="17" t="s">
        <v>485</v>
      </c>
      <c r="F118" s="5" t="s">
        <v>406</v>
      </c>
      <c r="G118" s="45">
        <f>G119</f>
        <v>0</v>
      </c>
      <c r="H118" s="45">
        <f>H119</f>
        <v>268.8</v>
      </c>
      <c r="I118" s="45">
        <f t="shared" si="56"/>
        <v>268.8</v>
      </c>
      <c r="J118" s="45">
        <f t="shared" si="56"/>
        <v>0</v>
      </c>
      <c r="K118" s="45">
        <f t="shared" si="56"/>
        <v>268.8</v>
      </c>
      <c r="L118" s="45">
        <f t="shared" si="56"/>
        <v>268.8</v>
      </c>
    </row>
    <row r="119" spans="1:12" ht="33.75">
      <c r="A119" s="35"/>
      <c r="B119" s="6" t="s">
        <v>14</v>
      </c>
      <c r="C119" s="5" t="s">
        <v>8</v>
      </c>
      <c r="D119" s="5" t="s">
        <v>26</v>
      </c>
      <c r="E119" s="17" t="s">
        <v>485</v>
      </c>
      <c r="F119" s="5" t="s">
        <v>20</v>
      </c>
      <c r="G119" s="45"/>
      <c r="H119" s="45">
        <v>268.8</v>
      </c>
      <c r="I119" s="45">
        <f>G119+H119</f>
        <v>268.8</v>
      </c>
      <c r="J119" s="45"/>
      <c r="K119" s="45">
        <v>268.8</v>
      </c>
      <c r="L119" s="45">
        <f>J119+K119</f>
        <v>268.8</v>
      </c>
    </row>
    <row r="120" spans="1:12" ht="56.25">
      <c r="A120" s="35"/>
      <c r="B120" s="46" t="s">
        <v>459</v>
      </c>
      <c r="C120" s="5" t="s">
        <v>8</v>
      </c>
      <c r="D120" s="5" t="s">
        <v>26</v>
      </c>
      <c r="E120" s="5" t="s">
        <v>157</v>
      </c>
      <c r="F120" s="16"/>
      <c r="G120" s="8">
        <f>G121+G130</f>
        <v>9374.7999999999993</v>
      </c>
      <c r="H120" s="8">
        <f>H121+H130</f>
        <v>-268.79999999999927</v>
      </c>
      <c r="I120" s="8">
        <f t="shared" ref="I120:L120" si="57">I121+I130</f>
        <v>9106</v>
      </c>
      <c r="J120" s="8">
        <f t="shared" si="57"/>
        <v>9374.7999999999993</v>
      </c>
      <c r="K120" s="8">
        <f t="shared" si="57"/>
        <v>-268.79999999999927</v>
      </c>
      <c r="L120" s="8">
        <f t="shared" si="57"/>
        <v>9106</v>
      </c>
    </row>
    <row r="121" spans="1:12" ht="33.75">
      <c r="A121" s="35"/>
      <c r="B121" s="46" t="s">
        <v>94</v>
      </c>
      <c r="C121" s="5" t="s">
        <v>8</v>
      </c>
      <c r="D121" s="5" t="s">
        <v>26</v>
      </c>
      <c r="E121" s="5" t="s">
        <v>95</v>
      </c>
      <c r="F121" s="16"/>
      <c r="G121" s="8">
        <f t="shared" ref="G121:L121" si="58">G122</f>
        <v>9374.7999999999993</v>
      </c>
      <c r="H121" s="8">
        <f t="shared" si="58"/>
        <v>-9374.7999999999993</v>
      </c>
      <c r="I121" s="8">
        <f t="shared" si="58"/>
        <v>0</v>
      </c>
      <c r="J121" s="8">
        <f t="shared" si="58"/>
        <v>9374.7999999999993</v>
      </c>
      <c r="K121" s="8">
        <f t="shared" si="58"/>
        <v>-9374.7999999999993</v>
      </c>
      <c r="L121" s="8">
        <f t="shared" si="58"/>
        <v>0</v>
      </c>
    </row>
    <row r="122" spans="1:12" ht="22.5">
      <c r="A122" s="35"/>
      <c r="B122" s="46" t="s">
        <v>96</v>
      </c>
      <c r="C122" s="5" t="s">
        <v>8</v>
      </c>
      <c r="D122" s="5" t="s">
        <v>26</v>
      </c>
      <c r="E122" s="5" t="s">
        <v>206</v>
      </c>
      <c r="F122" s="16"/>
      <c r="G122" s="8">
        <f t="shared" ref="G122:L122" si="59">G123+G126</f>
        <v>9374.7999999999993</v>
      </c>
      <c r="H122" s="8">
        <f t="shared" si="59"/>
        <v>-9374.7999999999993</v>
      </c>
      <c r="I122" s="8">
        <f t="shared" si="59"/>
        <v>0</v>
      </c>
      <c r="J122" s="8">
        <f t="shared" si="59"/>
        <v>9374.7999999999993</v>
      </c>
      <c r="K122" s="8">
        <f t="shared" si="59"/>
        <v>-9374.7999999999993</v>
      </c>
      <c r="L122" s="8">
        <f t="shared" si="59"/>
        <v>0</v>
      </c>
    </row>
    <row r="123" spans="1:12" ht="33.75">
      <c r="A123" s="35"/>
      <c r="B123" s="46" t="s">
        <v>97</v>
      </c>
      <c r="C123" s="5" t="s">
        <v>8</v>
      </c>
      <c r="D123" s="5" t="s">
        <v>26</v>
      </c>
      <c r="E123" s="5" t="s">
        <v>207</v>
      </c>
      <c r="F123" s="16"/>
      <c r="G123" s="8">
        <f t="shared" ref="G123:L123" si="60">G124+G125</f>
        <v>8464.4</v>
      </c>
      <c r="H123" s="8">
        <f>H124+H125</f>
        <v>-8464.4</v>
      </c>
      <c r="I123" s="8">
        <f t="shared" si="60"/>
        <v>0</v>
      </c>
      <c r="J123" s="8">
        <f t="shared" si="60"/>
        <v>8464.4</v>
      </c>
      <c r="K123" s="8">
        <f t="shared" si="60"/>
        <v>-8464.4</v>
      </c>
      <c r="L123" s="8">
        <f t="shared" si="60"/>
        <v>0</v>
      </c>
    </row>
    <row r="124" spans="1:12" ht="22.5">
      <c r="A124" s="35"/>
      <c r="B124" s="46" t="s">
        <v>87</v>
      </c>
      <c r="C124" s="5" t="s">
        <v>8</v>
      </c>
      <c r="D124" s="5" t="s">
        <v>26</v>
      </c>
      <c r="E124" s="5" t="s">
        <v>207</v>
      </c>
      <c r="F124" s="16" t="s">
        <v>13</v>
      </c>
      <c r="G124" s="8">
        <v>6501.1</v>
      </c>
      <c r="H124" s="8">
        <v>-6501.1</v>
      </c>
      <c r="I124" s="8">
        <f>G124+H124</f>
        <v>0</v>
      </c>
      <c r="J124" s="8">
        <v>6501.1</v>
      </c>
      <c r="K124" s="8">
        <v>-6501.1</v>
      </c>
      <c r="L124" s="8">
        <f>J124+K124</f>
        <v>0</v>
      </c>
    </row>
    <row r="125" spans="1:12" ht="45">
      <c r="A125" s="35"/>
      <c r="B125" s="46" t="s">
        <v>88</v>
      </c>
      <c r="C125" s="5" t="s">
        <v>8</v>
      </c>
      <c r="D125" s="5" t="s">
        <v>26</v>
      </c>
      <c r="E125" s="5" t="s">
        <v>207</v>
      </c>
      <c r="F125" s="16" t="s">
        <v>89</v>
      </c>
      <c r="G125" s="8">
        <v>1963.3</v>
      </c>
      <c r="H125" s="8">
        <v>-1963.3</v>
      </c>
      <c r="I125" s="8">
        <f>G125+H125</f>
        <v>0</v>
      </c>
      <c r="J125" s="8">
        <v>1963.3</v>
      </c>
      <c r="K125" s="8">
        <v>-1963.3</v>
      </c>
      <c r="L125" s="8">
        <f>J125+K125</f>
        <v>0</v>
      </c>
    </row>
    <row r="126" spans="1:12" ht="22.5">
      <c r="A126" s="35"/>
      <c r="B126" s="46" t="s">
        <v>98</v>
      </c>
      <c r="C126" s="5" t="s">
        <v>8</v>
      </c>
      <c r="D126" s="5" t="s">
        <v>26</v>
      </c>
      <c r="E126" s="5" t="s">
        <v>208</v>
      </c>
      <c r="F126" s="16"/>
      <c r="G126" s="8">
        <f t="shared" ref="G126" si="61">SUM(G127:G130)</f>
        <v>910.39999999999986</v>
      </c>
      <c r="H126" s="8">
        <f>SUM(H127:H129)</f>
        <v>-910.39999999999986</v>
      </c>
      <c r="I126" s="8">
        <f t="shared" ref="I126:L126" si="62">SUM(I127:I129)</f>
        <v>0</v>
      </c>
      <c r="J126" s="8">
        <f t="shared" si="62"/>
        <v>910.39999999999986</v>
      </c>
      <c r="K126" s="8">
        <f t="shared" si="62"/>
        <v>-910.39999999999986</v>
      </c>
      <c r="L126" s="8">
        <f t="shared" si="62"/>
        <v>0</v>
      </c>
    </row>
    <row r="127" spans="1:12" ht="33.75">
      <c r="A127" s="35"/>
      <c r="B127" s="46" t="s">
        <v>14</v>
      </c>
      <c r="C127" s="5" t="s">
        <v>8</v>
      </c>
      <c r="D127" s="5" t="s">
        <v>26</v>
      </c>
      <c r="E127" s="5" t="s">
        <v>208</v>
      </c>
      <c r="F127" s="16" t="s">
        <v>20</v>
      </c>
      <c r="G127" s="8">
        <v>575.4</v>
      </c>
      <c r="H127" s="8">
        <v>-575.4</v>
      </c>
      <c r="I127" s="8">
        <f>G127+H127</f>
        <v>0</v>
      </c>
      <c r="J127" s="8">
        <v>575.4</v>
      </c>
      <c r="K127" s="8">
        <v>-575.4</v>
      </c>
      <c r="L127" s="8">
        <f>J127+K127</f>
        <v>0</v>
      </c>
    </row>
    <row r="128" spans="1:12" ht="45">
      <c r="A128" s="35"/>
      <c r="B128" s="46" t="s">
        <v>88</v>
      </c>
      <c r="C128" s="5" t="s">
        <v>8</v>
      </c>
      <c r="D128" s="5" t="s">
        <v>26</v>
      </c>
      <c r="E128" s="5" t="s">
        <v>208</v>
      </c>
      <c r="F128" s="16" t="s">
        <v>89</v>
      </c>
      <c r="G128" s="8">
        <v>138.69999999999999</v>
      </c>
      <c r="H128" s="8">
        <v>-138.69999999999999</v>
      </c>
      <c r="I128" s="8">
        <f>G128+H128</f>
        <v>0</v>
      </c>
      <c r="J128" s="8">
        <v>138.69999999999999</v>
      </c>
      <c r="K128" s="8">
        <v>-138.69999999999999</v>
      </c>
      <c r="L128" s="8">
        <f>J128+K128</f>
        <v>0</v>
      </c>
    </row>
    <row r="129" spans="1:12" ht="33.75">
      <c r="A129" s="35"/>
      <c r="B129" s="7" t="s">
        <v>91</v>
      </c>
      <c r="C129" s="5" t="s">
        <v>8</v>
      </c>
      <c r="D129" s="5" t="s">
        <v>26</v>
      </c>
      <c r="E129" s="5" t="s">
        <v>208</v>
      </c>
      <c r="F129" s="16">
        <v>244</v>
      </c>
      <c r="G129" s="8">
        <v>196.3</v>
      </c>
      <c r="H129" s="8">
        <v>-196.3</v>
      </c>
      <c r="I129" s="8">
        <f>G129+H129</f>
        <v>0</v>
      </c>
      <c r="J129" s="8">
        <v>196.3</v>
      </c>
      <c r="K129" s="8">
        <v>-196.3</v>
      </c>
      <c r="L129" s="8">
        <f>J129+K129</f>
        <v>0</v>
      </c>
    </row>
    <row r="130" spans="1:12" ht="45">
      <c r="A130" s="35"/>
      <c r="B130" s="6" t="s">
        <v>490</v>
      </c>
      <c r="C130" s="5" t="s">
        <v>8</v>
      </c>
      <c r="D130" s="5" t="s">
        <v>26</v>
      </c>
      <c r="E130" s="5" t="s">
        <v>492</v>
      </c>
      <c r="F130" s="16" t="s">
        <v>406</v>
      </c>
      <c r="G130" s="8">
        <f>G131+G135+G138+G140</f>
        <v>0</v>
      </c>
      <c r="H130" s="8">
        <f>H131+H135+H138+H140</f>
        <v>9106</v>
      </c>
      <c r="I130" s="8">
        <f t="shared" ref="I130:L130" si="63">I131+I135+I138+I140</f>
        <v>9106</v>
      </c>
      <c r="J130" s="8">
        <f t="shared" si="63"/>
        <v>0</v>
      </c>
      <c r="K130" s="8">
        <f t="shared" si="63"/>
        <v>9106</v>
      </c>
      <c r="L130" s="8">
        <f t="shared" si="63"/>
        <v>9106</v>
      </c>
    </row>
    <row r="131" spans="1:12" ht="22.5">
      <c r="A131" s="35"/>
      <c r="B131" s="6" t="s">
        <v>491</v>
      </c>
      <c r="C131" s="5" t="s">
        <v>8</v>
      </c>
      <c r="D131" s="5" t="s">
        <v>26</v>
      </c>
      <c r="E131" s="5" t="s">
        <v>493</v>
      </c>
      <c r="F131" s="16" t="s">
        <v>406</v>
      </c>
      <c r="G131" s="8">
        <f>G132+G133+G134</f>
        <v>0</v>
      </c>
      <c r="H131" s="8">
        <f>H132+H133+H134</f>
        <v>8660.1</v>
      </c>
      <c r="I131" s="8">
        <f t="shared" ref="I131:L131" si="64">I132+I133+I134</f>
        <v>8660.1</v>
      </c>
      <c r="J131" s="8">
        <f t="shared" si="64"/>
        <v>0</v>
      </c>
      <c r="K131" s="8">
        <f t="shared" si="64"/>
        <v>8660.1</v>
      </c>
      <c r="L131" s="8">
        <f t="shared" si="64"/>
        <v>8660.1</v>
      </c>
    </row>
    <row r="132" spans="1:12" ht="22.5">
      <c r="A132" s="35"/>
      <c r="B132" s="7" t="s">
        <v>87</v>
      </c>
      <c r="C132" s="5" t="s">
        <v>8</v>
      </c>
      <c r="D132" s="5" t="s">
        <v>26</v>
      </c>
      <c r="E132" s="5" t="s">
        <v>493</v>
      </c>
      <c r="F132" s="16" t="s">
        <v>13</v>
      </c>
      <c r="G132" s="8"/>
      <c r="H132" s="8">
        <v>6501.1</v>
      </c>
      <c r="I132" s="8">
        <f t="shared" ref="I132:I133" si="65">G132+H132</f>
        <v>6501.1</v>
      </c>
      <c r="J132" s="8"/>
      <c r="K132" s="8">
        <v>6501.1</v>
      </c>
      <c r="L132" s="8">
        <f t="shared" ref="L132:L134" si="66">J132+K132</f>
        <v>6501.1</v>
      </c>
    </row>
    <row r="133" spans="1:12" ht="45">
      <c r="A133" s="35"/>
      <c r="B133" s="7" t="s">
        <v>88</v>
      </c>
      <c r="C133" s="5" t="s">
        <v>8</v>
      </c>
      <c r="D133" s="5" t="s">
        <v>26</v>
      </c>
      <c r="E133" s="5" t="s">
        <v>493</v>
      </c>
      <c r="F133" s="16" t="s">
        <v>89</v>
      </c>
      <c r="G133" s="8"/>
      <c r="H133" s="8">
        <v>1963.3</v>
      </c>
      <c r="I133" s="8">
        <f t="shared" si="65"/>
        <v>1963.3</v>
      </c>
      <c r="J133" s="8"/>
      <c r="K133" s="8">
        <v>1963.3</v>
      </c>
      <c r="L133" s="8">
        <f t="shared" si="66"/>
        <v>1963.3</v>
      </c>
    </row>
    <row r="134" spans="1:12" ht="33.75">
      <c r="A134" s="35"/>
      <c r="B134" s="6" t="s">
        <v>91</v>
      </c>
      <c r="C134" s="5" t="s">
        <v>8</v>
      </c>
      <c r="D134" s="5" t="s">
        <v>26</v>
      </c>
      <c r="E134" s="5" t="s">
        <v>493</v>
      </c>
      <c r="F134" s="16">
        <v>244</v>
      </c>
      <c r="G134" s="8"/>
      <c r="H134" s="8">
        <v>195.7</v>
      </c>
      <c r="I134" s="8">
        <f>G134+H134</f>
        <v>195.7</v>
      </c>
      <c r="J134" s="8"/>
      <c r="K134" s="8">
        <v>195.7</v>
      </c>
      <c r="L134" s="8">
        <f t="shared" si="66"/>
        <v>195.7</v>
      </c>
    </row>
    <row r="135" spans="1:12" ht="33.75">
      <c r="A135" s="35"/>
      <c r="B135" s="4" t="s">
        <v>737</v>
      </c>
      <c r="C135" s="5" t="s">
        <v>8</v>
      </c>
      <c r="D135" s="5" t="s">
        <v>26</v>
      </c>
      <c r="E135" s="5" t="s">
        <v>494</v>
      </c>
      <c r="F135" s="16" t="s">
        <v>406</v>
      </c>
      <c r="G135" s="8">
        <f>G136+G137</f>
        <v>0</v>
      </c>
      <c r="H135" s="8">
        <f>H136+H137</f>
        <v>445.3</v>
      </c>
      <c r="I135" s="8">
        <f t="shared" ref="I135:L135" si="67">I136+I137</f>
        <v>445.3</v>
      </c>
      <c r="J135" s="8">
        <f t="shared" si="67"/>
        <v>0</v>
      </c>
      <c r="K135" s="8">
        <f t="shared" si="67"/>
        <v>445.3</v>
      </c>
      <c r="L135" s="8">
        <f t="shared" si="67"/>
        <v>445.3</v>
      </c>
    </row>
    <row r="136" spans="1:12" ht="33.75">
      <c r="A136" s="35"/>
      <c r="B136" s="6" t="s">
        <v>14</v>
      </c>
      <c r="C136" s="5" t="s">
        <v>8</v>
      </c>
      <c r="D136" s="5" t="s">
        <v>26</v>
      </c>
      <c r="E136" s="5" t="s">
        <v>494</v>
      </c>
      <c r="F136" s="16" t="s">
        <v>20</v>
      </c>
      <c r="G136" s="8"/>
      <c r="H136" s="8">
        <v>306.60000000000002</v>
      </c>
      <c r="I136" s="8">
        <f>G136+H136</f>
        <v>306.60000000000002</v>
      </c>
      <c r="J136" s="8"/>
      <c r="K136" s="8">
        <v>306.60000000000002</v>
      </c>
      <c r="L136" s="8">
        <f>J136+K136</f>
        <v>306.60000000000002</v>
      </c>
    </row>
    <row r="137" spans="1:12" ht="45">
      <c r="A137" s="35"/>
      <c r="B137" s="6" t="s">
        <v>88</v>
      </c>
      <c r="C137" s="5" t="s">
        <v>8</v>
      </c>
      <c r="D137" s="5" t="s">
        <v>26</v>
      </c>
      <c r="E137" s="5" t="s">
        <v>494</v>
      </c>
      <c r="F137" s="16" t="s">
        <v>89</v>
      </c>
      <c r="G137" s="8"/>
      <c r="H137" s="8">
        <v>138.69999999999999</v>
      </c>
      <c r="I137" s="8">
        <f>G137+H137</f>
        <v>138.69999999999999</v>
      </c>
      <c r="J137" s="8"/>
      <c r="K137" s="8">
        <v>138.69999999999999</v>
      </c>
      <c r="L137" s="8">
        <f>J137+K137</f>
        <v>138.69999999999999</v>
      </c>
    </row>
    <row r="138" spans="1:12">
      <c r="A138" s="35"/>
      <c r="B138" s="4" t="s">
        <v>739</v>
      </c>
      <c r="C138" s="5" t="s">
        <v>8</v>
      </c>
      <c r="D138" s="5" t="s">
        <v>26</v>
      </c>
      <c r="E138" s="5" t="s">
        <v>495</v>
      </c>
      <c r="F138" s="16" t="s">
        <v>406</v>
      </c>
      <c r="G138" s="8">
        <f>G139</f>
        <v>0</v>
      </c>
      <c r="H138" s="8">
        <f>H139</f>
        <v>0</v>
      </c>
      <c r="I138" s="8">
        <f t="shared" ref="I138:L138" si="68">I139</f>
        <v>0</v>
      </c>
      <c r="J138" s="8">
        <f t="shared" si="68"/>
        <v>0</v>
      </c>
      <c r="K138" s="8">
        <f t="shared" si="68"/>
        <v>0</v>
      </c>
      <c r="L138" s="8">
        <f t="shared" si="68"/>
        <v>0</v>
      </c>
    </row>
    <row r="139" spans="1:12" ht="33.75">
      <c r="A139" s="35"/>
      <c r="B139" s="6" t="s">
        <v>14</v>
      </c>
      <c r="C139" s="5" t="s">
        <v>8</v>
      </c>
      <c r="D139" s="5" t="s">
        <v>26</v>
      </c>
      <c r="E139" s="5" t="s">
        <v>495</v>
      </c>
      <c r="F139" s="16" t="s">
        <v>20</v>
      </c>
      <c r="G139" s="8"/>
      <c r="H139" s="8">
        <v>0</v>
      </c>
      <c r="I139" s="8">
        <f>G139+H139</f>
        <v>0</v>
      </c>
      <c r="J139" s="8"/>
      <c r="K139" s="8">
        <v>0</v>
      </c>
      <c r="L139" s="8">
        <f>J139+K139</f>
        <v>0</v>
      </c>
    </row>
    <row r="140" spans="1:12" ht="78.75">
      <c r="A140" s="35"/>
      <c r="B140" s="4" t="s">
        <v>346</v>
      </c>
      <c r="C140" s="5" t="s">
        <v>8</v>
      </c>
      <c r="D140" s="5" t="s">
        <v>26</v>
      </c>
      <c r="E140" s="5" t="s">
        <v>496</v>
      </c>
      <c r="F140" s="16" t="s">
        <v>406</v>
      </c>
      <c r="G140" s="8">
        <f>G141</f>
        <v>0</v>
      </c>
      <c r="H140" s="8">
        <f>H141</f>
        <v>0.6</v>
      </c>
      <c r="I140" s="8">
        <f t="shared" ref="I140:L140" si="69">I141</f>
        <v>0.6</v>
      </c>
      <c r="J140" s="8">
        <f t="shared" si="69"/>
        <v>0</v>
      </c>
      <c r="K140" s="8">
        <f t="shared" si="69"/>
        <v>0.6</v>
      </c>
      <c r="L140" s="8">
        <f t="shared" si="69"/>
        <v>0.6</v>
      </c>
    </row>
    <row r="141" spans="1:12" ht="33.75">
      <c r="A141" s="35"/>
      <c r="B141" s="6" t="s">
        <v>91</v>
      </c>
      <c r="C141" s="5" t="s">
        <v>8</v>
      </c>
      <c r="D141" s="5" t="s">
        <v>26</v>
      </c>
      <c r="E141" s="5" t="s">
        <v>496</v>
      </c>
      <c r="F141" s="16" t="s">
        <v>22</v>
      </c>
      <c r="G141" s="8"/>
      <c r="H141" s="8">
        <v>0.6</v>
      </c>
      <c r="I141" s="8">
        <f>G141+H141</f>
        <v>0.6</v>
      </c>
      <c r="J141" s="8"/>
      <c r="K141" s="8">
        <v>0.6</v>
      </c>
      <c r="L141" s="8">
        <f>J141+K141</f>
        <v>0.6</v>
      </c>
    </row>
    <row r="142" spans="1:12">
      <c r="A142" s="35"/>
      <c r="B142" s="7" t="s">
        <v>156</v>
      </c>
      <c r="C142" s="5" t="s">
        <v>8</v>
      </c>
      <c r="D142" s="5" t="s">
        <v>26</v>
      </c>
      <c r="E142" s="5" t="s">
        <v>147</v>
      </c>
      <c r="F142" s="5"/>
      <c r="G142" s="8">
        <f>G151+G143+G155</f>
        <v>3397.6000000000004</v>
      </c>
      <c r="H142" s="8">
        <f>H151+H143+H155</f>
        <v>0</v>
      </c>
      <c r="I142" s="8">
        <f t="shared" ref="I142:L142" si="70">I151+I143+I155</f>
        <v>3397.6000000000004</v>
      </c>
      <c r="J142" s="8">
        <f t="shared" si="70"/>
        <v>3397.6000000000004</v>
      </c>
      <c r="K142" s="8">
        <f t="shared" si="70"/>
        <v>0</v>
      </c>
      <c r="L142" s="8">
        <f t="shared" si="70"/>
        <v>3397.6000000000004</v>
      </c>
    </row>
    <row r="143" spans="1:12" ht="33.75">
      <c r="A143" s="35"/>
      <c r="B143" s="7" t="s">
        <v>332</v>
      </c>
      <c r="C143" s="5" t="s">
        <v>8</v>
      </c>
      <c r="D143" s="5" t="s">
        <v>26</v>
      </c>
      <c r="E143" s="5" t="s">
        <v>203</v>
      </c>
      <c r="F143" s="5"/>
      <c r="G143" s="8">
        <f t="shared" ref="G143:L143" si="71">G144+G147</f>
        <v>2066</v>
      </c>
      <c r="H143" s="8">
        <f t="shared" si="71"/>
        <v>-2066</v>
      </c>
      <c r="I143" s="8">
        <f t="shared" si="71"/>
        <v>0</v>
      </c>
      <c r="J143" s="8">
        <f t="shared" si="71"/>
        <v>2066</v>
      </c>
      <c r="K143" s="8">
        <f t="shared" si="71"/>
        <v>-2066</v>
      </c>
      <c r="L143" s="8">
        <f t="shared" si="71"/>
        <v>0</v>
      </c>
    </row>
    <row r="144" spans="1:12" ht="33.75">
      <c r="A144" s="35"/>
      <c r="B144" s="10" t="s">
        <v>333</v>
      </c>
      <c r="C144" s="5" t="s">
        <v>8</v>
      </c>
      <c r="D144" s="5" t="s">
        <v>26</v>
      </c>
      <c r="E144" s="5" t="s">
        <v>204</v>
      </c>
      <c r="F144" s="5"/>
      <c r="G144" s="8">
        <f t="shared" ref="G144:I144" si="72">SUM(G145:G146)</f>
        <v>1641.7</v>
      </c>
      <c r="H144" s="8">
        <f t="shared" si="72"/>
        <v>-1641.7</v>
      </c>
      <c r="I144" s="8">
        <f t="shared" si="72"/>
        <v>0</v>
      </c>
      <c r="J144" s="8">
        <f t="shared" ref="J144:L144" si="73">SUM(J145:J146)</f>
        <v>1641.7</v>
      </c>
      <c r="K144" s="8">
        <f t="shared" si="73"/>
        <v>-1641.7</v>
      </c>
      <c r="L144" s="8">
        <f t="shared" si="73"/>
        <v>0</v>
      </c>
    </row>
    <row r="145" spans="1:12" ht="22.5">
      <c r="A145" s="35"/>
      <c r="B145" s="7" t="s">
        <v>87</v>
      </c>
      <c r="C145" s="5" t="s">
        <v>8</v>
      </c>
      <c r="D145" s="5" t="s">
        <v>26</v>
      </c>
      <c r="E145" s="5" t="s">
        <v>204</v>
      </c>
      <c r="F145" s="16">
        <v>121</v>
      </c>
      <c r="G145" s="8">
        <v>1260.9000000000001</v>
      </c>
      <c r="H145" s="8">
        <v>-1260.9000000000001</v>
      </c>
      <c r="I145" s="8">
        <f>G145+H145</f>
        <v>0</v>
      </c>
      <c r="J145" s="8">
        <v>1260.9000000000001</v>
      </c>
      <c r="K145" s="8">
        <v>-1260.9000000000001</v>
      </c>
      <c r="L145" s="8">
        <f>J145+K145</f>
        <v>0</v>
      </c>
    </row>
    <row r="146" spans="1:12" ht="45">
      <c r="A146" s="35"/>
      <c r="B146" s="7" t="s">
        <v>88</v>
      </c>
      <c r="C146" s="5" t="s">
        <v>8</v>
      </c>
      <c r="D146" s="5" t="s">
        <v>26</v>
      </c>
      <c r="E146" s="5" t="s">
        <v>204</v>
      </c>
      <c r="F146" s="16" t="s">
        <v>89</v>
      </c>
      <c r="G146" s="8">
        <v>380.8</v>
      </c>
      <c r="H146" s="8">
        <v>-380.8</v>
      </c>
      <c r="I146" s="8">
        <f>G146+H146</f>
        <v>0</v>
      </c>
      <c r="J146" s="8">
        <v>380.8</v>
      </c>
      <c r="K146" s="8">
        <v>-380.8</v>
      </c>
      <c r="L146" s="8">
        <f>J146+K146</f>
        <v>0</v>
      </c>
    </row>
    <row r="147" spans="1:12" ht="33.75">
      <c r="A147" s="35"/>
      <c r="B147" s="7" t="s">
        <v>334</v>
      </c>
      <c r="C147" s="5" t="s">
        <v>8</v>
      </c>
      <c r="D147" s="5" t="s">
        <v>26</v>
      </c>
      <c r="E147" s="5" t="s">
        <v>205</v>
      </c>
      <c r="F147" s="16"/>
      <c r="G147" s="8">
        <f t="shared" ref="G147:L147" si="74">SUM(G148:G150)</f>
        <v>424.3</v>
      </c>
      <c r="H147" s="8">
        <f t="shared" si="74"/>
        <v>-424.3</v>
      </c>
      <c r="I147" s="8">
        <f t="shared" si="74"/>
        <v>0</v>
      </c>
      <c r="J147" s="8">
        <f t="shared" si="74"/>
        <v>424.3</v>
      </c>
      <c r="K147" s="8">
        <f t="shared" si="74"/>
        <v>-424.3</v>
      </c>
      <c r="L147" s="8">
        <f t="shared" si="74"/>
        <v>0</v>
      </c>
    </row>
    <row r="148" spans="1:12" ht="33.75">
      <c r="A148" s="35"/>
      <c r="B148" s="7" t="s">
        <v>14</v>
      </c>
      <c r="C148" s="5" t="s">
        <v>8</v>
      </c>
      <c r="D148" s="5" t="s">
        <v>26</v>
      </c>
      <c r="E148" s="5" t="s">
        <v>205</v>
      </c>
      <c r="F148" s="16" t="s">
        <v>20</v>
      </c>
      <c r="G148" s="8">
        <v>84.5</v>
      </c>
      <c r="H148" s="8">
        <v>-84.5</v>
      </c>
      <c r="I148" s="8">
        <f>G148+H148</f>
        <v>0</v>
      </c>
      <c r="J148" s="8">
        <v>84.5</v>
      </c>
      <c r="K148" s="8">
        <v>-84.5</v>
      </c>
      <c r="L148" s="8">
        <f>J148+K148</f>
        <v>0</v>
      </c>
    </row>
    <row r="149" spans="1:12" ht="45">
      <c r="A149" s="35"/>
      <c r="B149" s="7" t="s">
        <v>88</v>
      </c>
      <c r="C149" s="5" t="s">
        <v>8</v>
      </c>
      <c r="D149" s="5" t="s">
        <v>26</v>
      </c>
      <c r="E149" s="5" t="s">
        <v>205</v>
      </c>
      <c r="F149" s="16" t="s">
        <v>89</v>
      </c>
      <c r="G149" s="8">
        <v>25.5</v>
      </c>
      <c r="H149" s="8">
        <v>-25.5</v>
      </c>
      <c r="I149" s="8">
        <f>G149+H149</f>
        <v>0</v>
      </c>
      <c r="J149" s="8">
        <v>25.5</v>
      </c>
      <c r="K149" s="8">
        <v>-25.5</v>
      </c>
      <c r="L149" s="8">
        <f>J149+K149</f>
        <v>0</v>
      </c>
    </row>
    <row r="150" spans="1:12" ht="33.75">
      <c r="A150" s="35"/>
      <c r="B150" s="7" t="s">
        <v>91</v>
      </c>
      <c r="C150" s="5" t="s">
        <v>8</v>
      </c>
      <c r="D150" s="5" t="s">
        <v>26</v>
      </c>
      <c r="E150" s="5" t="s">
        <v>205</v>
      </c>
      <c r="F150" s="16" t="s">
        <v>22</v>
      </c>
      <c r="G150" s="8">
        <v>314.3</v>
      </c>
      <c r="H150" s="8">
        <v>-314.3</v>
      </c>
      <c r="I150" s="8">
        <f>G150+H150</f>
        <v>0</v>
      </c>
      <c r="J150" s="8">
        <v>314.3</v>
      </c>
      <c r="K150" s="8">
        <v>-314.3</v>
      </c>
      <c r="L150" s="8">
        <f>J150+K150</f>
        <v>0</v>
      </c>
    </row>
    <row r="151" spans="1:12" ht="22.5">
      <c r="A151" s="35"/>
      <c r="B151" s="7" t="s">
        <v>372</v>
      </c>
      <c r="C151" s="5" t="s">
        <v>8</v>
      </c>
      <c r="D151" s="5" t="s">
        <v>26</v>
      </c>
      <c r="E151" s="5" t="s">
        <v>373</v>
      </c>
      <c r="F151" s="16"/>
      <c r="G151" s="8">
        <f>G152+G153+G154</f>
        <v>1331.6000000000001</v>
      </c>
      <c r="H151" s="8">
        <f t="shared" ref="H151:I151" si="75">H152+H153+H154</f>
        <v>-1331.6000000000001</v>
      </c>
      <c r="I151" s="8">
        <f t="shared" si="75"/>
        <v>0</v>
      </c>
      <c r="J151" s="8">
        <f>J152+J153+J154</f>
        <v>1331.6000000000001</v>
      </c>
      <c r="K151" s="8">
        <f t="shared" ref="K151:L151" si="76">K152+K153+K154</f>
        <v>-1331.6000000000001</v>
      </c>
      <c r="L151" s="8">
        <f t="shared" si="76"/>
        <v>0</v>
      </c>
    </row>
    <row r="152" spans="1:12" ht="22.5">
      <c r="A152" s="35"/>
      <c r="B152" s="7" t="s">
        <v>87</v>
      </c>
      <c r="C152" s="5" t="s">
        <v>8</v>
      </c>
      <c r="D152" s="5" t="s">
        <v>26</v>
      </c>
      <c r="E152" s="5" t="s">
        <v>373</v>
      </c>
      <c r="F152" s="16" t="s">
        <v>13</v>
      </c>
      <c r="G152" s="8">
        <v>944.1</v>
      </c>
      <c r="H152" s="8">
        <v>-944.1</v>
      </c>
      <c r="I152" s="8">
        <f>G152+H152</f>
        <v>0</v>
      </c>
      <c r="J152" s="8">
        <v>944.1</v>
      </c>
      <c r="K152" s="8">
        <v>-944.1</v>
      </c>
      <c r="L152" s="8">
        <f>J152+K152</f>
        <v>0</v>
      </c>
    </row>
    <row r="153" spans="1:12" ht="33.75">
      <c r="A153" s="35"/>
      <c r="B153" s="46" t="s">
        <v>14</v>
      </c>
      <c r="C153" s="5" t="s">
        <v>8</v>
      </c>
      <c r="D153" s="5" t="s">
        <v>26</v>
      </c>
      <c r="E153" s="5" t="s">
        <v>373</v>
      </c>
      <c r="F153" s="16" t="s">
        <v>20</v>
      </c>
      <c r="G153" s="8">
        <v>78.7</v>
      </c>
      <c r="H153" s="8">
        <v>-78.7</v>
      </c>
      <c r="I153" s="8">
        <f t="shared" ref="I153:I154" si="77">G153+H153</f>
        <v>0</v>
      </c>
      <c r="J153" s="8">
        <v>78.7</v>
      </c>
      <c r="K153" s="8">
        <v>-78.7</v>
      </c>
      <c r="L153" s="8">
        <f t="shared" ref="L153:L154" si="78">J153+K153</f>
        <v>0</v>
      </c>
    </row>
    <row r="154" spans="1:12" ht="45">
      <c r="A154" s="35"/>
      <c r="B154" s="7" t="s">
        <v>88</v>
      </c>
      <c r="C154" s="5" t="s">
        <v>8</v>
      </c>
      <c r="D154" s="5" t="s">
        <v>26</v>
      </c>
      <c r="E154" s="5" t="s">
        <v>373</v>
      </c>
      <c r="F154" s="16" t="s">
        <v>89</v>
      </c>
      <c r="G154" s="8">
        <v>308.8</v>
      </c>
      <c r="H154" s="8">
        <v>-308.8</v>
      </c>
      <c r="I154" s="8">
        <f t="shared" si="77"/>
        <v>0</v>
      </c>
      <c r="J154" s="8">
        <v>308.8</v>
      </c>
      <c r="K154" s="8">
        <v>-308.8</v>
      </c>
      <c r="L154" s="8">
        <f t="shared" si="78"/>
        <v>0</v>
      </c>
    </row>
    <row r="155" spans="1:12">
      <c r="A155" s="35"/>
      <c r="B155" s="7" t="s">
        <v>156</v>
      </c>
      <c r="C155" s="5" t="s">
        <v>8</v>
      </c>
      <c r="D155" s="5" t="s">
        <v>26</v>
      </c>
      <c r="E155" s="5" t="s">
        <v>463</v>
      </c>
      <c r="F155" s="16" t="s">
        <v>406</v>
      </c>
      <c r="G155" s="8">
        <f t="shared" ref="G155:L155" si="79">G163+G166+G156+G160</f>
        <v>0</v>
      </c>
      <c r="H155" s="8">
        <f t="shared" si="79"/>
        <v>3397.6000000000004</v>
      </c>
      <c r="I155" s="8">
        <f t="shared" si="79"/>
        <v>3397.6000000000004</v>
      </c>
      <c r="J155" s="8">
        <f t="shared" si="79"/>
        <v>0</v>
      </c>
      <c r="K155" s="8">
        <f t="shared" si="79"/>
        <v>3397.6000000000004</v>
      </c>
      <c r="L155" s="8">
        <f t="shared" si="79"/>
        <v>3397.6000000000004</v>
      </c>
    </row>
    <row r="156" spans="1:12" ht="33.75">
      <c r="A156" s="35"/>
      <c r="B156" s="4" t="s">
        <v>468</v>
      </c>
      <c r="C156" s="5" t="s">
        <v>8</v>
      </c>
      <c r="D156" s="5" t="s">
        <v>26</v>
      </c>
      <c r="E156" s="5" t="s">
        <v>469</v>
      </c>
      <c r="F156" s="16" t="s">
        <v>406</v>
      </c>
      <c r="G156" s="8">
        <f>G157+G158+G159</f>
        <v>0</v>
      </c>
      <c r="H156" s="8">
        <f>H157+H158+H159</f>
        <v>424.3</v>
      </c>
      <c r="I156" s="8">
        <f t="shared" ref="I156:L156" si="80">I157+I158+I159</f>
        <v>424.3</v>
      </c>
      <c r="J156" s="8">
        <f t="shared" si="80"/>
        <v>0</v>
      </c>
      <c r="K156" s="8">
        <f t="shared" si="80"/>
        <v>424.3</v>
      </c>
      <c r="L156" s="8">
        <f t="shared" si="80"/>
        <v>424.3</v>
      </c>
    </row>
    <row r="157" spans="1:12" ht="22.5">
      <c r="A157" s="35"/>
      <c r="B157" s="7" t="s">
        <v>87</v>
      </c>
      <c r="C157" s="5" t="s">
        <v>8</v>
      </c>
      <c r="D157" s="5" t="s">
        <v>26</v>
      </c>
      <c r="E157" s="5" t="s">
        <v>469</v>
      </c>
      <c r="F157" s="16" t="s">
        <v>13</v>
      </c>
      <c r="G157" s="8"/>
      <c r="H157" s="8">
        <v>84.5</v>
      </c>
      <c r="I157" s="8">
        <f t="shared" ref="I157:I159" si="81">G157+H157</f>
        <v>84.5</v>
      </c>
      <c r="J157" s="8"/>
      <c r="K157" s="8">
        <v>84.5</v>
      </c>
      <c r="L157" s="8">
        <f t="shared" ref="L157:L159" si="82">J157+K157</f>
        <v>84.5</v>
      </c>
    </row>
    <row r="158" spans="1:12" ht="45">
      <c r="A158" s="35"/>
      <c r="B158" s="7" t="s">
        <v>88</v>
      </c>
      <c r="C158" s="5" t="s">
        <v>8</v>
      </c>
      <c r="D158" s="5" t="s">
        <v>26</v>
      </c>
      <c r="E158" s="5" t="s">
        <v>469</v>
      </c>
      <c r="F158" s="16" t="s">
        <v>89</v>
      </c>
      <c r="G158" s="8"/>
      <c r="H158" s="8">
        <v>25.5</v>
      </c>
      <c r="I158" s="8">
        <f t="shared" si="81"/>
        <v>25.5</v>
      </c>
      <c r="J158" s="8"/>
      <c r="K158" s="8">
        <v>25.5</v>
      </c>
      <c r="L158" s="8">
        <f t="shared" si="82"/>
        <v>25.5</v>
      </c>
    </row>
    <row r="159" spans="1:12" ht="33.75">
      <c r="A159" s="35"/>
      <c r="B159" s="6" t="s">
        <v>91</v>
      </c>
      <c r="C159" s="5" t="s">
        <v>8</v>
      </c>
      <c r="D159" s="5" t="s">
        <v>26</v>
      </c>
      <c r="E159" s="5" t="s">
        <v>469</v>
      </c>
      <c r="F159" s="16" t="s">
        <v>22</v>
      </c>
      <c r="G159" s="8"/>
      <c r="H159" s="8">
        <v>314.3</v>
      </c>
      <c r="I159" s="8">
        <f t="shared" si="81"/>
        <v>314.3</v>
      </c>
      <c r="J159" s="8"/>
      <c r="K159" s="8">
        <v>314.3</v>
      </c>
      <c r="L159" s="8">
        <f t="shared" si="82"/>
        <v>314.3</v>
      </c>
    </row>
    <row r="160" spans="1:12" ht="33.75">
      <c r="A160" s="35"/>
      <c r="B160" s="4" t="s">
        <v>738</v>
      </c>
      <c r="C160" s="5" t="s">
        <v>8</v>
      </c>
      <c r="D160" s="5" t="s">
        <v>26</v>
      </c>
      <c r="E160" s="5" t="s">
        <v>470</v>
      </c>
      <c r="F160" s="16" t="s">
        <v>406</v>
      </c>
      <c r="G160" s="8">
        <f>G161+G162</f>
        <v>0</v>
      </c>
      <c r="H160" s="8">
        <f>H161+H162</f>
        <v>1641.7</v>
      </c>
      <c r="I160" s="8">
        <f t="shared" ref="I160:L160" si="83">I161+I162</f>
        <v>1641.7</v>
      </c>
      <c r="J160" s="8">
        <f t="shared" si="83"/>
        <v>0</v>
      </c>
      <c r="K160" s="8">
        <f t="shared" si="83"/>
        <v>1641.7</v>
      </c>
      <c r="L160" s="8">
        <f t="shared" si="83"/>
        <v>1641.7</v>
      </c>
    </row>
    <row r="161" spans="1:12" ht="33.75">
      <c r="A161" s="35"/>
      <c r="B161" s="6" t="s">
        <v>14</v>
      </c>
      <c r="C161" s="5" t="s">
        <v>8</v>
      </c>
      <c r="D161" s="5" t="s">
        <v>26</v>
      </c>
      <c r="E161" s="5" t="s">
        <v>470</v>
      </c>
      <c r="F161" s="16" t="s">
        <v>20</v>
      </c>
      <c r="G161" s="8"/>
      <c r="H161" s="8">
        <v>1260.9000000000001</v>
      </c>
      <c r="I161" s="8">
        <f>G161+H161</f>
        <v>1260.9000000000001</v>
      </c>
      <c r="J161" s="8"/>
      <c r="K161" s="8">
        <v>1260.9000000000001</v>
      </c>
      <c r="L161" s="8">
        <f t="shared" ref="L161:L162" si="84">J161+K161</f>
        <v>1260.9000000000001</v>
      </c>
    </row>
    <row r="162" spans="1:12" ht="45">
      <c r="A162" s="35"/>
      <c r="B162" s="7" t="s">
        <v>88</v>
      </c>
      <c r="C162" s="5" t="s">
        <v>8</v>
      </c>
      <c r="D162" s="5" t="s">
        <v>26</v>
      </c>
      <c r="E162" s="5" t="s">
        <v>470</v>
      </c>
      <c r="F162" s="16" t="s">
        <v>89</v>
      </c>
      <c r="G162" s="8"/>
      <c r="H162" s="8">
        <v>380.8</v>
      </c>
      <c r="I162" s="8">
        <f>G162+H162</f>
        <v>380.8</v>
      </c>
      <c r="J162" s="8"/>
      <c r="K162" s="8">
        <v>380.8</v>
      </c>
      <c r="L162" s="8">
        <f t="shared" si="84"/>
        <v>380.8</v>
      </c>
    </row>
    <row r="163" spans="1:12">
      <c r="A163" s="35"/>
      <c r="B163" s="7" t="s">
        <v>497</v>
      </c>
      <c r="C163" s="5" t="s">
        <v>8</v>
      </c>
      <c r="D163" s="5" t="s">
        <v>26</v>
      </c>
      <c r="E163" s="5" t="s">
        <v>498</v>
      </c>
      <c r="F163" s="16" t="s">
        <v>406</v>
      </c>
      <c r="G163" s="8">
        <f>G164+G165</f>
        <v>0</v>
      </c>
      <c r="H163" s="8">
        <f t="shared" ref="H163:L163" si="85">H164+H165</f>
        <v>967.80000000000007</v>
      </c>
      <c r="I163" s="8">
        <f t="shared" si="85"/>
        <v>967.80000000000007</v>
      </c>
      <c r="J163" s="8">
        <f t="shared" si="85"/>
        <v>0</v>
      </c>
      <c r="K163" s="8">
        <f t="shared" si="85"/>
        <v>967.80000000000007</v>
      </c>
      <c r="L163" s="8">
        <f t="shared" si="85"/>
        <v>967.80000000000007</v>
      </c>
    </row>
    <row r="164" spans="1:12" ht="22.5">
      <c r="A164" s="35"/>
      <c r="B164" s="7" t="s">
        <v>87</v>
      </c>
      <c r="C164" s="5" t="s">
        <v>8</v>
      </c>
      <c r="D164" s="5" t="s">
        <v>26</v>
      </c>
      <c r="E164" s="5" t="s">
        <v>498</v>
      </c>
      <c r="F164" s="16" t="s">
        <v>13</v>
      </c>
      <c r="G164" s="8"/>
      <c r="H164" s="8">
        <v>944.1</v>
      </c>
      <c r="I164" s="8">
        <f t="shared" ref="I164:I165" si="86">G164+H164</f>
        <v>944.1</v>
      </c>
      <c r="J164" s="8"/>
      <c r="K164" s="8">
        <v>944.1</v>
      </c>
      <c r="L164" s="8">
        <f t="shared" ref="L164:L165" si="87">J164+K164</f>
        <v>944.1</v>
      </c>
    </row>
    <row r="165" spans="1:12" ht="45">
      <c r="A165" s="35"/>
      <c r="B165" s="7" t="s">
        <v>88</v>
      </c>
      <c r="C165" s="5" t="s">
        <v>8</v>
      </c>
      <c r="D165" s="5" t="s">
        <v>26</v>
      </c>
      <c r="E165" s="5" t="s">
        <v>498</v>
      </c>
      <c r="F165" s="16" t="s">
        <v>89</v>
      </c>
      <c r="G165" s="8"/>
      <c r="H165" s="8">
        <v>23.7</v>
      </c>
      <c r="I165" s="8">
        <f t="shared" si="86"/>
        <v>23.7</v>
      </c>
      <c r="J165" s="8"/>
      <c r="K165" s="8">
        <v>23.7</v>
      </c>
      <c r="L165" s="8">
        <f t="shared" si="87"/>
        <v>23.7</v>
      </c>
    </row>
    <row r="166" spans="1:12" ht="22.5">
      <c r="A166" s="35"/>
      <c r="B166" s="4" t="s">
        <v>759</v>
      </c>
      <c r="C166" s="5" t="s">
        <v>8</v>
      </c>
      <c r="D166" s="5" t="s">
        <v>26</v>
      </c>
      <c r="E166" s="5" t="s">
        <v>499</v>
      </c>
      <c r="F166" s="16" t="s">
        <v>406</v>
      </c>
      <c r="G166" s="8">
        <f>G167+G168</f>
        <v>0</v>
      </c>
      <c r="H166" s="8">
        <f t="shared" ref="H166:L166" si="88">H167+H168</f>
        <v>363.8</v>
      </c>
      <c r="I166" s="8">
        <f t="shared" si="88"/>
        <v>363.8</v>
      </c>
      <c r="J166" s="8">
        <f t="shared" si="88"/>
        <v>0</v>
      </c>
      <c r="K166" s="8">
        <f t="shared" si="88"/>
        <v>363.8</v>
      </c>
      <c r="L166" s="8">
        <f t="shared" si="88"/>
        <v>363.8</v>
      </c>
    </row>
    <row r="167" spans="1:12" ht="33.75">
      <c r="A167" s="35"/>
      <c r="B167" s="6" t="s">
        <v>14</v>
      </c>
      <c r="C167" s="5" t="s">
        <v>8</v>
      </c>
      <c r="D167" s="5" t="s">
        <v>26</v>
      </c>
      <c r="E167" s="5" t="s">
        <v>499</v>
      </c>
      <c r="F167" s="16" t="s">
        <v>20</v>
      </c>
      <c r="G167" s="8"/>
      <c r="H167" s="8">
        <v>78.7</v>
      </c>
      <c r="I167" s="8">
        <f>G167+H167</f>
        <v>78.7</v>
      </c>
      <c r="J167" s="8"/>
      <c r="K167" s="8">
        <v>78.7</v>
      </c>
      <c r="L167" s="8">
        <f t="shared" ref="L167:L168" si="89">J167+K167</f>
        <v>78.7</v>
      </c>
    </row>
    <row r="168" spans="1:12" ht="45">
      <c r="A168" s="35"/>
      <c r="B168" s="7" t="s">
        <v>88</v>
      </c>
      <c r="C168" s="5" t="s">
        <v>8</v>
      </c>
      <c r="D168" s="5" t="s">
        <v>26</v>
      </c>
      <c r="E168" s="5" t="s">
        <v>499</v>
      </c>
      <c r="F168" s="16" t="s">
        <v>89</v>
      </c>
      <c r="G168" s="8"/>
      <c r="H168" s="8">
        <v>285.10000000000002</v>
      </c>
      <c r="I168" s="8">
        <f>G168+H168</f>
        <v>285.10000000000002</v>
      </c>
      <c r="J168" s="8"/>
      <c r="K168" s="8">
        <v>285.10000000000002</v>
      </c>
      <c r="L168" s="8">
        <f t="shared" si="89"/>
        <v>285.10000000000002</v>
      </c>
    </row>
    <row r="169" spans="1:12">
      <c r="A169" s="35" t="s">
        <v>32</v>
      </c>
      <c r="B169" s="38" t="s">
        <v>29</v>
      </c>
      <c r="C169" s="32" t="s">
        <v>8</v>
      </c>
      <c r="D169" s="32" t="s">
        <v>30</v>
      </c>
      <c r="E169" s="32"/>
      <c r="F169" s="48"/>
      <c r="G169" s="45">
        <f>G170</f>
        <v>2000</v>
      </c>
      <c r="H169" s="45">
        <f t="shared" ref="H169:L169" si="90">H170</f>
        <v>0</v>
      </c>
      <c r="I169" s="45">
        <f t="shared" si="90"/>
        <v>2000</v>
      </c>
      <c r="J169" s="45">
        <f t="shared" si="90"/>
        <v>2000</v>
      </c>
      <c r="K169" s="45">
        <f t="shared" si="90"/>
        <v>0</v>
      </c>
      <c r="L169" s="45">
        <f t="shared" si="90"/>
        <v>2000</v>
      </c>
    </row>
    <row r="170" spans="1:12">
      <c r="A170" s="35"/>
      <c r="B170" s="7" t="s">
        <v>156</v>
      </c>
      <c r="C170" s="36" t="s">
        <v>8</v>
      </c>
      <c r="D170" s="36" t="s">
        <v>30</v>
      </c>
      <c r="E170" s="36" t="s">
        <v>147</v>
      </c>
      <c r="F170" s="36"/>
      <c r="G170" s="8">
        <f>G171+G173</f>
        <v>2000</v>
      </c>
      <c r="H170" s="8">
        <f t="shared" ref="H170:L170" si="91">H171+H173</f>
        <v>0</v>
      </c>
      <c r="I170" s="8">
        <f t="shared" si="91"/>
        <v>2000</v>
      </c>
      <c r="J170" s="8">
        <f t="shared" si="91"/>
        <v>2000</v>
      </c>
      <c r="K170" s="8">
        <f t="shared" si="91"/>
        <v>0</v>
      </c>
      <c r="L170" s="8">
        <f t="shared" si="91"/>
        <v>2000</v>
      </c>
    </row>
    <row r="171" spans="1:12" ht="33.75">
      <c r="A171" s="35"/>
      <c r="B171" s="46" t="s">
        <v>209</v>
      </c>
      <c r="C171" s="5" t="s">
        <v>8</v>
      </c>
      <c r="D171" s="5" t="s">
        <v>30</v>
      </c>
      <c r="E171" s="5" t="s">
        <v>210</v>
      </c>
      <c r="F171" s="5"/>
      <c r="G171" s="8">
        <f t="shared" ref="G171:L171" si="92">G172</f>
        <v>2000</v>
      </c>
      <c r="H171" s="8">
        <f t="shared" si="92"/>
        <v>-2000</v>
      </c>
      <c r="I171" s="8">
        <f t="shared" si="92"/>
        <v>0</v>
      </c>
      <c r="J171" s="8">
        <f t="shared" si="92"/>
        <v>2000</v>
      </c>
      <c r="K171" s="8">
        <f t="shared" si="92"/>
        <v>-2000</v>
      </c>
      <c r="L171" s="8">
        <f t="shared" si="92"/>
        <v>0</v>
      </c>
    </row>
    <row r="172" spans="1:12">
      <c r="A172" s="35"/>
      <c r="B172" s="46" t="s">
        <v>31</v>
      </c>
      <c r="C172" s="5" t="s">
        <v>8</v>
      </c>
      <c r="D172" s="5" t="s">
        <v>30</v>
      </c>
      <c r="E172" s="5" t="s">
        <v>210</v>
      </c>
      <c r="F172" s="5">
        <v>870</v>
      </c>
      <c r="G172" s="8">
        <v>2000</v>
      </c>
      <c r="H172" s="8">
        <v>-2000</v>
      </c>
      <c r="I172" s="8">
        <f>G172+H172</f>
        <v>0</v>
      </c>
      <c r="J172" s="8">
        <v>2000</v>
      </c>
      <c r="K172" s="8">
        <v>-2000</v>
      </c>
      <c r="L172" s="19">
        <f>J172+K172</f>
        <v>0</v>
      </c>
    </row>
    <row r="173" spans="1:12">
      <c r="A173" s="35"/>
      <c r="B173" s="7" t="s">
        <v>156</v>
      </c>
      <c r="C173" s="5" t="s">
        <v>8</v>
      </c>
      <c r="D173" s="5" t="s">
        <v>30</v>
      </c>
      <c r="E173" s="5" t="s">
        <v>500</v>
      </c>
      <c r="F173" s="5" t="s">
        <v>406</v>
      </c>
      <c r="G173" s="45">
        <f>G174</f>
        <v>0</v>
      </c>
      <c r="H173" s="69" t="str">
        <f t="shared" ref="H173:L174" si="93">H174</f>
        <v>2000,0</v>
      </c>
      <c r="I173" s="69">
        <f t="shared" si="93"/>
        <v>2000</v>
      </c>
      <c r="J173" s="69">
        <f t="shared" si="93"/>
        <v>0</v>
      </c>
      <c r="K173" s="69">
        <f t="shared" si="93"/>
        <v>2000</v>
      </c>
      <c r="L173" s="69">
        <f t="shared" si="93"/>
        <v>2000</v>
      </c>
    </row>
    <row r="174" spans="1:12" ht="33.75">
      <c r="A174" s="35"/>
      <c r="B174" s="7" t="s">
        <v>209</v>
      </c>
      <c r="C174" s="5" t="s">
        <v>8</v>
      </c>
      <c r="D174" s="5" t="s">
        <v>30</v>
      </c>
      <c r="E174" s="5" t="s">
        <v>500</v>
      </c>
      <c r="F174" s="5" t="s">
        <v>406</v>
      </c>
      <c r="G174" s="70">
        <f>G175</f>
        <v>0</v>
      </c>
      <c r="H174" s="70" t="str">
        <f t="shared" si="93"/>
        <v>2000,0</v>
      </c>
      <c r="I174" s="70">
        <f t="shared" si="93"/>
        <v>2000</v>
      </c>
      <c r="J174" s="70">
        <f t="shared" si="93"/>
        <v>0</v>
      </c>
      <c r="K174" s="70">
        <f t="shared" si="93"/>
        <v>2000</v>
      </c>
      <c r="L174" s="70">
        <f t="shared" si="93"/>
        <v>2000</v>
      </c>
    </row>
    <row r="175" spans="1:12">
      <c r="A175" s="35"/>
      <c r="B175" s="7" t="s">
        <v>31</v>
      </c>
      <c r="C175" s="5" t="s">
        <v>8</v>
      </c>
      <c r="D175" s="5" t="s">
        <v>30</v>
      </c>
      <c r="E175" s="5" t="s">
        <v>500</v>
      </c>
      <c r="F175" s="5">
        <v>870</v>
      </c>
      <c r="G175" s="8">
        <v>0</v>
      </c>
      <c r="H175" s="71" t="s">
        <v>721</v>
      </c>
      <c r="I175" s="70">
        <f>G175+H175</f>
        <v>2000</v>
      </c>
      <c r="J175" s="71"/>
      <c r="K175" s="72">
        <v>2000</v>
      </c>
      <c r="L175" s="70">
        <f>J175+K175</f>
        <v>2000</v>
      </c>
    </row>
    <row r="176" spans="1:12">
      <c r="A176" s="35" t="s">
        <v>154</v>
      </c>
      <c r="B176" s="38" t="s">
        <v>33</v>
      </c>
      <c r="C176" s="32" t="s">
        <v>8</v>
      </c>
      <c r="D176" s="32" t="s">
        <v>34</v>
      </c>
      <c r="E176" s="32"/>
      <c r="F176" s="48"/>
      <c r="G176" s="11">
        <f>G233+G190+G177+G226</f>
        <v>25402.400000000005</v>
      </c>
      <c r="H176" s="11">
        <f t="shared" ref="H176:L176" si="94">H233+H190+H177+H226</f>
        <v>-4.5048409447190352E-12</v>
      </c>
      <c r="I176" s="11">
        <f t="shared" si="94"/>
        <v>25402.399999999998</v>
      </c>
      <c r="J176" s="11">
        <f>J233+J190+J177+J226</f>
        <v>25353.800000000003</v>
      </c>
      <c r="K176" s="11">
        <f t="shared" si="94"/>
        <v>-4.5048409447190352E-12</v>
      </c>
      <c r="L176" s="11">
        <f t="shared" si="94"/>
        <v>25353.799999999996</v>
      </c>
    </row>
    <row r="177" spans="1:12" ht="56.25">
      <c r="A177" s="35"/>
      <c r="B177" s="46" t="s">
        <v>460</v>
      </c>
      <c r="C177" s="5" t="s">
        <v>8</v>
      </c>
      <c r="D177" s="5" t="s">
        <v>34</v>
      </c>
      <c r="E177" s="5" t="s">
        <v>265</v>
      </c>
      <c r="F177" s="5"/>
      <c r="G177" s="8">
        <f>G178+G184</f>
        <v>2183.1999999999998</v>
      </c>
      <c r="H177" s="8">
        <f t="shared" ref="H177:L177" si="95">H178+H184</f>
        <v>0</v>
      </c>
      <c r="I177" s="8">
        <f t="shared" si="95"/>
        <v>2183.1999999999998</v>
      </c>
      <c r="J177" s="8">
        <f t="shared" si="95"/>
        <v>2134.6</v>
      </c>
      <c r="K177" s="8">
        <f t="shared" si="95"/>
        <v>0</v>
      </c>
      <c r="L177" s="8">
        <f t="shared" si="95"/>
        <v>2134.6</v>
      </c>
    </row>
    <row r="178" spans="1:12" ht="22.5">
      <c r="A178" s="35"/>
      <c r="B178" s="46" t="s">
        <v>163</v>
      </c>
      <c r="C178" s="5" t="s">
        <v>8</v>
      </c>
      <c r="D178" s="5" t="s">
        <v>34</v>
      </c>
      <c r="E178" s="5" t="s">
        <v>164</v>
      </c>
      <c r="F178" s="5"/>
      <c r="G178" s="8">
        <f>G179+G181</f>
        <v>2183.1999999999998</v>
      </c>
      <c r="H178" s="8">
        <f t="shared" ref="H178:L178" si="96">H179+H181</f>
        <v>-2183.1999999999998</v>
      </c>
      <c r="I178" s="8">
        <f t="shared" si="96"/>
        <v>0</v>
      </c>
      <c r="J178" s="8">
        <f t="shared" si="96"/>
        <v>2134.6</v>
      </c>
      <c r="K178" s="8">
        <f t="shared" si="96"/>
        <v>-2134.6</v>
      </c>
      <c r="L178" s="8">
        <f t="shared" si="96"/>
        <v>0</v>
      </c>
    </row>
    <row r="179" spans="1:12" ht="33.75">
      <c r="A179" s="35"/>
      <c r="B179" s="46" t="s">
        <v>273</v>
      </c>
      <c r="C179" s="5" t="s">
        <v>8</v>
      </c>
      <c r="D179" s="5" t="s">
        <v>34</v>
      </c>
      <c r="E179" s="5" t="s">
        <v>274</v>
      </c>
      <c r="F179" s="5"/>
      <c r="G179" s="8">
        <f t="shared" ref="G179:L179" si="97">G180</f>
        <v>1917.2</v>
      </c>
      <c r="H179" s="8">
        <f t="shared" si="97"/>
        <v>-1917.2</v>
      </c>
      <c r="I179" s="8">
        <f t="shared" si="97"/>
        <v>0</v>
      </c>
      <c r="J179" s="8">
        <f t="shared" si="97"/>
        <v>1868.6</v>
      </c>
      <c r="K179" s="8">
        <f t="shared" si="97"/>
        <v>-1868.6</v>
      </c>
      <c r="L179" s="8">
        <f t="shared" si="97"/>
        <v>0</v>
      </c>
    </row>
    <row r="180" spans="1:12" ht="22.5">
      <c r="A180" s="35"/>
      <c r="B180" s="7" t="s">
        <v>21</v>
      </c>
      <c r="C180" s="5" t="s">
        <v>8</v>
      </c>
      <c r="D180" s="5" t="s">
        <v>34</v>
      </c>
      <c r="E180" s="5" t="s">
        <v>274</v>
      </c>
      <c r="F180" s="5" t="s">
        <v>27</v>
      </c>
      <c r="G180" s="8">
        <v>1917.2</v>
      </c>
      <c r="H180" s="8">
        <v>-1917.2</v>
      </c>
      <c r="I180" s="8">
        <f>G180+H180</f>
        <v>0</v>
      </c>
      <c r="J180" s="8">
        <v>1868.6</v>
      </c>
      <c r="K180" s="8">
        <v>-1868.6</v>
      </c>
      <c r="L180" s="8">
        <f>J180+K180</f>
        <v>0</v>
      </c>
    </row>
    <row r="181" spans="1:12" ht="33.75">
      <c r="A181" s="35"/>
      <c r="B181" s="46" t="s">
        <v>266</v>
      </c>
      <c r="C181" s="5" t="s">
        <v>8</v>
      </c>
      <c r="D181" s="5" t="s">
        <v>34</v>
      </c>
      <c r="E181" s="5" t="s">
        <v>112</v>
      </c>
      <c r="F181" s="5"/>
      <c r="G181" s="8">
        <f t="shared" ref="G181:I181" si="98">SUM(G182:G183)</f>
        <v>266</v>
      </c>
      <c r="H181" s="8">
        <f t="shared" si="98"/>
        <v>-266</v>
      </c>
      <c r="I181" s="8">
        <f t="shared" si="98"/>
        <v>0</v>
      </c>
      <c r="J181" s="8">
        <f t="shared" ref="J181:L181" si="99">SUM(J182:J183)</f>
        <v>266</v>
      </c>
      <c r="K181" s="8">
        <f t="shared" si="99"/>
        <v>-266</v>
      </c>
      <c r="L181" s="8">
        <f t="shared" si="99"/>
        <v>0</v>
      </c>
    </row>
    <row r="182" spans="1:12" ht="22.5">
      <c r="A182" s="35"/>
      <c r="B182" s="7" t="s">
        <v>21</v>
      </c>
      <c r="C182" s="5" t="s">
        <v>8</v>
      </c>
      <c r="D182" s="5" t="s">
        <v>34</v>
      </c>
      <c r="E182" s="5" t="s">
        <v>112</v>
      </c>
      <c r="F182" s="5" t="s">
        <v>27</v>
      </c>
      <c r="G182" s="8">
        <v>32</v>
      </c>
      <c r="H182" s="8">
        <v>-32</v>
      </c>
      <c r="I182" s="8">
        <f>G182+H182</f>
        <v>0</v>
      </c>
      <c r="J182" s="8">
        <v>32</v>
      </c>
      <c r="K182" s="8">
        <v>-32</v>
      </c>
      <c r="L182" s="8">
        <f>J182+K182</f>
        <v>0</v>
      </c>
    </row>
    <row r="183" spans="1:12" ht="33.75">
      <c r="A183" s="35"/>
      <c r="B183" s="7" t="s">
        <v>91</v>
      </c>
      <c r="C183" s="5" t="s">
        <v>8</v>
      </c>
      <c r="D183" s="5" t="s">
        <v>34</v>
      </c>
      <c r="E183" s="5" t="s">
        <v>112</v>
      </c>
      <c r="F183" s="5" t="s">
        <v>22</v>
      </c>
      <c r="G183" s="8">
        <v>234</v>
      </c>
      <c r="H183" s="8">
        <v>-234</v>
      </c>
      <c r="I183" s="8">
        <f>G183+H183</f>
        <v>0</v>
      </c>
      <c r="J183" s="8">
        <v>234</v>
      </c>
      <c r="K183" s="8">
        <v>-234</v>
      </c>
      <c r="L183" s="8">
        <f>J183+K183</f>
        <v>0</v>
      </c>
    </row>
    <row r="184" spans="1:12" ht="22.5">
      <c r="A184" s="35"/>
      <c r="B184" s="4" t="s">
        <v>501</v>
      </c>
      <c r="C184" s="5" t="s">
        <v>8</v>
      </c>
      <c r="D184" s="5" t="s">
        <v>34</v>
      </c>
      <c r="E184" s="5" t="s">
        <v>503</v>
      </c>
      <c r="F184" s="5" t="s">
        <v>406</v>
      </c>
      <c r="G184" s="8">
        <f>G185+G187</f>
        <v>0</v>
      </c>
      <c r="H184" s="8">
        <f>H185+H187</f>
        <v>2183.1999999999998</v>
      </c>
      <c r="I184" s="8">
        <f t="shared" ref="I184:L184" si="100">I185+I187</f>
        <v>2183.1999999999998</v>
      </c>
      <c r="J184" s="8">
        <f t="shared" si="100"/>
        <v>0</v>
      </c>
      <c r="K184" s="8">
        <f t="shared" si="100"/>
        <v>2134.6</v>
      </c>
      <c r="L184" s="8">
        <f t="shared" si="100"/>
        <v>2134.6</v>
      </c>
    </row>
    <row r="185" spans="1:12" ht="22.5">
      <c r="A185" s="35"/>
      <c r="B185" s="18" t="s">
        <v>502</v>
      </c>
      <c r="C185" s="5" t="s">
        <v>8</v>
      </c>
      <c r="D185" s="5" t="s">
        <v>34</v>
      </c>
      <c r="E185" s="5" t="s">
        <v>504</v>
      </c>
      <c r="F185" s="5" t="s">
        <v>406</v>
      </c>
      <c r="G185" s="8">
        <f>G186</f>
        <v>0</v>
      </c>
      <c r="H185" s="8">
        <f t="shared" ref="H185:L185" si="101">H186</f>
        <v>1917.2</v>
      </c>
      <c r="I185" s="8">
        <f t="shared" si="101"/>
        <v>1917.2</v>
      </c>
      <c r="J185" s="8">
        <f t="shared" si="101"/>
        <v>0</v>
      </c>
      <c r="K185" s="8">
        <f t="shared" si="101"/>
        <v>1868.6</v>
      </c>
      <c r="L185" s="8">
        <f t="shared" si="101"/>
        <v>1868.6</v>
      </c>
    </row>
    <row r="186" spans="1:12" ht="22.5">
      <c r="A186" s="35"/>
      <c r="B186" s="6" t="s">
        <v>21</v>
      </c>
      <c r="C186" s="5" t="s">
        <v>8</v>
      </c>
      <c r="D186" s="5" t="s">
        <v>34</v>
      </c>
      <c r="E186" s="5" t="s">
        <v>504</v>
      </c>
      <c r="F186" s="5" t="s">
        <v>27</v>
      </c>
      <c r="G186" s="8"/>
      <c r="H186" s="8">
        <v>1917.2</v>
      </c>
      <c r="I186" s="8">
        <f>G186+H186</f>
        <v>1917.2</v>
      </c>
      <c r="J186" s="8"/>
      <c r="K186" s="8">
        <v>1868.6</v>
      </c>
      <c r="L186" s="8">
        <f>J186+K186</f>
        <v>1868.6</v>
      </c>
    </row>
    <row r="187" spans="1:12" ht="22.5">
      <c r="A187" s="35"/>
      <c r="B187" s="18" t="s">
        <v>505</v>
      </c>
      <c r="C187" s="5" t="s">
        <v>8</v>
      </c>
      <c r="D187" s="5" t="s">
        <v>34</v>
      </c>
      <c r="E187" s="5" t="s">
        <v>506</v>
      </c>
      <c r="F187" s="5" t="s">
        <v>406</v>
      </c>
      <c r="G187" s="8">
        <f>G188+G189</f>
        <v>0</v>
      </c>
      <c r="H187" s="8">
        <f t="shared" ref="H187:L187" si="102">H188+H189</f>
        <v>266</v>
      </c>
      <c r="I187" s="8">
        <f t="shared" si="102"/>
        <v>266</v>
      </c>
      <c r="J187" s="8">
        <f t="shared" si="102"/>
        <v>0</v>
      </c>
      <c r="K187" s="8">
        <f t="shared" si="102"/>
        <v>266</v>
      </c>
      <c r="L187" s="8">
        <f t="shared" si="102"/>
        <v>266</v>
      </c>
    </row>
    <row r="188" spans="1:12" ht="22.5">
      <c r="A188" s="35"/>
      <c r="B188" s="6" t="s">
        <v>21</v>
      </c>
      <c r="C188" s="5" t="s">
        <v>8</v>
      </c>
      <c r="D188" s="5" t="s">
        <v>34</v>
      </c>
      <c r="E188" s="5" t="s">
        <v>506</v>
      </c>
      <c r="F188" s="5" t="s">
        <v>27</v>
      </c>
      <c r="G188" s="8"/>
      <c r="H188" s="8">
        <v>32</v>
      </c>
      <c r="I188" s="8">
        <f>G188+H188</f>
        <v>32</v>
      </c>
      <c r="J188" s="8"/>
      <c r="K188" s="8">
        <v>32</v>
      </c>
      <c r="L188" s="8">
        <f t="shared" ref="L188:L189" si="103">J188+K188</f>
        <v>32</v>
      </c>
    </row>
    <row r="189" spans="1:12" ht="21.75" customHeight="1">
      <c r="A189" s="35"/>
      <c r="B189" s="6" t="s">
        <v>91</v>
      </c>
      <c r="C189" s="5" t="s">
        <v>8</v>
      </c>
      <c r="D189" s="5" t="s">
        <v>34</v>
      </c>
      <c r="E189" s="5" t="s">
        <v>506</v>
      </c>
      <c r="F189" s="5" t="s">
        <v>22</v>
      </c>
      <c r="G189" s="8"/>
      <c r="H189" s="8">
        <v>234</v>
      </c>
      <c r="I189" s="8">
        <f>G189+H189</f>
        <v>234</v>
      </c>
      <c r="J189" s="8"/>
      <c r="K189" s="8">
        <v>234</v>
      </c>
      <c r="L189" s="8">
        <f t="shared" si="103"/>
        <v>234</v>
      </c>
    </row>
    <row r="190" spans="1:12" ht="45" customHeight="1">
      <c r="A190" s="35"/>
      <c r="B190" s="7" t="s">
        <v>461</v>
      </c>
      <c r="C190" s="5" t="s">
        <v>8</v>
      </c>
      <c r="D190" s="5" t="s">
        <v>34</v>
      </c>
      <c r="E190" s="5" t="s">
        <v>158</v>
      </c>
      <c r="F190" s="5"/>
      <c r="G190" s="8">
        <f t="shared" ref="G190:L190" si="104">G192+G211+G223+G208+G206</f>
        <v>19153.800000000003</v>
      </c>
      <c r="H190" s="8">
        <f t="shared" si="104"/>
        <v>99.299999999996359</v>
      </c>
      <c r="I190" s="8">
        <f t="shared" si="104"/>
        <v>19253.099999999999</v>
      </c>
      <c r="J190" s="8">
        <f t="shared" si="104"/>
        <v>19153.800000000003</v>
      </c>
      <c r="K190" s="8">
        <f t="shared" si="104"/>
        <v>99.299999999996359</v>
      </c>
      <c r="L190" s="8">
        <f t="shared" si="104"/>
        <v>19253.099999999999</v>
      </c>
    </row>
    <row r="191" spans="1:12" ht="33.75">
      <c r="A191" s="35"/>
      <c r="B191" s="7" t="s">
        <v>245</v>
      </c>
      <c r="C191" s="5" t="s">
        <v>8</v>
      </c>
      <c r="D191" s="5" t="s">
        <v>34</v>
      </c>
      <c r="E191" s="16" t="s">
        <v>249</v>
      </c>
      <c r="F191" s="16"/>
      <c r="G191" s="8">
        <f>G192</f>
        <v>19098.600000000002</v>
      </c>
      <c r="H191" s="8">
        <f t="shared" ref="H191:L191" si="105">H192</f>
        <v>-19098.600000000002</v>
      </c>
      <c r="I191" s="8">
        <f t="shared" si="105"/>
        <v>0</v>
      </c>
      <c r="J191" s="8">
        <f t="shared" si="105"/>
        <v>19098.600000000002</v>
      </c>
      <c r="K191" s="8">
        <f t="shared" si="105"/>
        <v>-19098.600000000002</v>
      </c>
      <c r="L191" s="8">
        <f t="shared" si="105"/>
        <v>0</v>
      </c>
    </row>
    <row r="192" spans="1:12" ht="33.75">
      <c r="A192" s="35"/>
      <c r="B192" s="7" t="s">
        <v>105</v>
      </c>
      <c r="C192" s="5" t="s">
        <v>8</v>
      </c>
      <c r="D192" s="5" t="s">
        <v>34</v>
      </c>
      <c r="E192" s="16" t="s">
        <v>414</v>
      </c>
      <c r="F192" s="16"/>
      <c r="G192" s="8">
        <f>G193+G196+G202</f>
        <v>19098.600000000002</v>
      </c>
      <c r="H192" s="8">
        <f t="shared" ref="H192:L192" si="106">H193+H196+H202</f>
        <v>-19098.600000000002</v>
      </c>
      <c r="I192" s="8">
        <f t="shared" si="106"/>
        <v>0</v>
      </c>
      <c r="J192" s="8">
        <f t="shared" si="106"/>
        <v>19098.600000000002</v>
      </c>
      <c r="K192" s="8">
        <f t="shared" si="106"/>
        <v>-19098.600000000002</v>
      </c>
      <c r="L192" s="8">
        <f t="shared" si="106"/>
        <v>0</v>
      </c>
    </row>
    <row r="193" spans="1:12" ht="33.75">
      <c r="A193" s="35"/>
      <c r="B193" s="7" t="s">
        <v>106</v>
      </c>
      <c r="C193" s="5" t="s">
        <v>8</v>
      </c>
      <c r="D193" s="5" t="s">
        <v>34</v>
      </c>
      <c r="E193" s="16" t="s">
        <v>415</v>
      </c>
      <c r="F193" s="16"/>
      <c r="G193" s="8">
        <f>G194+G195</f>
        <v>13922.8</v>
      </c>
      <c r="H193" s="8">
        <f t="shared" ref="H193:I193" si="107">H194+H195</f>
        <v>-13922.8</v>
      </c>
      <c r="I193" s="8">
        <f t="shared" si="107"/>
        <v>0</v>
      </c>
      <c r="J193" s="8">
        <f>J194+J195</f>
        <v>13922.8</v>
      </c>
      <c r="K193" s="8">
        <f t="shared" ref="K193:L193" si="108">K194+K195</f>
        <v>-13922.8</v>
      </c>
      <c r="L193" s="8">
        <f t="shared" si="108"/>
        <v>0</v>
      </c>
    </row>
    <row r="194" spans="1:12">
      <c r="A194" s="35"/>
      <c r="B194" s="7" t="s">
        <v>145</v>
      </c>
      <c r="C194" s="5" t="s">
        <v>8</v>
      </c>
      <c r="D194" s="5" t="s">
        <v>34</v>
      </c>
      <c r="E194" s="16" t="s">
        <v>415</v>
      </c>
      <c r="F194" s="16" t="s">
        <v>35</v>
      </c>
      <c r="G194" s="8">
        <v>10693.4</v>
      </c>
      <c r="H194" s="8">
        <v>-10693.4</v>
      </c>
      <c r="I194" s="8">
        <f t="shared" ref="I194:I204" si="109">G194+H194</f>
        <v>0</v>
      </c>
      <c r="J194" s="8">
        <v>10693.4</v>
      </c>
      <c r="K194" s="8">
        <v>-10693.4</v>
      </c>
      <c r="L194" s="8">
        <f t="shared" ref="L194:L195" si="110">J194+K194</f>
        <v>0</v>
      </c>
    </row>
    <row r="195" spans="1:12" ht="33.75">
      <c r="A195" s="35"/>
      <c r="B195" s="7" t="s">
        <v>146</v>
      </c>
      <c r="C195" s="5" t="s">
        <v>8</v>
      </c>
      <c r="D195" s="5" t="s">
        <v>34</v>
      </c>
      <c r="E195" s="16" t="s">
        <v>415</v>
      </c>
      <c r="F195" s="16" t="s">
        <v>107</v>
      </c>
      <c r="G195" s="8">
        <v>3229.4</v>
      </c>
      <c r="H195" s="8">
        <v>-3229.4</v>
      </c>
      <c r="I195" s="8">
        <f t="shared" si="109"/>
        <v>0</v>
      </c>
      <c r="J195" s="8">
        <v>3229.4</v>
      </c>
      <c r="K195" s="8">
        <v>-3229.4</v>
      </c>
      <c r="L195" s="8">
        <f t="shared" si="110"/>
        <v>0</v>
      </c>
    </row>
    <row r="196" spans="1:12" ht="33.75">
      <c r="A196" s="35"/>
      <c r="B196" s="7" t="s">
        <v>108</v>
      </c>
      <c r="C196" s="5" t="s">
        <v>8</v>
      </c>
      <c r="D196" s="5" t="s">
        <v>34</v>
      </c>
      <c r="E196" s="16" t="s">
        <v>416</v>
      </c>
      <c r="F196" s="16"/>
      <c r="G196" s="8">
        <f>G197+G198+G199+G200+G201</f>
        <v>4485.1000000000004</v>
      </c>
      <c r="H196" s="8">
        <f t="shared" ref="H196:L196" si="111">H197+H198+H199+H200+H201</f>
        <v>-4485.1000000000004</v>
      </c>
      <c r="I196" s="8">
        <f t="shared" si="111"/>
        <v>0</v>
      </c>
      <c r="J196" s="8">
        <f t="shared" si="111"/>
        <v>4485.1000000000004</v>
      </c>
      <c r="K196" s="8">
        <f t="shared" si="111"/>
        <v>-4485.1000000000004</v>
      </c>
      <c r="L196" s="8">
        <f t="shared" si="111"/>
        <v>0</v>
      </c>
    </row>
    <row r="197" spans="1:12" ht="22.5">
      <c r="A197" s="35"/>
      <c r="B197" s="49" t="s">
        <v>21</v>
      </c>
      <c r="C197" s="5" t="s">
        <v>8</v>
      </c>
      <c r="D197" s="5" t="s">
        <v>34</v>
      </c>
      <c r="E197" s="16" t="s">
        <v>416</v>
      </c>
      <c r="F197" s="16" t="s">
        <v>27</v>
      </c>
      <c r="G197" s="8">
        <v>398</v>
      </c>
      <c r="H197" s="8">
        <v>-398</v>
      </c>
      <c r="I197" s="8">
        <f t="shared" si="109"/>
        <v>0</v>
      </c>
      <c r="J197" s="8">
        <v>398</v>
      </c>
      <c r="K197" s="8">
        <v>-398</v>
      </c>
      <c r="L197" s="8">
        <f t="shared" ref="L197:L201" si="112">J197+K197</f>
        <v>0</v>
      </c>
    </row>
    <row r="198" spans="1:12" ht="33.75">
      <c r="A198" s="35"/>
      <c r="B198" s="49" t="s">
        <v>91</v>
      </c>
      <c r="C198" s="5" t="s">
        <v>8</v>
      </c>
      <c r="D198" s="5" t="s">
        <v>34</v>
      </c>
      <c r="E198" s="16" t="s">
        <v>416</v>
      </c>
      <c r="F198" s="16" t="s">
        <v>22</v>
      </c>
      <c r="G198" s="8">
        <v>3837</v>
      </c>
      <c r="H198" s="8">
        <v>-3837</v>
      </c>
      <c r="I198" s="8">
        <f t="shared" si="109"/>
        <v>0</v>
      </c>
      <c r="J198" s="8">
        <v>3837</v>
      </c>
      <c r="K198" s="8">
        <v>-3837</v>
      </c>
      <c r="L198" s="8">
        <f t="shared" si="112"/>
        <v>0</v>
      </c>
    </row>
    <row r="199" spans="1:12" ht="22.5">
      <c r="A199" s="35"/>
      <c r="B199" s="7" t="s">
        <v>23</v>
      </c>
      <c r="C199" s="5" t="s">
        <v>8</v>
      </c>
      <c r="D199" s="5" t="s">
        <v>34</v>
      </c>
      <c r="E199" s="16" t="s">
        <v>416</v>
      </c>
      <c r="F199" s="16" t="s">
        <v>99</v>
      </c>
      <c r="G199" s="8">
        <v>234.3</v>
      </c>
      <c r="H199" s="8">
        <v>-234.3</v>
      </c>
      <c r="I199" s="8">
        <f t="shared" si="109"/>
        <v>0</v>
      </c>
      <c r="J199" s="8">
        <v>234.3</v>
      </c>
      <c r="K199" s="8">
        <v>-234.3</v>
      </c>
      <c r="L199" s="8">
        <f t="shared" si="112"/>
        <v>0</v>
      </c>
    </row>
    <row r="200" spans="1:12">
      <c r="A200" s="35"/>
      <c r="B200" s="7" t="s">
        <v>100</v>
      </c>
      <c r="C200" s="5" t="s">
        <v>8</v>
      </c>
      <c r="D200" s="5" t="s">
        <v>34</v>
      </c>
      <c r="E200" s="16" t="s">
        <v>416</v>
      </c>
      <c r="F200" s="16" t="s">
        <v>36</v>
      </c>
      <c r="G200" s="8">
        <v>10.8</v>
      </c>
      <c r="H200" s="8">
        <v>-10.8</v>
      </c>
      <c r="I200" s="8">
        <f t="shared" si="109"/>
        <v>0</v>
      </c>
      <c r="J200" s="8">
        <v>10.8</v>
      </c>
      <c r="K200" s="8">
        <v>-10.8</v>
      </c>
      <c r="L200" s="8">
        <f t="shared" si="112"/>
        <v>0</v>
      </c>
    </row>
    <row r="201" spans="1:12">
      <c r="A201" s="35"/>
      <c r="B201" s="7" t="s">
        <v>102</v>
      </c>
      <c r="C201" s="5" t="s">
        <v>8</v>
      </c>
      <c r="D201" s="5" t="s">
        <v>34</v>
      </c>
      <c r="E201" s="16" t="s">
        <v>416</v>
      </c>
      <c r="F201" s="16" t="s">
        <v>103</v>
      </c>
      <c r="G201" s="8">
        <v>5</v>
      </c>
      <c r="H201" s="8">
        <v>-5</v>
      </c>
      <c r="I201" s="8">
        <f t="shared" si="109"/>
        <v>0</v>
      </c>
      <c r="J201" s="8">
        <v>5</v>
      </c>
      <c r="K201" s="8">
        <v>-5</v>
      </c>
      <c r="L201" s="8">
        <f t="shared" si="112"/>
        <v>0</v>
      </c>
    </row>
    <row r="202" spans="1:12" ht="33.75">
      <c r="A202" s="35"/>
      <c r="B202" s="7" t="s">
        <v>211</v>
      </c>
      <c r="C202" s="5" t="s">
        <v>8</v>
      </c>
      <c r="D202" s="5" t="s">
        <v>34</v>
      </c>
      <c r="E202" s="16" t="s">
        <v>417</v>
      </c>
      <c r="F202" s="16"/>
      <c r="G202" s="8">
        <f>G203+G204</f>
        <v>690.69999999999993</v>
      </c>
      <c r="H202" s="8">
        <f t="shared" ref="H202:I202" si="113">H203+H204</f>
        <v>-690.69999999999993</v>
      </c>
      <c r="I202" s="8">
        <f t="shared" si="113"/>
        <v>0</v>
      </c>
      <c r="J202" s="8">
        <f>J203+J204</f>
        <v>690.69999999999993</v>
      </c>
      <c r="K202" s="8">
        <f t="shared" ref="K202:L202" si="114">K203+K204</f>
        <v>-690.69999999999993</v>
      </c>
      <c r="L202" s="8">
        <f t="shared" si="114"/>
        <v>0</v>
      </c>
    </row>
    <row r="203" spans="1:12" ht="33.75">
      <c r="A203" s="35"/>
      <c r="B203" s="7" t="s">
        <v>91</v>
      </c>
      <c r="C203" s="5" t="s">
        <v>8</v>
      </c>
      <c r="D203" s="5" t="s">
        <v>34</v>
      </c>
      <c r="E203" s="16" t="s">
        <v>417</v>
      </c>
      <c r="F203" s="16" t="s">
        <v>22</v>
      </c>
      <c r="G203" s="8">
        <v>33.799999999999997</v>
      </c>
      <c r="H203" s="8">
        <v>-33.799999999999997</v>
      </c>
      <c r="I203" s="8">
        <f t="shared" si="109"/>
        <v>0</v>
      </c>
      <c r="J203" s="8">
        <v>33.799999999999997</v>
      </c>
      <c r="K203" s="8">
        <v>-33.799999999999997</v>
      </c>
      <c r="L203" s="8">
        <f t="shared" ref="L203:L204" si="115">J203+K203</f>
        <v>0</v>
      </c>
    </row>
    <row r="204" spans="1:12">
      <c r="A204" s="35"/>
      <c r="B204" s="7" t="s">
        <v>246</v>
      </c>
      <c r="C204" s="5" t="s">
        <v>8</v>
      </c>
      <c r="D204" s="5" t="s">
        <v>34</v>
      </c>
      <c r="E204" s="16" t="s">
        <v>417</v>
      </c>
      <c r="F204" s="16" t="s">
        <v>247</v>
      </c>
      <c r="G204" s="8">
        <v>656.9</v>
      </c>
      <c r="H204" s="8">
        <v>-656.9</v>
      </c>
      <c r="I204" s="8">
        <f t="shared" si="109"/>
        <v>0</v>
      </c>
      <c r="J204" s="8">
        <v>656.9</v>
      </c>
      <c r="K204" s="8">
        <v>-656.9</v>
      </c>
      <c r="L204" s="8">
        <f t="shared" si="115"/>
        <v>0</v>
      </c>
    </row>
    <row r="205" spans="1:12" ht="22.5">
      <c r="A205" s="35"/>
      <c r="B205" s="46" t="s">
        <v>159</v>
      </c>
      <c r="C205" s="5" t="s">
        <v>8</v>
      </c>
      <c r="D205" s="5" t="s">
        <v>34</v>
      </c>
      <c r="E205" s="5" t="s">
        <v>160</v>
      </c>
      <c r="F205" s="16"/>
      <c r="G205" s="8">
        <f t="shared" ref="G205:K206" si="116">G206</f>
        <v>55.2</v>
      </c>
      <c r="H205" s="8">
        <f t="shared" si="116"/>
        <v>-55.2</v>
      </c>
      <c r="I205" s="8">
        <f>I206</f>
        <v>0</v>
      </c>
      <c r="J205" s="8">
        <f t="shared" si="116"/>
        <v>55.2</v>
      </c>
      <c r="K205" s="8">
        <f t="shared" si="116"/>
        <v>-55.2</v>
      </c>
      <c r="L205" s="8">
        <f>L206</f>
        <v>0</v>
      </c>
    </row>
    <row r="206" spans="1:12" ht="22.5">
      <c r="A206" s="35"/>
      <c r="B206" s="46" t="s">
        <v>234</v>
      </c>
      <c r="C206" s="5" t="s">
        <v>8</v>
      </c>
      <c r="D206" s="5" t="s">
        <v>34</v>
      </c>
      <c r="E206" s="5" t="s">
        <v>113</v>
      </c>
      <c r="F206" s="16"/>
      <c r="G206" s="8">
        <f t="shared" si="116"/>
        <v>55.2</v>
      </c>
      <c r="H206" s="8">
        <f t="shared" si="116"/>
        <v>-55.2</v>
      </c>
      <c r="I206" s="8">
        <f>I207</f>
        <v>0</v>
      </c>
      <c r="J206" s="8">
        <f t="shared" si="116"/>
        <v>55.2</v>
      </c>
      <c r="K206" s="8">
        <f t="shared" si="116"/>
        <v>-55.2</v>
      </c>
      <c r="L206" s="8">
        <f>L207</f>
        <v>0</v>
      </c>
    </row>
    <row r="207" spans="1:12">
      <c r="A207" s="35"/>
      <c r="B207" s="46" t="s">
        <v>92</v>
      </c>
      <c r="C207" s="5" t="s">
        <v>8</v>
      </c>
      <c r="D207" s="5" t="s">
        <v>34</v>
      </c>
      <c r="E207" s="5" t="s">
        <v>113</v>
      </c>
      <c r="F207" s="16" t="s">
        <v>36</v>
      </c>
      <c r="G207" s="8">
        <v>55.2</v>
      </c>
      <c r="H207" s="8">
        <v>-55.2</v>
      </c>
      <c r="I207" s="8">
        <f>G207+H207</f>
        <v>0</v>
      </c>
      <c r="J207" s="8">
        <v>55.2</v>
      </c>
      <c r="K207" s="8">
        <v>-55.2</v>
      </c>
      <c r="L207" s="8">
        <f>J207+K207</f>
        <v>0</v>
      </c>
    </row>
    <row r="208" spans="1:12" ht="22.5">
      <c r="A208" s="35"/>
      <c r="B208" s="4" t="s">
        <v>509</v>
      </c>
      <c r="C208" s="5" t="s">
        <v>8</v>
      </c>
      <c r="D208" s="5" t="s">
        <v>34</v>
      </c>
      <c r="E208" s="16" t="s">
        <v>512</v>
      </c>
      <c r="F208" s="16" t="s">
        <v>406</v>
      </c>
      <c r="G208" s="8">
        <f>G209</f>
        <v>0</v>
      </c>
      <c r="H208" s="8">
        <f t="shared" ref="H208:L209" si="117">H209</f>
        <v>55.2</v>
      </c>
      <c r="I208" s="8">
        <f t="shared" si="117"/>
        <v>55.2</v>
      </c>
      <c r="J208" s="8">
        <f t="shared" si="117"/>
        <v>0</v>
      </c>
      <c r="K208" s="8">
        <f t="shared" si="117"/>
        <v>55.2</v>
      </c>
      <c r="L208" s="8">
        <f t="shared" si="117"/>
        <v>55.2</v>
      </c>
    </row>
    <row r="209" spans="1:12" ht="22.5">
      <c r="A209" s="35"/>
      <c r="B209" s="7" t="s">
        <v>234</v>
      </c>
      <c r="C209" s="5" t="s">
        <v>8</v>
      </c>
      <c r="D209" s="5" t="s">
        <v>34</v>
      </c>
      <c r="E209" s="16" t="s">
        <v>512</v>
      </c>
      <c r="F209" s="16" t="s">
        <v>406</v>
      </c>
      <c r="G209" s="8">
        <f>G210</f>
        <v>0</v>
      </c>
      <c r="H209" s="8">
        <f t="shared" si="117"/>
        <v>55.2</v>
      </c>
      <c r="I209" s="8">
        <f t="shared" si="117"/>
        <v>55.2</v>
      </c>
      <c r="J209" s="8">
        <f t="shared" si="117"/>
        <v>0</v>
      </c>
      <c r="K209" s="8">
        <f t="shared" si="117"/>
        <v>55.2</v>
      </c>
      <c r="L209" s="8">
        <f t="shared" si="117"/>
        <v>55.2</v>
      </c>
    </row>
    <row r="210" spans="1:12">
      <c r="A210" s="35"/>
      <c r="B210" s="7" t="s">
        <v>92</v>
      </c>
      <c r="C210" s="5" t="s">
        <v>8</v>
      </c>
      <c r="D210" s="5" t="s">
        <v>34</v>
      </c>
      <c r="E210" s="16" t="s">
        <v>512</v>
      </c>
      <c r="F210" s="16" t="s">
        <v>36</v>
      </c>
      <c r="G210" s="8"/>
      <c r="H210" s="8">
        <v>55.2</v>
      </c>
      <c r="I210" s="8">
        <f>SUM(G210:H210)</f>
        <v>55.2</v>
      </c>
      <c r="J210" s="8"/>
      <c r="K210" s="8">
        <v>55.2</v>
      </c>
      <c r="L210" s="8">
        <f>SUM(J210:K210)</f>
        <v>55.2</v>
      </c>
    </row>
    <row r="211" spans="1:12" ht="46.5" customHeight="1">
      <c r="A211" s="35"/>
      <c r="B211" s="4" t="s">
        <v>525</v>
      </c>
      <c r="C211" s="5" t="s">
        <v>8</v>
      </c>
      <c r="D211" s="5" t="s">
        <v>34</v>
      </c>
      <c r="E211" s="16" t="s">
        <v>526</v>
      </c>
      <c r="F211" s="16" t="s">
        <v>406</v>
      </c>
      <c r="G211" s="8">
        <f>G212+G220</f>
        <v>0</v>
      </c>
      <c r="H211" s="8">
        <f>H212+H220</f>
        <v>19098.599999999999</v>
      </c>
      <c r="I211" s="8">
        <f t="shared" ref="I211:L211" si="118">I212+I220</f>
        <v>19098.599999999999</v>
      </c>
      <c r="J211" s="8">
        <f t="shared" si="118"/>
        <v>0</v>
      </c>
      <c r="K211" s="8">
        <f t="shared" si="118"/>
        <v>19098.599999999999</v>
      </c>
      <c r="L211" s="8">
        <f t="shared" si="118"/>
        <v>19098.599999999999</v>
      </c>
    </row>
    <row r="212" spans="1:12" ht="45">
      <c r="A212" s="35"/>
      <c r="B212" s="7" t="s">
        <v>513</v>
      </c>
      <c r="C212" s="5" t="s">
        <v>8</v>
      </c>
      <c r="D212" s="5" t="s">
        <v>34</v>
      </c>
      <c r="E212" s="16" t="s">
        <v>514</v>
      </c>
      <c r="F212" s="16" t="s">
        <v>406</v>
      </c>
      <c r="G212" s="8">
        <f t="shared" ref="G212:L212" si="119">SUM(G213:G219)</f>
        <v>0</v>
      </c>
      <c r="H212" s="8">
        <f t="shared" si="119"/>
        <v>18407.899999999998</v>
      </c>
      <c r="I212" s="8">
        <f t="shared" si="119"/>
        <v>18407.899999999998</v>
      </c>
      <c r="J212" s="8">
        <f t="shared" si="119"/>
        <v>0</v>
      </c>
      <c r="K212" s="8">
        <f t="shared" si="119"/>
        <v>18407.899999999998</v>
      </c>
      <c r="L212" s="8">
        <f t="shared" si="119"/>
        <v>18407.899999999998</v>
      </c>
    </row>
    <row r="213" spans="1:12">
      <c r="A213" s="35"/>
      <c r="B213" s="7" t="s">
        <v>145</v>
      </c>
      <c r="C213" s="5" t="s">
        <v>8</v>
      </c>
      <c r="D213" s="5" t="s">
        <v>34</v>
      </c>
      <c r="E213" s="16" t="s">
        <v>514</v>
      </c>
      <c r="F213" s="16" t="s">
        <v>35</v>
      </c>
      <c r="G213" s="8"/>
      <c r="H213" s="8">
        <v>10693.4</v>
      </c>
      <c r="I213" s="8">
        <f>SUM(G213:H213)</f>
        <v>10693.4</v>
      </c>
      <c r="J213" s="8"/>
      <c r="K213" s="8">
        <v>10693.4</v>
      </c>
      <c r="L213" s="8">
        <f>SUM(J213:K213)</f>
        <v>10693.4</v>
      </c>
    </row>
    <row r="214" spans="1:12" ht="33.75">
      <c r="A214" s="35"/>
      <c r="B214" s="7" t="s">
        <v>146</v>
      </c>
      <c r="C214" s="5" t="s">
        <v>8</v>
      </c>
      <c r="D214" s="5" t="s">
        <v>34</v>
      </c>
      <c r="E214" s="16" t="s">
        <v>514</v>
      </c>
      <c r="F214" s="16" t="s">
        <v>107</v>
      </c>
      <c r="G214" s="8"/>
      <c r="H214" s="8">
        <v>3229.4</v>
      </c>
      <c r="I214" s="8">
        <f t="shared" ref="I214:I219" si="120">SUM(G214:H214)</f>
        <v>3229.4</v>
      </c>
      <c r="J214" s="8"/>
      <c r="K214" s="8">
        <v>3229.4</v>
      </c>
      <c r="L214" s="8">
        <f t="shared" ref="L214:L219" si="121">SUM(J214:K214)</f>
        <v>3229.4</v>
      </c>
    </row>
    <row r="215" spans="1:12" ht="22.5">
      <c r="A215" s="35"/>
      <c r="B215" s="6" t="s">
        <v>21</v>
      </c>
      <c r="C215" s="5" t="s">
        <v>8</v>
      </c>
      <c r="D215" s="5" t="s">
        <v>34</v>
      </c>
      <c r="E215" s="16" t="s">
        <v>514</v>
      </c>
      <c r="F215" s="16" t="s">
        <v>27</v>
      </c>
      <c r="G215" s="8"/>
      <c r="H215" s="8">
        <v>398</v>
      </c>
      <c r="I215" s="8">
        <f t="shared" si="120"/>
        <v>398</v>
      </c>
      <c r="J215" s="8"/>
      <c r="K215" s="8">
        <v>398</v>
      </c>
      <c r="L215" s="8">
        <f t="shared" si="121"/>
        <v>398</v>
      </c>
    </row>
    <row r="216" spans="1:12" ht="25.5" customHeight="1">
      <c r="A216" s="35"/>
      <c r="B216" s="6" t="s">
        <v>91</v>
      </c>
      <c r="C216" s="5" t="s">
        <v>8</v>
      </c>
      <c r="D216" s="5" t="s">
        <v>34</v>
      </c>
      <c r="E216" s="16" t="s">
        <v>514</v>
      </c>
      <c r="F216" s="16" t="s">
        <v>22</v>
      </c>
      <c r="G216" s="8"/>
      <c r="H216" s="8">
        <v>3837</v>
      </c>
      <c r="I216" s="8">
        <f t="shared" si="120"/>
        <v>3837</v>
      </c>
      <c r="J216" s="8"/>
      <c r="K216" s="8">
        <v>3837</v>
      </c>
      <c r="L216" s="8">
        <f t="shared" si="121"/>
        <v>3837</v>
      </c>
    </row>
    <row r="217" spans="1:12" ht="22.5">
      <c r="A217" s="35"/>
      <c r="B217" s="7" t="s">
        <v>23</v>
      </c>
      <c r="C217" s="5" t="s">
        <v>8</v>
      </c>
      <c r="D217" s="5" t="s">
        <v>34</v>
      </c>
      <c r="E217" s="16" t="s">
        <v>514</v>
      </c>
      <c r="F217" s="16" t="s">
        <v>99</v>
      </c>
      <c r="G217" s="8"/>
      <c r="H217" s="8">
        <v>234.3</v>
      </c>
      <c r="I217" s="8">
        <f t="shared" si="120"/>
        <v>234.3</v>
      </c>
      <c r="J217" s="8"/>
      <c r="K217" s="8">
        <v>234.3</v>
      </c>
      <c r="L217" s="8">
        <f t="shared" si="121"/>
        <v>234.3</v>
      </c>
    </row>
    <row r="218" spans="1:12">
      <c r="A218" s="35"/>
      <c r="B218" s="7" t="s">
        <v>100</v>
      </c>
      <c r="C218" s="5" t="s">
        <v>8</v>
      </c>
      <c r="D218" s="5" t="s">
        <v>34</v>
      </c>
      <c r="E218" s="16" t="s">
        <v>514</v>
      </c>
      <c r="F218" s="16" t="s">
        <v>36</v>
      </c>
      <c r="G218" s="8"/>
      <c r="H218" s="8">
        <v>10.8</v>
      </c>
      <c r="I218" s="8">
        <f t="shared" si="120"/>
        <v>10.8</v>
      </c>
      <c r="J218" s="8"/>
      <c r="K218" s="8">
        <v>10.8</v>
      </c>
      <c r="L218" s="8">
        <f t="shared" si="121"/>
        <v>10.8</v>
      </c>
    </row>
    <row r="219" spans="1:12">
      <c r="A219" s="35"/>
      <c r="B219" s="7" t="s">
        <v>102</v>
      </c>
      <c r="C219" s="5" t="s">
        <v>8</v>
      </c>
      <c r="D219" s="5" t="s">
        <v>34</v>
      </c>
      <c r="E219" s="16" t="s">
        <v>514</v>
      </c>
      <c r="F219" s="16" t="s">
        <v>103</v>
      </c>
      <c r="G219" s="8"/>
      <c r="H219" s="8">
        <v>5</v>
      </c>
      <c r="I219" s="8">
        <f t="shared" si="120"/>
        <v>5</v>
      </c>
      <c r="J219" s="8"/>
      <c r="K219" s="8">
        <v>5</v>
      </c>
      <c r="L219" s="8">
        <f t="shared" si="121"/>
        <v>5</v>
      </c>
    </row>
    <row r="220" spans="1:12" ht="45">
      <c r="A220" s="35"/>
      <c r="B220" s="74" t="s">
        <v>741</v>
      </c>
      <c r="C220" s="5" t="s">
        <v>8</v>
      </c>
      <c r="D220" s="5" t="s">
        <v>34</v>
      </c>
      <c r="E220" s="16" t="s">
        <v>515</v>
      </c>
      <c r="F220" s="16" t="s">
        <v>406</v>
      </c>
      <c r="G220" s="8">
        <f t="shared" ref="G220:L220" si="122">SUM(G221:G222)</f>
        <v>0</v>
      </c>
      <c r="H220" s="8">
        <f t="shared" si="122"/>
        <v>690.69999999999993</v>
      </c>
      <c r="I220" s="8">
        <f t="shared" si="122"/>
        <v>690.69999999999993</v>
      </c>
      <c r="J220" s="8">
        <f t="shared" si="122"/>
        <v>0</v>
      </c>
      <c r="K220" s="8">
        <f t="shared" si="122"/>
        <v>690.69999999999993</v>
      </c>
      <c r="L220" s="8">
        <f t="shared" si="122"/>
        <v>690.69999999999993</v>
      </c>
    </row>
    <row r="221" spans="1:12" ht="24" customHeight="1">
      <c r="A221" s="35"/>
      <c r="B221" s="7" t="s">
        <v>91</v>
      </c>
      <c r="C221" s="5" t="s">
        <v>8</v>
      </c>
      <c r="D221" s="5" t="s">
        <v>34</v>
      </c>
      <c r="E221" s="16" t="s">
        <v>515</v>
      </c>
      <c r="F221" s="16" t="s">
        <v>22</v>
      </c>
      <c r="G221" s="8"/>
      <c r="H221" s="8">
        <v>33.799999999999997</v>
      </c>
      <c r="I221" s="8">
        <f>SUM(G221:H221)</f>
        <v>33.799999999999997</v>
      </c>
      <c r="J221" s="8"/>
      <c r="K221" s="8">
        <v>33.799999999999997</v>
      </c>
      <c r="L221" s="8">
        <f>SUM(J221:K221)</f>
        <v>33.799999999999997</v>
      </c>
    </row>
    <row r="222" spans="1:12">
      <c r="A222" s="35"/>
      <c r="B222" s="7" t="s">
        <v>246</v>
      </c>
      <c r="C222" s="5" t="s">
        <v>8</v>
      </c>
      <c r="D222" s="5" t="s">
        <v>34</v>
      </c>
      <c r="E222" s="16" t="s">
        <v>515</v>
      </c>
      <c r="F222" s="16" t="s">
        <v>247</v>
      </c>
      <c r="G222" s="8"/>
      <c r="H222" s="8">
        <v>656.9</v>
      </c>
      <c r="I222" s="8">
        <f>SUM(G222:H222)</f>
        <v>656.9</v>
      </c>
      <c r="J222" s="8"/>
      <c r="K222" s="8">
        <v>656.9</v>
      </c>
      <c r="L222" s="8">
        <f>SUM(J222:K222)</f>
        <v>656.9</v>
      </c>
    </row>
    <row r="223" spans="1:12" ht="22.5">
      <c r="A223" s="35"/>
      <c r="B223" s="4" t="s">
        <v>516</v>
      </c>
      <c r="C223" s="5" t="s">
        <v>8</v>
      </c>
      <c r="D223" s="5" t="s">
        <v>34</v>
      </c>
      <c r="E223" s="16" t="s">
        <v>518</v>
      </c>
      <c r="F223" s="5" t="s">
        <v>406</v>
      </c>
      <c r="G223" s="8">
        <f t="shared" ref="G223:L224" si="123">G224</f>
        <v>0</v>
      </c>
      <c r="H223" s="8">
        <f t="shared" si="123"/>
        <v>99.3</v>
      </c>
      <c r="I223" s="8">
        <f t="shared" si="123"/>
        <v>99.3</v>
      </c>
      <c r="J223" s="8">
        <f t="shared" si="123"/>
        <v>0</v>
      </c>
      <c r="K223" s="8">
        <f t="shared" si="123"/>
        <v>99.3</v>
      </c>
      <c r="L223" s="8">
        <f t="shared" si="123"/>
        <v>99.3</v>
      </c>
    </row>
    <row r="224" spans="1:12" ht="45">
      <c r="A224" s="35"/>
      <c r="B224" s="4" t="s">
        <v>517</v>
      </c>
      <c r="C224" s="5" t="s">
        <v>8</v>
      </c>
      <c r="D224" s="5" t="s">
        <v>34</v>
      </c>
      <c r="E224" s="16" t="s">
        <v>519</v>
      </c>
      <c r="F224" s="5" t="s">
        <v>406</v>
      </c>
      <c r="G224" s="8">
        <f t="shared" si="123"/>
        <v>0</v>
      </c>
      <c r="H224" s="8">
        <f t="shared" si="123"/>
        <v>99.3</v>
      </c>
      <c r="I224" s="8">
        <f t="shared" si="123"/>
        <v>99.3</v>
      </c>
      <c r="J224" s="8">
        <f t="shared" si="123"/>
        <v>0</v>
      </c>
      <c r="K224" s="8">
        <f t="shared" si="123"/>
        <v>99.3</v>
      </c>
      <c r="L224" s="8">
        <f t="shared" si="123"/>
        <v>99.3</v>
      </c>
    </row>
    <row r="225" spans="1:12" ht="24" customHeight="1">
      <c r="A225" s="35"/>
      <c r="B225" s="7" t="s">
        <v>91</v>
      </c>
      <c r="C225" s="5" t="s">
        <v>8</v>
      </c>
      <c r="D225" s="5" t="s">
        <v>34</v>
      </c>
      <c r="E225" s="16" t="s">
        <v>519</v>
      </c>
      <c r="F225" s="5" t="s">
        <v>22</v>
      </c>
      <c r="G225" s="8"/>
      <c r="H225" s="8">
        <v>99.3</v>
      </c>
      <c r="I225" s="8">
        <f>SUM(G225:H225)</f>
        <v>99.3</v>
      </c>
      <c r="J225" s="8"/>
      <c r="K225" s="8">
        <v>99.3</v>
      </c>
      <c r="L225" s="8">
        <f>SUM(J225:K225)</f>
        <v>99.3</v>
      </c>
    </row>
    <row r="226" spans="1:12" ht="58.5" customHeight="1">
      <c r="A226" s="35"/>
      <c r="B226" s="7" t="s">
        <v>462</v>
      </c>
      <c r="C226" s="5" t="s">
        <v>8</v>
      </c>
      <c r="D226" s="5" t="s">
        <v>34</v>
      </c>
      <c r="E226" s="5" t="s">
        <v>167</v>
      </c>
      <c r="F226" s="5"/>
      <c r="G226" s="8">
        <f>G227+G230</f>
        <v>110</v>
      </c>
      <c r="H226" s="8">
        <f t="shared" ref="H226:L226" si="124">H227+H230</f>
        <v>0</v>
      </c>
      <c r="I226" s="8">
        <f t="shared" si="124"/>
        <v>110</v>
      </c>
      <c r="J226" s="8">
        <f t="shared" si="124"/>
        <v>110</v>
      </c>
      <c r="K226" s="8">
        <f t="shared" si="124"/>
        <v>0</v>
      </c>
      <c r="L226" s="8">
        <f t="shared" si="124"/>
        <v>110</v>
      </c>
    </row>
    <row r="227" spans="1:12">
      <c r="A227" s="35"/>
      <c r="B227" s="46" t="s">
        <v>258</v>
      </c>
      <c r="C227" s="5" t="s">
        <v>8</v>
      </c>
      <c r="D227" s="5" t="s">
        <v>34</v>
      </c>
      <c r="E227" s="5" t="s">
        <v>171</v>
      </c>
      <c r="F227" s="5"/>
      <c r="G227" s="8">
        <f t="shared" ref="G227:L228" si="125">G228</f>
        <v>110</v>
      </c>
      <c r="H227" s="8">
        <f t="shared" si="125"/>
        <v>-110</v>
      </c>
      <c r="I227" s="8">
        <f t="shared" si="125"/>
        <v>0</v>
      </c>
      <c r="J227" s="8">
        <f t="shared" si="125"/>
        <v>110</v>
      </c>
      <c r="K227" s="8">
        <f t="shared" si="125"/>
        <v>-110</v>
      </c>
      <c r="L227" s="8">
        <f t="shared" si="125"/>
        <v>0</v>
      </c>
    </row>
    <row r="228" spans="1:12">
      <c r="A228" s="35"/>
      <c r="B228" s="46" t="s">
        <v>259</v>
      </c>
      <c r="C228" s="5" t="s">
        <v>8</v>
      </c>
      <c r="D228" s="5" t="s">
        <v>34</v>
      </c>
      <c r="E228" s="5" t="s">
        <v>260</v>
      </c>
      <c r="F228" s="5"/>
      <c r="G228" s="8">
        <f t="shared" si="125"/>
        <v>110</v>
      </c>
      <c r="H228" s="8">
        <f t="shared" si="125"/>
        <v>-110</v>
      </c>
      <c r="I228" s="8">
        <f t="shared" si="125"/>
        <v>0</v>
      </c>
      <c r="J228" s="8">
        <f t="shared" si="125"/>
        <v>110</v>
      </c>
      <c r="K228" s="8">
        <f t="shared" si="125"/>
        <v>-110</v>
      </c>
      <c r="L228" s="8">
        <f t="shared" si="125"/>
        <v>0</v>
      </c>
    </row>
    <row r="229" spans="1:12" ht="33.75">
      <c r="A229" s="35"/>
      <c r="B229" s="7" t="s">
        <v>91</v>
      </c>
      <c r="C229" s="5" t="s">
        <v>8</v>
      </c>
      <c r="D229" s="5" t="s">
        <v>34</v>
      </c>
      <c r="E229" s="5" t="s">
        <v>260</v>
      </c>
      <c r="F229" s="5" t="s">
        <v>22</v>
      </c>
      <c r="G229" s="8">
        <v>110</v>
      </c>
      <c r="H229" s="8">
        <v>-110</v>
      </c>
      <c r="I229" s="8">
        <f>G229+H229</f>
        <v>0</v>
      </c>
      <c r="J229" s="8">
        <v>110</v>
      </c>
      <c r="K229" s="8">
        <v>-110</v>
      </c>
      <c r="L229" s="8">
        <f>J229+K229</f>
        <v>0</v>
      </c>
    </row>
    <row r="230" spans="1:12" ht="45">
      <c r="A230" s="35"/>
      <c r="B230" s="4" t="s">
        <v>483</v>
      </c>
      <c r="C230" s="5" t="s">
        <v>8</v>
      </c>
      <c r="D230" s="5" t="s">
        <v>34</v>
      </c>
      <c r="E230" s="5" t="s">
        <v>486</v>
      </c>
      <c r="F230" s="5" t="s">
        <v>406</v>
      </c>
      <c r="G230" s="54">
        <f>G231</f>
        <v>0</v>
      </c>
      <c r="H230" s="54" t="str">
        <f t="shared" ref="H230:L231" si="126">H231</f>
        <v>110</v>
      </c>
      <c r="I230" s="54">
        <f t="shared" si="126"/>
        <v>110</v>
      </c>
      <c r="J230" s="54">
        <f t="shared" si="126"/>
        <v>0</v>
      </c>
      <c r="K230" s="54">
        <f t="shared" si="126"/>
        <v>110</v>
      </c>
      <c r="L230" s="54">
        <f t="shared" si="126"/>
        <v>110</v>
      </c>
    </row>
    <row r="231" spans="1:12" ht="45">
      <c r="A231" s="35"/>
      <c r="B231" s="4" t="s">
        <v>520</v>
      </c>
      <c r="C231" s="5" t="s">
        <v>8</v>
      </c>
      <c r="D231" s="5" t="s">
        <v>34</v>
      </c>
      <c r="E231" s="5" t="s">
        <v>521</v>
      </c>
      <c r="F231" s="5" t="s">
        <v>406</v>
      </c>
      <c r="G231" s="54">
        <f>G232</f>
        <v>0</v>
      </c>
      <c r="H231" s="54" t="str">
        <f t="shared" si="126"/>
        <v>110</v>
      </c>
      <c r="I231" s="54">
        <f t="shared" si="126"/>
        <v>110</v>
      </c>
      <c r="J231" s="54">
        <f t="shared" si="126"/>
        <v>0</v>
      </c>
      <c r="K231" s="54">
        <f t="shared" si="126"/>
        <v>110</v>
      </c>
      <c r="L231" s="54">
        <f t="shared" si="126"/>
        <v>110</v>
      </c>
    </row>
    <row r="232" spans="1:12" ht="33.75">
      <c r="A232" s="35"/>
      <c r="B232" s="6" t="s">
        <v>91</v>
      </c>
      <c r="C232" s="5" t="s">
        <v>8</v>
      </c>
      <c r="D232" s="5" t="s">
        <v>34</v>
      </c>
      <c r="E232" s="5" t="s">
        <v>521</v>
      </c>
      <c r="F232" s="5" t="s">
        <v>22</v>
      </c>
      <c r="G232" s="71"/>
      <c r="H232" s="5" t="s">
        <v>722</v>
      </c>
      <c r="I232" s="54">
        <f>G232+H232</f>
        <v>110</v>
      </c>
      <c r="J232" s="5"/>
      <c r="K232" s="17">
        <v>110</v>
      </c>
      <c r="L232" s="54">
        <f>J232+K232</f>
        <v>110</v>
      </c>
    </row>
    <row r="233" spans="1:12">
      <c r="A233" s="35"/>
      <c r="B233" s="7" t="s">
        <v>156</v>
      </c>
      <c r="C233" s="5" t="s">
        <v>8</v>
      </c>
      <c r="D233" s="5" t="s">
        <v>34</v>
      </c>
      <c r="E233" s="5" t="s">
        <v>147</v>
      </c>
      <c r="F233" s="5"/>
      <c r="G233" s="8">
        <f t="shared" ref="G233:L233" si="127">G234+G254+G239+G241+G246+G249</f>
        <v>3955.4</v>
      </c>
      <c r="H233" s="8">
        <f t="shared" si="127"/>
        <v>-99.300000000000864</v>
      </c>
      <c r="I233" s="8">
        <f t="shared" si="127"/>
        <v>3856.0999999999995</v>
      </c>
      <c r="J233" s="8">
        <f t="shared" si="127"/>
        <v>3955.4</v>
      </c>
      <c r="K233" s="8">
        <f t="shared" si="127"/>
        <v>-99.300000000000864</v>
      </c>
      <c r="L233" s="8">
        <f t="shared" si="127"/>
        <v>3856.0999999999995</v>
      </c>
    </row>
    <row r="234" spans="1:12">
      <c r="A234" s="35"/>
      <c r="B234" s="7" t="s">
        <v>101</v>
      </c>
      <c r="C234" s="5" t="s">
        <v>8</v>
      </c>
      <c r="D234" s="5" t="s">
        <v>34</v>
      </c>
      <c r="E234" s="5" t="s">
        <v>347</v>
      </c>
      <c r="F234" s="16"/>
      <c r="G234" s="8">
        <f>SUM(G235:G238)</f>
        <v>1694.1000000000001</v>
      </c>
      <c r="H234" s="8">
        <f t="shared" ref="H234:L234" si="128">SUM(H235:H238)</f>
        <v>-1694.1000000000001</v>
      </c>
      <c r="I234" s="8">
        <f t="shared" si="128"/>
        <v>0</v>
      </c>
      <c r="J234" s="8">
        <f t="shared" si="128"/>
        <v>1694.1000000000001</v>
      </c>
      <c r="K234" s="8">
        <f t="shared" si="128"/>
        <v>-1694.1000000000001</v>
      </c>
      <c r="L234" s="8">
        <f t="shared" si="128"/>
        <v>0</v>
      </c>
    </row>
    <row r="235" spans="1:12" ht="22.5">
      <c r="A235" s="35"/>
      <c r="B235" s="7" t="s">
        <v>87</v>
      </c>
      <c r="C235" s="5" t="s">
        <v>8</v>
      </c>
      <c r="D235" s="5" t="s">
        <v>34</v>
      </c>
      <c r="E235" s="5" t="s">
        <v>347</v>
      </c>
      <c r="F235" s="16" t="s">
        <v>13</v>
      </c>
      <c r="G235" s="8">
        <v>890.5</v>
      </c>
      <c r="H235" s="8">
        <v>-890.5</v>
      </c>
      <c r="I235" s="8">
        <f>G235+H235</f>
        <v>0</v>
      </c>
      <c r="J235" s="8">
        <v>890.5</v>
      </c>
      <c r="K235" s="8">
        <v>-890.5</v>
      </c>
      <c r="L235" s="8">
        <f>J235+K235</f>
        <v>0</v>
      </c>
    </row>
    <row r="236" spans="1:12" ht="45">
      <c r="A236" s="35"/>
      <c r="B236" s="7" t="s">
        <v>88</v>
      </c>
      <c r="C236" s="5" t="s">
        <v>8</v>
      </c>
      <c r="D236" s="5" t="s">
        <v>34</v>
      </c>
      <c r="E236" s="5" t="s">
        <v>347</v>
      </c>
      <c r="F236" s="16" t="s">
        <v>89</v>
      </c>
      <c r="G236" s="8">
        <v>268.89999999999998</v>
      </c>
      <c r="H236" s="8">
        <v>-268.89999999999998</v>
      </c>
      <c r="I236" s="8">
        <f>G236+H236</f>
        <v>0</v>
      </c>
      <c r="J236" s="8">
        <v>268.89999999999998</v>
      </c>
      <c r="K236" s="8">
        <v>-268.89999999999998</v>
      </c>
      <c r="L236" s="8">
        <f>J236+K236</f>
        <v>0</v>
      </c>
    </row>
    <row r="237" spans="1:12" ht="22.5">
      <c r="A237" s="35"/>
      <c r="B237" s="7" t="s">
        <v>21</v>
      </c>
      <c r="C237" s="5" t="s">
        <v>8</v>
      </c>
      <c r="D237" s="5" t="s">
        <v>34</v>
      </c>
      <c r="E237" s="5" t="s">
        <v>347</v>
      </c>
      <c r="F237" s="16">
        <v>242</v>
      </c>
      <c r="G237" s="8">
        <v>66.5</v>
      </c>
      <c r="H237" s="8">
        <v>-66.5</v>
      </c>
      <c r="I237" s="8">
        <f>G237+H237</f>
        <v>0</v>
      </c>
      <c r="J237" s="8">
        <v>66.5</v>
      </c>
      <c r="K237" s="8">
        <v>-66.5</v>
      </c>
      <c r="L237" s="8">
        <f>J237+K237</f>
        <v>0</v>
      </c>
    </row>
    <row r="238" spans="1:12" ht="33.75">
      <c r="A238" s="35"/>
      <c r="B238" s="7" t="s">
        <v>91</v>
      </c>
      <c r="C238" s="5" t="s">
        <v>8</v>
      </c>
      <c r="D238" s="5" t="s">
        <v>34</v>
      </c>
      <c r="E238" s="5" t="s">
        <v>347</v>
      </c>
      <c r="F238" s="16">
        <v>244</v>
      </c>
      <c r="G238" s="8">
        <v>468.2</v>
      </c>
      <c r="H238" s="8">
        <v>-468.2</v>
      </c>
      <c r="I238" s="8">
        <f>G238+H238</f>
        <v>0</v>
      </c>
      <c r="J238" s="8">
        <v>468.2</v>
      </c>
      <c r="K238" s="8">
        <v>-468.2</v>
      </c>
      <c r="L238" s="8">
        <f>J238+K238</f>
        <v>0</v>
      </c>
    </row>
    <row r="239" spans="1:12" ht="33.75">
      <c r="A239" s="35"/>
      <c r="B239" s="9" t="s">
        <v>192</v>
      </c>
      <c r="C239" s="5" t="s">
        <v>8</v>
      </c>
      <c r="D239" s="5" t="s">
        <v>34</v>
      </c>
      <c r="E239" s="16" t="s">
        <v>348</v>
      </c>
      <c r="F239" s="16"/>
      <c r="G239" s="8">
        <f t="shared" ref="G239:L239" si="129">G240</f>
        <v>99.3</v>
      </c>
      <c r="H239" s="8">
        <f t="shared" si="129"/>
        <v>-99.3</v>
      </c>
      <c r="I239" s="8">
        <f t="shared" si="129"/>
        <v>0</v>
      </c>
      <c r="J239" s="8">
        <f t="shared" si="129"/>
        <v>99.3</v>
      </c>
      <c r="K239" s="8">
        <f t="shared" si="129"/>
        <v>-99.3</v>
      </c>
      <c r="L239" s="8">
        <f t="shared" si="129"/>
        <v>0</v>
      </c>
    </row>
    <row r="240" spans="1:12" ht="33.75">
      <c r="A240" s="35"/>
      <c r="B240" s="7" t="s">
        <v>91</v>
      </c>
      <c r="C240" s="5" t="s">
        <v>8</v>
      </c>
      <c r="D240" s="5" t="s">
        <v>34</v>
      </c>
      <c r="E240" s="16" t="s">
        <v>348</v>
      </c>
      <c r="F240" s="16">
        <v>244</v>
      </c>
      <c r="G240" s="8">
        <v>99.3</v>
      </c>
      <c r="H240" s="8">
        <v>-99.3</v>
      </c>
      <c r="I240" s="8">
        <f>G240+H240</f>
        <v>0</v>
      </c>
      <c r="J240" s="8">
        <v>99.3</v>
      </c>
      <c r="K240" s="8">
        <v>-99.3</v>
      </c>
      <c r="L240" s="8">
        <f>J240+K240</f>
        <v>0</v>
      </c>
    </row>
    <row r="241" spans="1:12" ht="56.25">
      <c r="A241" s="35"/>
      <c r="B241" s="9" t="s">
        <v>191</v>
      </c>
      <c r="C241" s="5" t="s">
        <v>8</v>
      </c>
      <c r="D241" s="5" t="s">
        <v>34</v>
      </c>
      <c r="E241" s="16" t="s">
        <v>349</v>
      </c>
      <c r="F241" s="16"/>
      <c r="G241" s="8">
        <f t="shared" ref="G241:I241" si="130">SUM(G242:G245)</f>
        <v>355.6</v>
      </c>
      <c r="H241" s="8">
        <f t="shared" si="130"/>
        <v>-355.6</v>
      </c>
      <c r="I241" s="8">
        <f t="shared" si="130"/>
        <v>0</v>
      </c>
      <c r="J241" s="8">
        <v>355.6</v>
      </c>
      <c r="K241" s="8">
        <v>-355.6</v>
      </c>
      <c r="L241" s="8">
        <f t="shared" ref="L241" si="131">SUM(L242:L245)</f>
        <v>0</v>
      </c>
    </row>
    <row r="242" spans="1:12" ht="22.5">
      <c r="A242" s="35"/>
      <c r="B242" s="7" t="s">
        <v>87</v>
      </c>
      <c r="C242" s="5" t="s">
        <v>8</v>
      </c>
      <c r="D242" s="5" t="s">
        <v>34</v>
      </c>
      <c r="E242" s="16" t="s">
        <v>349</v>
      </c>
      <c r="F242" s="16" t="s">
        <v>13</v>
      </c>
      <c r="G242" s="8">
        <v>130.19999999999999</v>
      </c>
      <c r="H242" s="8">
        <v>-130.19999999999999</v>
      </c>
      <c r="I242" s="8">
        <f>G242+H242</f>
        <v>0</v>
      </c>
      <c r="J242" s="8">
        <v>130.19999999999999</v>
      </c>
      <c r="K242" s="8">
        <v>-130.19999999999999</v>
      </c>
      <c r="L242" s="8">
        <f>J242+K242</f>
        <v>0</v>
      </c>
    </row>
    <row r="243" spans="1:12" ht="45">
      <c r="A243" s="35"/>
      <c r="B243" s="7" t="s">
        <v>88</v>
      </c>
      <c r="C243" s="5" t="s">
        <v>8</v>
      </c>
      <c r="D243" s="5" t="s">
        <v>34</v>
      </c>
      <c r="E243" s="16" t="s">
        <v>349</v>
      </c>
      <c r="F243" s="16" t="s">
        <v>89</v>
      </c>
      <c r="G243" s="8">
        <v>39.299999999999997</v>
      </c>
      <c r="H243" s="8">
        <v>-39.299999999999997</v>
      </c>
      <c r="I243" s="8">
        <f>G243+H243</f>
        <v>0</v>
      </c>
      <c r="J243" s="8">
        <v>39.299999999999997</v>
      </c>
      <c r="K243" s="8">
        <v>-39.299999999999997</v>
      </c>
      <c r="L243" s="8">
        <f>J243+K243</f>
        <v>0</v>
      </c>
    </row>
    <row r="244" spans="1:12" ht="22.5">
      <c r="A244" s="35"/>
      <c r="B244" s="7" t="s">
        <v>21</v>
      </c>
      <c r="C244" s="5" t="s">
        <v>8</v>
      </c>
      <c r="D244" s="5" t="s">
        <v>34</v>
      </c>
      <c r="E244" s="16" t="s">
        <v>349</v>
      </c>
      <c r="F244" s="16" t="s">
        <v>27</v>
      </c>
      <c r="G244" s="8">
        <v>63</v>
      </c>
      <c r="H244" s="8">
        <v>-63</v>
      </c>
      <c r="I244" s="8">
        <f>G244+H244</f>
        <v>0</v>
      </c>
      <c r="J244" s="8">
        <v>63</v>
      </c>
      <c r="K244" s="8">
        <v>-63</v>
      </c>
      <c r="L244" s="8">
        <f>J244+K244</f>
        <v>0</v>
      </c>
    </row>
    <row r="245" spans="1:12" ht="33.75">
      <c r="A245" s="35"/>
      <c r="B245" s="7" t="s">
        <v>91</v>
      </c>
      <c r="C245" s="5" t="s">
        <v>8</v>
      </c>
      <c r="D245" s="5" t="s">
        <v>34</v>
      </c>
      <c r="E245" s="16" t="s">
        <v>349</v>
      </c>
      <c r="F245" s="16">
        <v>244</v>
      </c>
      <c r="G245" s="8">
        <v>123.1</v>
      </c>
      <c r="H245" s="8">
        <v>-123.1</v>
      </c>
      <c r="I245" s="8">
        <f>G245+H245</f>
        <v>0</v>
      </c>
      <c r="J245" s="8">
        <v>123.1</v>
      </c>
      <c r="K245" s="8">
        <v>-123.1</v>
      </c>
      <c r="L245" s="8">
        <f>J245+K245</f>
        <v>0</v>
      </c>
    </row>
    <row r="246" spans="1:12" ht="33.75">
      <c r="A246" s="35"/>
      <c r="B246" s="46" t="s">
        <v>279</v>
      </c>
      <c r="C246" s="5" t="s">
        <v>8</v>
      </c>
      <c r="D246" s="5" t="s">
        <v>34</v>
      </c>
      <c r="E246" s="16" t="s">
        <v>278</v>
      </c>
      <c r="F246" s="16"/>
      <c r="G246" s="8">
        <f>SUM(G247:G248)</f>
        <v>1213.3</v>
      </c>
      <c r="H246" s="8">
        <f t="shared" ref="H246:L246" si="132">SUM(H247:H248)</f>
        <v>-1213.3</v>
      </c>
      <c r="I246" s="8">
        <f t="shared" si="132"/>
        <v>0</v>
      </c>
      <c r="J246" s="8">
        <f t="shared" si="132"/>
        <v>1213.3</v>
      </c>
      <c r="K246" s="8">
        <f t="shared" si="132"/>
        <v>-1213.3</v>
      </c>
      <c r="L246" s="8">
        <f t="shared" si="132"/>
        <v>0</v>
      </c>
    </row>
    <row r="247" spans="1:12" ht="33.75">
      <c r="A247" s="35"/>
      <c r="B247" s="46" t="s">
        <v>91</v>
      </c>
      <c r="C247" s="5" t="s">
        <v>8</v>
      </c>
      <c r="D247" s="5" t="s">
        <v>34</v>
      </c>
      <c r="E247" s="16" t="s">
        <v>278</v>
      </c>
      <c r="F247" s="16" t="s">
        <v>22</v>
      </c>
      <c r="G247" s="8">
        <v>313.3</v>
      </c>
      <c r="H247" s="8">
        <v>-313.3</v>
      </c>
      <c r="I247" s="8">
        <f>G247+H247</f>
        <v>0</v>
      </c>
      <c r="J247" s="8">
        <v>313.3</v>
      </c>
      <c r="K247" s="8">
        <v>-313.3</v>
      </c>
      <c r="L247" s="8">
        <f>J247+K247</f>
        <v>0</v>
      </c>
    </row>
    <row r="248" spans="1:12">
      <c r="A248" s="35"/>
      <c r="B248" s="46" t="s">
        <v>102</v>
      </c>
      <c r="C248" s="5" t="s">
        <v>8</v>
      </c>
      <c r="D248" s="5" t="s">
        <v>34</v>
      </c>
      <c r="E248" s="16" t="s">
        <v>278</v>
      </c>
      <c r="F248" s="16" t="s">
        <v>103</v>
      </c>
      <c r="G248" s="8">
        <v>900</v>
      </c>
      <c r="H248" s="8">
        <v>-900</v>
      </c>
      <c r="I248" s="8">
        <f>G248+H248</f>
        <v>0</v>
      </c>
      <c r="J248" s="8">
        <v>900</v>
      </c>
      <c r="K248" s="8">
        <v>-900</v>
      </c>
      <c r="L248" s="8">
        <f>J248+K248</f>
        <v>0</v>
      </c>
    </row>
    <row r="249" spans="1:12">
      <c r="A249" s="35"/>
      <c r="B249" s="46" t="s">
        <v>37</v>
      </c>
      <c r="C249" s="5" t="s">
        <v>8</v>
      </c>
      <c r="D249" s="5" t="s">
        <v>34</v>
      </c>
      <c r="E249" s="5" t="s">
        <v>104</v>
      </c>
      <c r="F249" s="5"/>
      <c r="G249" s="8">
        <f t="shared" ref="G249:L249" si="133">SUM(G250:G253)</f>
        <v>593.09999999999991</v>
      </c>
      <c r="H249" s="8">
        <f t="shared" si="133"/>
        <v>-593.09999999999991</v>
      </c>
      <c r="I249" s="8">
        <f t="shared" si="133"/>
        <v>0</v>
      </c>
      <c r="J249" s="8">
        <f t="shared" si="133"/>
        <v>593.09999999999991</v>
      </c>
      <c r="K249" s="8">
        <f t="shared" si="133"/>
        <v>-593.09999999999991</v>
      </c>
      <c r="L249" s="8">
        <f t="shared" si="133"/>
        <v>0</v>
      </c>
    </row>
    <row r="250" spans="1:12" ht="22.5">
      <c r="A250" s="35"/>
      <c r="B250" s="46" t="s">
        <v>87</v>
      </c>
      <c r="C250" s="5" t="s">
        <v>8</v>
      </c>
      <c r="D250" s="5" t="s">
        <v>34</v>
      </c>
      <c r="E250" s="5" t="s">
        <v>104</v>
      </c>
      <c r="F250" s="16" t="s">
        <v>13</v>
      </c>
      <c r="G250" s="8">
        <v>313.39999999999998</v>
      </c>
      <c r="H250" s="8">
        <v>-313.39999999999998</v>
      </c>
      <c r="I250" s="8">
        <f>G250+H250</f>
        <v>0</v>
      </c>
      <c r="J250" s="8">
        <v>313.39999999999998</v>
      </c>
      <c r="K250" s="8">
        <v>-313.39999999999998</v>
      </c>
      <c r="L250" s="8">
        <f>J250+K250</f>
        <v>0</v>
      </c>
    </row>
    <row r="251" spans="1:12" ht="33.75">
      <c r="A251" s="35"/>
      <c r="B251" s="46" t="s">
        <v>14</v>
      </c>
      <c r="C251" s="5" t="s">
        <v>8</v>
      </c>
      <c r="D251" s="5" t="s">
        <v>34</v>
      </c>
      <c r="E251" s="5" t="s">
        <v>104</v>
      </c>
      <c r="F251" s="16" t="s">
        <v>20</v>
      </c>
      <c r="G251" s="8">
        <v>58</v>
      </c>
      <c r="H251" s="8">
        <v>-58</v>
      </c>
      <c r="I251" s="8">
        <f>G251+H251</f>
        <v>0</v>
      </c>
      <c r="J251" s="8">
        <v>58</v>
      </c>
      <c r="K251" s="8">
        <v>-58</v>
      </c>
      <c r="L251" s="8">
        <f>J251+K251</f>
        <v>0</v>
      </c>
    </row>
    <row r="252" spans="1:12" ht="45">
      <c r="A252" s="35"/>
      <c r="B252" s="46" t="s">
        <v>88</v>
      </c>
      <c r="C252" s="5" t="s">
        <v>8</v>
      </c>
      <c r="D252" s="5" t="s">
        <v>34</v>
      </c>
      <c r="E252" s="5" t="s">
        <v>104</v>
      </c>
      <c r="F252" s="16" t="s">
        <v>89</v>
      </c>
      <c r="G252" s="8">
        <v>112.2</v>
      </c>
      <c r="H252" s="8">
        <v>-112.2</v>
      </c>
      <c r="I252" s="8">
        <f>G252+H252</f>
        <v>0</v>
      </c>
      <c r="J252" s="8">
        <v>112.2</v>
      </c>
      <c r="K252" s="8">
        <v>-112.2</v>
      </c>
      <c r="L252" s="8">
        <f>J252+K252</f>
        <v>0</v>
      </c>
    </row>
    <row r="253" spans="1:12" ht="33.75">
      <c r="A253" s="35"/>
      <c r="B253" s="7" t="s">
        <v>91</v>
      </c>
      <c r="C253" s="5" t="s">
        <v>8</v>
      </c>
      <c r="D253" s="5" t="s">
        <v>34</v>
      </c>
      <c r="E253" s="5" t="s">
        <v>104</v>
      </c>
      <c r="F253" s="16" t="s">
        <v>22</v>
      </c>
      <c r="G253" s="8">
        <v>109.5</v>
      </c>
      <c r="H253" s="8">
        <v>-109.5</v>
      </c>
      <c r="I253" s="8">
        <f>G253+H253</f>
        <v>0</v>
      </c>
      <c r="J253" s="8">
        <v>109.5</v>
      </c>
      <c r="K253" s="8">
        <v>-109.5</v>
      </c>
      <c r="L253" s="8">
        <f>J253+K253</f>
        <v>0</v>
      </c>
    </row>
    <row r="254" spans="1:12">
      <c r="A254" s="35"/>
      <c r="B254" s="7" t="s">
        <v>156</v>
      </c>
      <c r="C254" s="5" t="s">
        <v>8</v>
      </c>
      <c r="D254" s="5" t="s">
        <v>34</v>
      </c>
      <c r="E254" s="5" t="s">
        <v>463</v>
      </c>
      <c r="F254" s="5" t="s">
        <v>406</v>
      </c>
      <c r="G254" s="8">
        <f t="shared" ref="G254:L254" si="134">G268+G272+G255+G260+G265</f>
        <v>0</v>
      </c>
      <c r="H254" s="8">
        <f t="shared" si="134"/>
        <v>3856.0999999999995</v>
      </c>
      <c r="I254" s="8">
        <f t="shared" si="134"/>
        <v>3856.0999999999995</v>
      </c>
      <c r="J254" s="8">
        <f t="shared" si="134"/>
        <v>0</v>
      </c>
      <c r="K254" s="8">
        <f t="shared" si="134"/>
        <v>3856.0999999999995</v>
      </c>
      <c r="L254" s="8">
        <f t="shared" si="134"/>
        <v>3856.0999999999995</v>
      </c>
    </row>
    <row r="255" spans="1:12">
      <c r="A255" s="35"/>
      <c r="B255" s="7" t="s">
        <v>101</v>
      </c>
      <c r="C255" s="5" t="s">
        <v>8</v>
      </c>
      <c r="D255" s="5" t="s">
        <v>34</v>
      </c>
      <c r="E255" s="5" t="s">
        <v>522</v>
      </c>
      <c r="F255" s="5" t="s">
        <v>406</v>
      </c>
      <c r="G255" s="8">
        <f t="shared" ref="G255:L255" si="135">SUM(G256:G259)</f>
        <v>0</v>
      </c>
      <c r="H255" s="8">
        <f>SUM(H256:H259)</f>
        <v>1694.1000000000001</v>
      </c>
      <c r="I255" s="8">
        <f t="shared" si="135"/>
        <v>1694.1000000000001</v>
      </c>
      <c r="J255" s="8">
        <f t="shared" si="135"/>
        <v>0</v>
      </c>
      <c r="K255" s="8">
        <f>SUM(K256:K259)</f>
        <v>1694.1000000000001</v>
      </c>
      <c r="L255" s="8">
        <f t="shared" si="135"/>
        <v>1694.1000000000001</v>
      </c>
    </row>
    <row r="256" spans="1:12" ht="22.5">
      <c r="A256" s="35"/>
      <c r="B256" s="7" t="s">
        <v>87</v>
      </c>
      <c r="C256" s="5" t="s">
        <v>8</v>
      </c>
      <c r="D256" s="5" t="s">
        <v>34</v>
      </c>
      <c r="E256" s="5" t="s">
        <v>522</v>
      </c>
      <c r="F256" s="5" t="s">
        <v>13</v>
      </c>
      <c r="G256" s="8"/>
      <c r="H256" s="8">
        <v>890.5</v>
      </c>
      <c r="I256" s="8">
        <f t="shared" ref="I256:I259" si="136">G256+H256</f>
        <v>890.5</v>
      </c>
      <c r="J256" s="8"/>
      <c r="K256" s="8">
        <v>890.5</v>
      </c>
      <c r="L256" s="8">
        <f t="shared" ref="L256:L259" si="137">J256+K256</f>
        <v>890.5</v>
      </c>
    </row>
    <row r="257" spans="1:12" ht="45">
      <c r="A257" s="35"/>
      <c r="B257" s="7" t="s">
        <v>88</v>
      </c>
      <c r="C257" s="5" t="s">
        <v>8</v>
      </c>
      <c r="D257" s="5" t="s">
        <v>34</v>
      </c>
      <c r="E257" s="5" t="s">
        <v>522</v>
      </c>
      <c r="F257" s="5" t="s">
        <v>89</v>
      </c>
      <c r="G257" s="8"/>
      <c r="H257" s="8">
        <v>268.89999999999998</v>
      </c>
      <c r="I257" s="8">
        <f t="shared" si="136"/>
        <v>268.89999999999998</v>
      </c>
      <c r="J257" s="8"/>
      <c r="K257" s="8">
        <v>268.89999999999998</v>
      </c>
      <c r="L257" s="8">
        <f t="shared" si="137"/>
        <v>268.89999999999998</v>
      </c>
    </row>
    <row r="258" spans="1:12" ht="22.5">
      <c r="A258" s="35"/>
      <c r="B258" s="7" t="s">
        <v>21</v>
      </c>
      <c r="C258" s="5" t="s">
        <v>8</v>
      </c>
      <c r="D258" s="5" t="s">
        <v>34</v>
      </c>
      <c r="E258" s="5" t="s">
        <v>522</v>
      </c>
      <c r="F258" s="5">
        <v>242</v>
      </c>
      <c r="G258" s="8"/>
      <c r="H258" s="8">
        <v>66.5</v>
      </c>
      <c r="I258" s="8">
        <f t="shared" si="136"/>
        <v>66.5</v>
      </c>
      <c r="J258" s="8"/>
      <c r="K258" s="8">
        <v>66.5</v>
      </c>
      <c r="L258" s="8">
        <f t="shared" si="137"/>
        <v>66.5</v>
      </c>
    </row>
    <row r="259" spans="1:12" ht="24.75" customHeight="1">
      <c r="A259" s="35"/>
      <c r="B259" s="7" t="s">
        <v>91</v>
      </c>
      <c r="C259" s="5" t="s">
        <v>8</v>
      </c>
      <c r="D259" s="5" t="s">
        <v>34</v>
      </c>
      <c r="E259" s="5" t="s">
        <v>522</v>
      </c>
      <c r="F259" s="5">
        <v>244</v>
      </c>
      <c r="G259" s="8"/>
      <c r="H259" s="8">
        <v>468.2</v>
      </c>
      <c r="I259" s="8">
        <f t="shared" si="136"/>
        <v>468.2</v>
      </c>
      <c r="J259" s="8"/>
      <c r="K259" s="8">
        <v>468.2</v>
      </c>
      <c r="L259" s="8">
        <f t="shared" si="137"/>
        <v>468.2</v>
      </c>
    </row>
    <row r="260" spans="1:12" ht="56.25">
      <c r="A260" s="35"/>
      <c r="B260" s="9" t="s">
        <v>191</v>
      </c>
      <c r="C260" s="5" t="s">
        <v>8</v>
      </c>
      <c r="D260" s="5" t="s">
        <v>34</v>
      </c>
      <c r="E260" s="5" t="s">
        <v>523</v>
      </c>
      <c r="F260" s="5" t="s">
        <v>406</v>
      </c>
      <c r="G260" s="8">
        <f t="shared" ref="G260:L260" si="138">SUM(G261:G264)</f>
        <v>0</v>
      </c>
      <c r="H260" s="8">
        <f t="shared" si="138"/>
        <v>355.6</v>
      </c>
      <c r="I260" s="8">
        <f t="shared" si="138"/>
        <v>355.6</v>
      </c>
      <c r="J260" s="8">
        <f t="shared" si="138"/>
        <v>0</v>
      </c>
      <c r="K260" s="8">
        <f t="shared" si="138"/>
        <v>355.6</v>
      </c>
      <c r="L260" s="8">
        <f t="shared" si="138"/>
        <v>355.6</v>
      </c>
    </row>
    <row r="261" spans="1:12" ht="22.5">
      <c r="A261" s="35"/>
      <c r="B261" s="7" t="s">
        <v>87</v>
      </c>
      <c r="C261" s="5" t="s">
        <v>8</v>
      </c>
      <c r="D261" s="5" t="s">
        <v>34</v>
      </c>
      <c r="E261" s="5" t="s">
        <v>523</v>
      </c>
      <c r="F261" s="5" t="s">
        <v>13</v>
      </c>
      <c r="G261" s="8"/>
      <c r="H261" s="8">
        <v>130.19999999999999</v>
      </c>
      <c r="I261" s="8">
        <f t="shared" ref="I261:I264" si="139">G261+H261</f>
        <v>130.19999999999999</v>
      </c>
      <c r="J261" s="8"/>
      <c r="K261" s="8">
        <v>130.19999999999999</v>
      </c>
      <c r="L261" s="8">
        <f>J261+K261</f>
        <v>130.19999999999999</v>
      </c>
    </row>
    <row r="262" spans="1:12" ht="45">
      <c r="A262" s="35"/>
      <c r="B262" s="7" t="s">
        <v>88</v>
      </c>
      <c r="C262" s="5" t="s">
        <v>8</v>
      </c>
      <c r="D262" s="5" t="s">
        <v>34</v>
      </c>
      <c r="E262" s="5" t="s">
        <v>523</v>
      </c>
      <c r="F262" s="5" t="s">
        <v>89</v>
      </c>
      <c r="G262" s="8"/>
      <c r="H262" s="8">
        <v>39.299999999999997</v>
      </c>
      <c r="I262" s="8">
        <f t="shared" si="139"/>
        <v>39.299999999999997</v>
      </c>
      <c r="J262" s="8"/>
      <c r="K262" s="8">
        <v>39.299999999999997</v>
      </c>
      <c r="L262" s="8">
        <f>J262+K262</f>
        <v>39.299999999999997</v>
      </c>
    </row>
    <row r="263" spans="1:12" ht="23.25" customHeight="1">
      <c r="A263" s="35"/>
      <c r="B263" s="7" t="s">
        <v>21</v>
      </c>
      <c r="C263" s="5" t="s">
        <v>8</v>
      </c>
      <c r="D263" s="5" t="s">
        <v>34</v>
      </c>
      <c r="E263" s="5" t="s">
        <v>523</v>
      </c>
      <c r="F263" s="5" t="s">
        <v>27</v>
      </c>
      <c r="G263" s="8"/>
      <c r="H263" s="8">
        <v>63</v>
      </c>
      <c r="I263" s="8">
        <f t="shared" si="139"/>
        <v>63</v>
      </c>
      <c r="J263" s="8"/>
      <c r="K263" s="8">
        <v>63</v>
      </c>
      <c r="L263" s="8">
        <f>J263+K263</f>
        <v>63</v>
      </c>
    </row>
    <row r="264" spans="1:12" ht="24.75" customHeight="1">
      <c r="A264" s="35"/>
      <c r="B264" s="7" t="s">
        <v>91</v>
      </c>
      <c r="C264" s="5" t="s">
        <v>8</v>
      </c>
      <c r="D264" s="5" t="s">
        <v>34</v>
      </c>
      <c r="E264" s="5" t="s">
        <v>523</v>
      </c>
      <c r="F264" s="5">
        <v>244</v>
      </c>
      <c r="G264" s="8"/>
      <c r="H264" s="8">
        <v>123.1</v>
      </c>
      <c r="I264" s="8">
        <f t="shared" si="139"/>
        <v>123.1</v>
      </c>
      <c r="J264" s="8"/>
      <c r="K264" s="8">
        <v>123.1</v>
      </c>
      <c r="L264" s="8">
        <f>J264+K264</f>
        <v>123.1</v>
      </c>
    </row>
    <row r="265" spans="1:12" ht="33.75">
      <c r="A265" s="35"/>
      <c r="B265" s="6" t="s">
        <v>279</v>
      </c>
      <c r="C265" s="5" t="s">
        <v>8</v>
      </c>
      <c r="D265" s="5" t="s">
        <v>34</v>
      </c>
      <c r="E265" s="5" t="s">
        <v>524</v>
      </c>
      <c r="F265" s="5" t="s">
        <v>406</v>
      </c>
      <c r="G265" s="8">
        <f>SUM(G266:G267)</f>
        <v>0</v>
      </c>
      <c r="H265" s="8">
        <f>SUM(H266:H267)</f>
        <v>1213.3</v>
      </c>
      <c r="I265" s="8">
        <f t="shared" ref="I265:L265" si="140">SUM(I266:I267)</f>
        <v>1213.3</v>
      </c>
      <c r="J265" s="8">
        <f t="shared" si="140"/>
        <v>0</v>
      </c>
      <c r="K265" s="8">
        <f t="shared" si="140"/>
        <v>1213.3</v>
      </c>
      <c r="L265" s="8">
        <f t="shared" si="140"/>
        <v>1213.3</v>
      </c>
    </row>
    <row r="266" spans="1:12" ht="26.25" customHeight="1">
      <c r="A266" s="35"/>
      <c r="B266" s="6" t="s">
        <v>91</v>
      </c>
      <c r="C266" s="5" t="s">
        <v>8</v>
      </c>
      <c r="D266" s="5" t="s">
        <v>34</v>
      </c>
      <c r="E266" s="5" t="s">
        <v>524</v>
      </c>
      <c r="F266" s="5" t="s">
        <v>22</v>
      </c>
      <c r="G266" s="8"/>
      <c r="H266" s="8">
        <v>313.3</v>
      </c>
      <c r="I266" s="8">
        <f>SUM(G266:H266)</f>
        <v>313.3</v>
      </c>
      <c r="J266" s="8"/>
      <c r="K266" s="8">
        <v>313.3</v>
      </c>
      <c r="L266" s="8">
        <f>SUM(J266:K266)</f>
        <v>313.3</v>
      </c>
    </row>
    <row r="267" spans="1:12">
      <c r="A267" s="35"/>
      <c r="B267" s="6" t="s">
        <v>102</v>
      </c>
      <c r="C267" s="5" t="s">
        <v>8</v>
      </c>
      <c r="D267" s="5" t="s">
        <v>34</v>
      </c>
      <c r="E267" s="5" t="s">
        <v>524</v>
      </c>
      <c r="F267" s="5" t="s">
        <v>103</v>
      </c>
      <c r="G267" s="8"/>
      <c r="H267" s="8">
        <v>900</v>
      </c>
      <c r="I267" s="8">
        <f>SUM(G267:H267)</f>
        <v>900</v>
      </c>
      <c r="J267" s="8"/>
      <c r="K267" s="8">
        <v>900</v>
      </c>
      <c r="L267" s="8">
        <f>SUM(J267:K267)</f>
        <v>900</v>
      </c>
    </row>
    <row r="268" spans="1:12">
      <c r="A268" s="35"/>
      <c r="B268" s="7" t="s">
        <v>37</v>
      </c>
      <c r="C268" s="5" t="s">
        <v>8</v>
      </c>
      <c r="D268" s="5" t="s">
        <v>34</v>
      </c>
      <c r="E268" s="5" t="s">
        <v>469</v>
      </c>
      <c r="F268" s="5" t="s">
        <v>406</v>
      </c>
      <c r="G268" s="8">
        <f>G269+G270+G271</f>
        <v>0</v>
      </c>
      <c r="H268" s="8">
        <f>H269+H270+H271</f>
        <v>517.59999999999991</v>
      </c>
      <c r="I268" s="8">
        <f t="shared" ref="I268:L268" si="141">I269+I270+I271</f>
        <v>517.59999999999991</v>
      </c>
      <c r="J268" s="8">
        <f t="shared" si="141"/>
        <v>0</v>
      </c>
      <c r="K268" s="8">
        <f t="shared" si="141"/>
        <v>517.59999999999991</v>
      </c>
      <c r="L268" s="8">
        <f t="shared" si="141"/>
        <v>517.59999999999991</v>
      </c>
    </row>
    <row r="269" spans="1:12" ht="22.5">
      <c r="A269" s="35"/>
      <c r="B269" s="7" t="s">
        <v>87</v>
      </c>
      <c r="C269" s="5" t="s">
        <v>8</v>
      </c>
      <c r="D269" s="5" t="s">
        <v>34</v>
      </c>
      <c r="E269" s="5" t="s">
        <v>469</v>
      </c>
      <c r="F269" s="5" t="s">
        <v>13</v>
      </c>
      <c r="G269" s="8"/>
      <c r="H269" s="8">
        <v>313.39999999999998</v>
      </c>
      <c r="I269" s="8">
        <f t="shared" ref="I269:I274" si="142">G269+H269</f>
        <v>313.39999999999998</v>
      </c>
      <c r="J269" s="8"/>
      <c r="K269" s="8">
        <v>313.39999999999998</v>
      </c>
      <c r="L269" s="8">
        <f>J269+K269</f>
        <v>313.39999999999998</v>
      </c>
    </row>
    <row r="270" spans="1:12" ht="45">
      <c r="A270" s="35"/>
      <c r="B270" s="7" t="s">
        <v>88</v>
      </c>
      <c r="C270" s="5" t="s">
        <v>8</v>
      </c>
      <c r="D270" s="5" t="s">
        <v>34</v>
      </c>
      <c r="E270" s="5" t="s">
        <v>469</v>
      </c>
      <c r="F270" s="5" t="s">
        <v>89</v>
      </c>
      <c r="G270" s="8"/>
      <c r="H270" s="8">
        <v>94.7</v>
      </c>
      <c r="I270" s="8">
        <f t="shared" si="142"/>
        <v>94.7</v>
      </c>
      <c r="J270" s="8"/>
      <c r="K270" s="8">
        <v>94.7</v>
      </c>
      <c r="L270" s="8">
        <f t="shared" ref="L270:L274" si="143">J270+K270</f>
        <v>94.7</v>
      </c>
    </row>
    <row r="271" spans="1:12" ht="24" customHeight="1">
      <c r="A271" s="35"/>
      <c r="B271" s="7" t="s">
        <v>91</v>
      </c>
      <c r="C271" s="5" t="s">
        <v>8</v>
      </c>
      <c r="D271" s="5" t="s">
        <v>34</v>
      </c>
      <c r="E271" s="5" t="s">
        <v>469</v>
      </c>
      <c r="F271" s="5" t="s">
        <v>22</v>
      </c>
      <c r="G271" s="8"/>
      <c r="H271" s="8">
        <v>109.5</v>
      </c>
      <c r="I271" s="8">
        <f t="shared" si="142"/>
        <v>109.5</v>
      </c>
      <c r="J271" s="8"/>
      <c r="K271" s="8">
        <v>109.5</v>
      </c>
      <c r="L271" s="8">
        <f t="shared" si="143"/>
        <v>109.5</v>
      </c>
    </row>
    <row r="272" spans="1:12" ht="33.75">
      <c r="A272" s="35"/>
      <c r="B272" s="4" t="s">
        <v>466</v>
      </c>
      <c r="C272" s="5" t="s">
        <v>8</v>
      </c>
      <c r="D272" s="5" t="s">
        <v>34</v>
      </c>
      <c r="E272" s="5" t="s">
        <v>470</v>
      </c>
      <c r="F272" s="5" t="s">
        <v>406</v>
      </c>
      <c r="G272" s="8">
        <f>G273+G274</f>
        <v>0</v>
      </c>
      <c r="H272" s="8">
        <f>H273+H274</f>
        <v>75.5</v>
      </c>
      <c r="I272" s="8">
        <f t="shared" si="142"/>
        <v>75.5</v>
      </c>
      <c r="J272" s="8">
        <f t="shared" ref="J272:K272" si="144">J273+J274</f>
        <v>0</v>
      </c>
      <c r="K272" s="8">
        <f t="shared" si="144"/>
        <v>75.5</v>
      </c>
      <c r="L272" s="8">
        <f t="shared" si="143"/>
        <v>75.5</v>
      </c>
    </row>
    <row r="273" spans="1:12" ht="33.75">
      <c r="A273" s="35"/>
      <c r="B273" s="6" t="s">
        <v>14</v>
      </c>
      <c r="C273" s="5" t="s">
        <v>8</v>
      </c>
      <c r="D273" s="5" t="s">
        <v>34</v>
      </c>
      <c r="E273" s="5" t="s">
        <v>470</v>
      </c>
      <c r="F273" s="5" t="s">
        <v>20</v>
      </c>
      <c r="G273" s="8"/>
      <c r="H273" s="8">
        <v>58</v>
      </c>
      <c r="I273" s="8">
        <f t="shared" si="142"/>
        <v>58</v>
      </c>
      <c r="J273" s="8"/>
      <c r="K273" s="8">
        <v>58</v>
      </c>
      <c r="L273" s="8">
        <f t="shared" si="143"/>
        <v>58</v>
      </c>
    </row>
    <row r="274" spans="1:12" ht="45">
      <c r="A274" s="35"/>
      <c r="B274" s="7" t="s">
        <v>88</v>
      </c>
      <c r="C274" s="5" t="s">
        <v>8</v>
      </c>
      <c r="D274" s="5" t="s">
        <v>34</v>
      </c>
      <c r="E274" s="5" t="s">
        <v>470</v>
      </c>
      <c r="F274" s="5" t="s">
        <v>89</v>
      </c>
      <c r="G274" s="8"/>
      <c r="H274" s="8">
        <v>17.5</v>
      </c>
      <c r="I274" s="8">
        <f t="shared" si="142"/>
        <v>17.5</v>
      </c>
      <c r="J274" s="8"/>
      <c r="K274" s="8">
        <v>17.5</v>
      </c>
      <c r="L274" s="8">
        <f t="shared" si="143"/>
        <v>17.5</v>
      </c>
    </row>
    <row r="275" spans="1:12">
      <c r="A275" s="31">
        <v>2</v>
      </c>
      <c r="B275" s="38" t="s">
        <v>323</v>
      </c>
      <c r="C275" s="44" t="s">
        <v>11</v>
      </c>
      <c r="D275" s="44" t="s">
        <v>53</v>
      </c>
      <c r="E275" s="44"/>
      <c r="F275" s="44"/>
      <c r="G275" s="11">
        <f t="shared" ref="G275:L278" si="145">G276</f>
        <v>324.5</v>
      </c>
      <c r="H275" s="11">
        <f t="shared" si="145"/>
        <v>-2.7499999999974989E-2</v>
      </c>
      <c r="I275" s="11">
        <f t="shared" si="145"/>
        <v>324.47250000000003</v>
      </c>
      <c r="J275" s="11">
        <f t="shared" si="145"/>
        <v>508.5</v>
      </c>
      <c r="K275" s="11">
        <f t="shared" si="145"/>
        <v>0</v>
      </c>
      <c r="L275" s="11">
        <f t="shared" si="145"/>
        <v>508.5</v>
      </c>
    </row>
    <row r="276" spans="1:12">
      <c r="A276" s="35" t="s">
        <v>338</v>
      </c>
      <c r="B276" s="38" t="s">
        <v>324</v>
      </c>
      <c r="C276" s="44" t="s">
        <v>11</v>
      </c>
      <c r="D276" s="44" t="s">
        <v>19</v>
      </c>
      <c r="E276" s="44"/>
      <c r="F276" s="44"/>
      <c r="G276" s="11">
        <f t="shared" si="145"/>
        <v>324.5</v>
      </c>
      <c r="H276" s="11">
        <f t="shared" si="145"/>
        <v>-2.7499999999974989E-2</v>
      </c>
      <c r="I276" s="11">
        <f t="shared" si="145"/>
        <v>324.47250000000003</v>
      </c>
      <c r="J276" s="11">
        <f t="shared" si="145"/>
        <v>508.5</v>
      </c>
      <c r="K276" s="11">
        <f t="shared" si="145"/>
        <v>0</v>
      </c>
      <c r="L276" s="11">
        <f t="shared" si="145"/>
        <v>508.5</v>
      </c>
    </row>
    <row r="277" spans="1:12" ht="47.25" customHeight="1">
      <c r="A277" s="35"/>
      <c r="B277" s="46" t="s">
        <v>461</v>
      </c>
      <c r="C277" s="5" t="s">
        <v>11</v>
      </c>
      <c r="D277" s="5" t="s">
        <v>19</v>
      </c>
      <c r="E277" s="5" t="s">
        <v>158</v>
      </c>
      <c r="F277" s="5"/>
      <c r="G277" s="8">
        <f t="shared" ref="G277:L277" si="146">G278+G282</f>
        <v>324.5</v>
      </c>
      <c r="H277" s="8">
        <f t="shared" si="146"/>
        <v>-2.7499999999974989E-2</v>
      </c>
      <c r="I277" s="8">
        <f t="shared" si="146"/>
        <v>324.47250000000003</v>
      </c>
      <c r="J277" s="8">
        <f t="shared" si="146"/>
        <v>508.5</v>
      </c>
      <c r="K277" s="8">
        <f t="shared" si="146"/>
        <v>0</v>
      </c>
      <c r="L277" s="8">
        <f t="shared" si="146"/>
        <v>508.5</v>
      </c>
    </row>
    <row r="278" spans="1:12" ht="22.5">
      <c r="A278" s="35"/>
      <c r="B278" s="46" t="s">
        <v>161</v>
      </c>
      <c r="C278" s="5" t="s">
        <v>11</v>
      </c>
      <c r="D278" s="5" t="s">
        <v>19</v>
      </c>
      <c r="E278" s="5" t="s">
        <v>162</v>
      </c>
      <c r="F278" s="5"/>
      <c r="G278" s="8">
        <f t="shared" si="145"/>
        <v>324.5</v>
      </c>
      <c r="H278" s="8">
        <f t="shared" si="145"/>
        <v>-324.52749999999997</v>
      </c>
      <c r="I278" s="8">
        <f t="shared" si="145"/>
        <v>-2.7499999999974989E-2</v>
      </c>
      <c r="J278" s="8">
        <f t="shared" si="145"/>
        <v>508.5</v>
      </c>
      <c r="K278" s="8">
        <f t="shared" si="145"/>
        <v>-508.5</v>
      </c>
      <c r="L278" s="8">
        <f t="shared" si="145"/>
        <v>0</v>
      </c>
    </row>
    <row r="279" spans="1:12" ht="22.5">
      <c r="A279" s="35"/>
      <c r="B279" s="50" t="s">
        <v>325</v>
      </c>
      <c r="C279" s="5" t="s">
        <v>11</v>
      </c>
      <c r="D279" s="5" t="s">
        <v>19</v>
      </c>
      <c r="E279" s="5" t="s">
        <v>322</v>
      </c>
      <c r="F279" s="5"/>
      <c r="G279" s="8">
        <f t="shared" ref="G279:L279" si="147">SUM(G280:G281)</f>
        <v>324.5</v>
      </c>
      <c r="H279" s="8">
        <f t="shared" si="147"/>
        <v>-324.52749999999997</v>
      </c>
      <c r="I279" s="8">
        <f t="shared" si="147"/>
        <v>-2.7499999999974989E-2</v>
      </c>
      <c r="J279" s="8">
        <f t="shared" si="147"/>
        <v>508.5</v>
      </c>
      <c r="K279" s="8">
        <f t="shared" si="147"/>
        <v>-508.5</v>
      </c>
      <c r="L279" s="8">
        <f t="shared" si="147"/>
        <v>0</v>
      </c>
    </row>
    <row r="280" spans="1:12" ht="22.5">
      <c r="A280" s="35"/>
      <c r="B280" s="46" t="s">
        <v>21</v>
      </c>
      <c r="C280" s="5" t="s">
        <v>11</v>
      </c>
      <c r="D280" s="5" t="s">
        <v>19</v>
      </c>
      <c r="E280" s="5" t="s">
        <v>322</v>
      </c>
      <c r="F280" s="16" t="s">
        <v>27</v>
      </c>
      <c r="G280" s="8">
        <v>276.5</v>
      </c>
      <c r="H280" s="8">
        <v>-276.52749999999997</v>
      </c>
      <c r="I280" s="8">
        <f>G280+H280</f>
        <v>-2.7499999999974989E-2</v>
      </c>
      <c r="J280" s="8">
        <v>466.5</v>
      </c>
      <c r="K280" s="8">
        <v>-466.5</v>
      </c>
      <c r="L280" s="8">
        <f>J280+K280</f>
        <v>0</v>
      </c>
    </row>
    <row r="281" spans="1:12" ht="33.75">
      <c r="A281" s="35"/>
      <c r="B281" s="46" t="s">
        <v>91</v>
      </c>
      <c r="C281" s="5" t="s">
        <v>11</v>
      </c>
      <c r="D281" s="5" t="s">
        <v>19</v>
      </c>
      <c r="E281" s="5" t="s">
        <v>322</v>
      </c>
      <c r="F281" s="16" t="s">
        <v>22</v>
      </c>
      <c r="G281" s="8">
        <v>48</v>
      </c>
      <c r="H281" s="8">
        <v>-48</v>
      </c>
      <c r="I281" s="8">
        <f>G281+H281</f>
        <v>0</v>
      </c>
      <c r="J281" s="8">
        <v>42</v>
      </c>
      <c r="K281" s="8">
        <v>-42</v>
      </c>
      <c r="L281" s="8">
        <f>J281+K281</f>
        <v>0</v>
      </c>
    </row>
    <row r="282" spans="1:12" ht="22.5" customHeight="1">
      <c r="A282" s="35"/>
      <c r="B282" s="4" t="s">
        <v>527</v>
      </c>
      <c r="C282" s="5" t="s">
        <v>11</v>
      </c>
      <c r="D282" s="5" t="s">
        <v>19</v>
      </c>
      <c r="E282" s="5" t="s">
        <v>529</v>
      </c>
      <c r="F282" s="5" t="s">
        <v>406</v>
      </c>
      <c r="G282" s="8">
        <f t="shared" ref="G282:L282" si="148">G283</f>
        <v>0</v>
      </c>
      <c r="H282" s="8">
        <f t="shared" si="148"/>
        <v>324.5</v>
      </c>
      <c r="I282" s="8">
        <f t="shared" si="148"/>
        <v>324.5</v>
      </c>
      <c r="J282" s="8">
        <f t="shared" si="148"/>
        <v>0</v>
      </c>
      <c r="K282" s="8">
        <f t="shared" si="148"/>
        <v>508.5</v>
      </c>
      <c r="L282" s="8">
        <f t="shared" si="148"/>
        <v>508.5</v>
      </c>
    </row>
    <row r="283" spans="1:12" ht="22.5">
      <c r="A283" s="35"/>
      <c r="B283" s="4" t="s">
        <v>528</v>
      </c>
      <c r="C283" s="5" t="s">
        <v>11</v>
      </c>
      <c r="D283" s="5" t="s">
        <v>19</v>
      </c>
      <c r="E283" s="5" t="s">
        <v>530</v>
      </c>
      <c r="F283" s="5" t="s">
        <v>406</v>
      </c>
      <c r="G283" s="8">
        <f t="shared" ref="G283:L283" si="149">SUM(G284:G285)</f>
        <v>0</v>
      </c>
      <c r="H283" s="8">
        <f t="shared" si="149"/>
        <v>324.5</v>
      </c>
      <c r="I283" s="8">
        <f t="shared" si="149"/>
        <v>324.5</v>
      </c>
      <c r="J283" s="8">
        <f t="shared" si="149"/>
        <v>0</v>
      </c>
      <c r="K283" s="8">
        <f t="shared" si="149"/>
        <v>508.5</v>
      </c>
      <c r="L283" s="8">
        <f t="shared" si="149"/>
        <v>508.5</v>
      </c>
    </row>
    <row r="284" spans="1:12" ht="22.5">
      <c r="A284" s="35"/>
      <c r="B284" s="6" t="s">
        <v>21</v>
      </c>
      <c r="C284" s="5" t="s">
        <v>11</v>
      </c>
      <c r="D284" s="5" t="s">
        <v>19</v>
      </c>
      <c r="E284" s="5" t="s">
        <v>530</v>
      </c>
      <c r="F284" s="5" t="s">
        <v>27</v>
      </c>
      <c r="G284" s="8"/>
      <c r="H284" s="8">
        <v>276.5</v>
      </c>
      <c r="I284" s="8">
        <f>G284+H284</f>
        <v>276.5</v>
      </c>
      <c r="J284" s="8"/>
      <c r="K284" s="8">
        <v>466.5</v>
      </c>
      <c r="L284" s="8">
        <f>J284+K284</f>
        <v>466.5</v>
      </c>
    </row>
    <row r="285" spans="1:12" ht="22.5" customHeight="1">
      <c r="A285" s="35"/>
      <c r="B285" s="6" t="s">
        <v>91</v>
      </c>
      <c r="C285" s="5" t="s">
        <v>11</v>
      </c>
      <c r="D285" s="5" t="s">
        <v>19</v>
      </c>
      <c r="E285" s="5" t="s">
        <v>530</v>
      </c>
      <c r="F285" s="5" t="s">
        <v>22</v>
      </c>
      <c r="G285" s="8"/>
      <c r="H285" s="8">
        <v>48</v>
      </c>
      <c r="I285" s="8">
        <f>G285+H285</f>
        <v>48</v>
      </c>
      <c r="J285" s="8"/>
      <c r="K285" s="8">
        <v>42</v>
      </c>
      <c r="L285" s="8">
        <f>J285+K285</f>
        <v>42</v>
      </c>
    </row>
    <row r="286" spans="1:12" ht="21">
      <c r="A286" s="31">
        <v>3</v>
      </c>
      <c r="B286" s="38" t="s">
        <v>38</v>
      </c>
      <c r="C286" s="32" t="s">
        <v>17</v>
      </c>
      <c r="D286" s="32"/>
      <c r="E286" s="32"/>
      <c r="F286" s="51"/>
      <c r="G286" s="11">
        <f>+G287</f>
        <v>845.30000000000007</v>
      </c>
      <c r="H286" s="11">
        <f t="shared" ref="H286:K286" si="150">+H287</f>
        <v>9.0999999999999375</v>
      </c>
      <c r="I286" s="11">
        <f t="shared" si="150"/>
        <v>854.4</v>
      </c>
      <c r="J286" s="11">
        <f>+J287</f>
        <v>845.30000000000007</v>
      </c>
      <c r="K286" s="11">
        <f t="shared" si="150"/>
        <v>9.0999999999999375</v>
      </c>
      <c r="L286" s="11">
        <f>+L287</f>
        <v>854.4</v>
      </c>
    </row>
    <row r="287" spans="1:12" ht="21">
      <c r="A287" s="35" t="s">
        <v>432</v>
      </c>
      <c r="B287" s="38" t="s">
        <v>280</v>
      </c>
      <c r="C287" s="44" t="s">
        <v>17</v>
      </c>
      <c r="D287" s="44" t="s">
        <v>39</v>
      </c>
      <c r="E287" s="5"/>
      <c r="F287" s="5"/>
      <c r="G287" s="11">
        <f>G288+G327</f>
        <v>845.30000000000007</v>
      </c>
      <c r="H287" s="11">
        <f t="shared" ref="H287:L287" si="151">H288+H327</f>
        <v>9.0999999999999375</v>
      </c>
      <c r="I287" s="11">
        <f t="shared" si="151"/>
        <v>854.4</v>
      </c>
      <c r="J287" s="11">
        <f t="shared" si="151"/>
        <v>845.30000000000007</v>
      </c>
      <c r="K287" s="11">
        <f t="shared" si="151"/>
        <v>9.0999999999999375</v>
      </c>
      <c r="L287" s="11">
        <f t="shared" si="151"/>
        <v>854.4</v>
      </c>
    </row>
    <row r="288" spans="1:12" ht="48" customHeight="1">
      <c r="A288" s="31"/>
      <c r="B288" s="46" t="s">
        <v>461</v>
      </c>
      <c r="C288" s="5" t="s">
        <v>17</v>
      </c>
      <c r="D288" s="5" t="s">
        <v>39</v>
      </c>
      <c r="E288" s="5" t="s">
        <v>158</v>
      </c>
      <c r="F288" s="5"/>
      <c r="G288" s="8">
        <f>G289+G294+G308+G311+G315+G318+G321+G324</f>
        <v>780.30000000000007</v>
      </c>
      <c r="H288" s="8">
        <f t="shared" ref="H288:L288" si="152">H289+H294+H308+H311+H315+H318+H321+H324</f>
        <v>74.099999999999937</v>
      </c>
      <c r="I288" s="8">
        <f>I289+I294+I308+I311+I315+I318+I321+I324</f>
        <v>854.4</v>
      </c>
      <c r="J288" s="8">
        <f t="shared" si="152"/>
        <v>780.30000000000007</v>
      </c>
      <c r="K288" s="8">
        <f t="shared" si="152"/>
        <v>74.099999999999937</v>
      </c>
      <c r="L288" s="8">
        <f t="shared" si="152"/>
        <v>854.4</v>
      </c>
    </row>
    <row r="289" spans="1:12" ht="33.75">
      <c r="A289" s="31"/>
      <c r="B289" s="7" t="s">
        <v>535</v>
      </c>
      <c r="C289" s="5" t="s">
        <v>17</v>
      </c>
      <c r="D289" s="5" t="s">
        <v>39</v>
      </c>
      <c r="E289" s="5" t="s">
        <v>113</v>
      </c>
      <c r="F289" s="5" t="s">
        <v>406</v>
      </c>
      <c r="G289" s="11">
        <f>G290+G292</f>
        <v>0</v>
      </c>
      <c r="H289" s="11">
        <f t="shared" ref="H289:K289" si="153">H290+H292</f>
        <v>74.099999999999994</v>
      </c>
      <c r="I289" s="11">
        <f t="shared" si="153"/>
        <v>74.099999999999994</v>
      </c>
      <c r="J289" s="11">
        <f t="shared" si="153"/>
        <v>0</v>
      </c>
      <c r="K289" s="11">
        <f t="shared" si="153"/>
        <v>74.099999999999994</v>
      </c>
      <c r="L289" s="11">
        <f>L290+L292</f>
        <v>74.099999999999994</v>
      </c>
    </row>
    <row r="290" spans="1:12" ht="78.75">
      <c r="A290" s="31"/>
      <c r="B290" s="22" t="s">
        <v>531</v>
      </c>
      <c r="C290" s="5" t="s">
        <v>17</v>
      </c>
      <c r="D290" s="5" t="s">
        <v>39</v>
      </c>
      <c r="E290" s="5" t="s">
        <v>533</v>
      </c>
      <c r="F290" s="5" t="s">
        <v>406</v>
      </c>
      <c r="G290" s="11">
        <f t="shared" ref="G290:L290" si="154">G291</f>
        <v>0</v>
      </c>
      <c r="H290" s="11">
        <f t="shared" si="154"/>
        <v>32.6</v>
      </c>
      <c r="I290" s="11">
        <f t="shared" si="154"/>
        <v>32.6</v>
      </c>
      <c r="J290" s="11">
        <f t="shared" si="154"/>
        <v>0</v>
      </c>
      <c r="K290" s="11">
        <f t="shared" si="154"/>
        <v>32.6</v>
      </c>
      <c r="L290" s="11">
        <f t="shared" si="154"/>
        <v>32.6</v>
      </c>
    </row>
    <row r="291" spans="1:12">
      <c r="A291" s="31"/>
      <c r="B291" s="7" t="s">
        <v>194</v>
      </c>
      <c r="C291" s="5" t="s">
        <v>17</v>
      </c>
      <c r="D291" s="5" t="s">
        <v>39</v>
      </c>
      <c r="E291" s="5" t="s">
        <v>533</v>
      </c>
      <c r="F291" s="5" t="s">
        <v>195</v>
      </c>
      <c r="G291" s="11"/>
      <c r="H291" s="11">
        <v>32.6</v>
      </c>
      <c r="I291" s="11">
        <f>G291+H291</f>
        <v>32.6</v>
      </c>
      <c r="J291" s="11"/>
      <c r="K291" s="11">
        <v>32.6</v>
      </c>
      <c r="L291" s="11">
        <f>J291+K291</f>
        <v>32.6</v>
      </c>
    </row>
    <row r="292" spans="1:12" ht="67.5">
      <c r="A292" s="31"/>
      <c r="B292" s="22" t="s">
        <v>532</v>
      </c>
      <c r="C292" s="5" t="s">
        <v>17</v>
      </c>
      <c r="D292" s="5" t="s">
        <v>39</v>
      </c>
      <c r="E292" s="16" t="s">
        <v>534</v>
      </c>
      <c r="F292" s="5" t="s">
        <v>406</v>
      </c>
      <c r="G292" s="11">
        <f t="shared" ref="G292:L292" si="155">G293</f>
        <v>0</v>
      </c>
      <c r="H292" s="11">
        <f t="shared" si="155"/>
        <v>41.5</v>
      </c>
      <c r="I292" s="11">
        <f t="shared" si="155"/>
        <v>41.5</v>
      </c>
      <c r="J292" s="11">
        <f t="shared" si="155"/>
        <v>0</v>
      </c>
      <c r="K292" s="11">
        <f t="shared" si="155"/>
        <v>41.5</v>
      </c>
      <c r="L292" s="11">
        <f t="shared" si="155"/>
        <v>41.5</v>
      </c>
    </row>
    <row r="293" spans="1:12">
      <c r="A293" s="31"/>
      <c r="B293" s="7" t="s">
        <v>194</v>
      </c>
      <c r="C293" s="5" t="s">
        <v>17</v>
      </c>
      <c r="D293" s="5" t="s">
        <v>39</v>
      </c>
      <c r="E293" s="16" t="s">
        <v>534</v>
      </c>
      <c r="F293" s="5" t="s">
        <v>195</v>
      </c>
      <c r="G293" s="11"/>
      <c r="H293" s="11">
        <v>41.5</v>
      </c>
      <c r="I293" s="11">
        <f>G293+H293</f>
        <v>41.5</v>
      </c>
      <c r="J293" s="11"/>
      <c r="K293" s="11">
        <v>41.5</v>
      </c>
      <c r="L293" s="11">
        <f>J293+K293</f>
        <v>41.5</v>
      </c>
    </row>
    <row r="294" spans="1:12" ht="22.5">
      <c r="A294" s="31"/>
      <c r="B294" s="46" t="s">
        <v>161</v>
      </c>
      <c r="C294" s="5" t="s">
        <v>17</v>
      </c>
      <c r="D294" s="5" t="s">
        <v>39</v>
      </c>
      <c r="E294" s="5" t="s">
        <v>162</v>
      </c>
      <c r="F294" s="5"/>
      <c r="G294" s="8">
        <f>G295+G297+G299+G302+G304+G306</f>
        <v>780.30000000000007</v>
      </c>
      <c r="H294" s="8">
        <f>H295+H297+H299+H302+H304+H306</f>
        <v>-780.30000000000007</v>
      </c>
      <c r="I294" s="8">
        <f t="shared" ref="I294:K294" si="156">I295+I297+I299+I302+I304+I306</f>
        <v>0</v>
      </c>
      <c r="J294" s="8">
        <f t="shared" si="156"/>
        <v>780.30000000000007</v>
      </c>
      <c r="K294" s="8">
        <f t="shared" si="156"/>
        <v>-780.30000000000007</v>
      </c>
      <c r="L294" s="8">
        <f>L295+L297+L299+L302+L304+L306</f>
        <v>0</v>
      </c>
    </row>
    <row r="295" spans="1:12">
      <c r="A295" s="31"/>
      <c r="B295" s="50" t="s">
        <v>282</v>
      </c>
      <c r="C295" s="5" t="s">
        <v>17</v>
      </c>
      <c r="D295" s="5" t="s">
        <v>39</v>
      </c>
      <c r="E295" s="5" t="s">
        <v>281</v>
      </c>
      <c r="F295" s="5"/>
      <c r="G295" s="8">
        <f t="shared" ref="G295:L295" si="157">SUM(G296:G296)</f>
        <v>50</v>
      </c>
      <c r="H295" s="8">
        <f t="shared" si="157"/>
        <v>-50</v>
      </c>
      <c r="I295" s="8">
        <f t="shared" si="157"/>
        <v>0</v>
      </c>
      <c r="J295" s="8">
        <f t="shared" si="157"/>
        <v>50</v>
      </c>
      <c r="K295" s="8">
        <f t="shared" si="157"/>
        <v>-50</v>
      </c>
      <c r="L295" s="8">
        <f t="shared" si="157"/>
        <v>0</v>
      </c>
    </row>
    <row r="296" spans="1:12" ht="33.75">
      <c r="A296" s="31"/>
      <c r="B296" s="46" t="s">
        <v>91</v>
      </c>
      <c r="C296" s="5" t="s">
        <v>17</v>
      </c>
      <c r="D296" s="5" t="s">
        <v>39</v>
      </c>
      <c r="E296" s="5" t="s">
        <v>281</v>
      </c>
      <c r="F296" s="5" t="s">
        <v>22</v>
      </c>
      <c r="G296" s="8">
        <v>50</v>
      </c>
      <c r="H296" s="8">
        <v>-50</v>
      </c>
      <c r="I296" s="8">
        <f>G296+H296</f>
        <v>0</v>
      </c>
      <c r="J296" s="8">
        <v>50</v>
      </c>
      <c r="K296" s="8">
        <v>-50</v>
      </c>
      <c r="L296" s="8">
        <f>J296+K296</f>
        <v>0</v>
      </c>
    </row>
    <row r="297" spans="1:12" ht="22.5">
      <c r="A297" s="31"/>
      <c r="B297" s="7" t="s">
        <v>277</v>
      </c>
      <c r="C297" s="5" t="s">
        <v>17</v>
      </c>
      <c r="D297" s="5" t="s">
        <v>39</v>
      </c>
      <c r="E297" s="5" t="s">
        <v>276</v>
      </c>
      <c r="F297" s="5"/>
      <c r="G297" s="8">
        <f t="shared" ref="G297:L297" si="158">SUM(G298:G298)</f>
        <v>50</v>
      </c>
      <c r="H297" s="8">
        <f t="shared" si="158"/>
        <v>-50</v>
      </c>
      <c r="I297" s="8">
        <f t="shared" si="158"/>
        <v>0</v>
      </c>
      <c r="J297" s="8">
        <f t="shared" si="158"/>
        <v>50</v>
      </c>
      <c r="K297" s="8">
        <f t="shared" si="158"/>
        <v>-50</v>
      </c>
      <c r="L297" s="8">
        <f t="shared" si="158"/>
        <v>0</v>
      </c>
    </row>
    <row r="298" spans="1:12" ht="33.75">
      <c r="A298" s="31"/>
      <c r="B298" s="7" t="s">
        <v>91</v>
      </c>
      <c r="C298" s="5" t="s">
        <v>17</v>
      </c>
      <c r="D298" s="5" t="s">
        <v>39</v>
      </c>
      <c r="E298" s="5" t="s">
        <v>276</v>
      </c>
      <c r="F298" s="5" t="s">
        <v>22</v>
      </c>
      <c r="G298" s="8">
        <v>50</v>
      </c>
      <c r="H298" s="8">
        <v>-50</v>
      </c>
      <c r="I298" s="8">
        <f>G298+H298</f>
        <v>0</v>
      </c>
      <c r="J298" s="8">
        <v>50</v>
      </c>
      <c r="K298" s="8">
        <v>-50</v>
      </c>
      <c r="L298" s="8">
        <f>J298+K298</f>
        <v>0</v>
      </c>
    </row>
    <row r="299" spans="1:12" ht="22.5">
      <c r="A299" s="31"/>
      <c r="B299" s="46" t="s">
        <v>284</v>
      </c>
      <c r="C299" s="5" t="s">
        <v>17</v>
      </c>
      <c r="D299" s="5" t="s">
        <v>39</v>
      </c>
      <c r="E299" s="5" t="s">
        <v>283</v>
      </c>
      <c r="F299" s="5"/>
      <c r="G299" s="8">
        <f t="shared" ref="G299:L299" si="159">SUM(G300:G301)</f>
        <v>356.2</v>
      </c>
      <c r="H299" s="8">
        <f t="shared" si="159"/>
        <v>-356.2</v>
      </c>
      <c r="I299" s="8">
        <f t="shared" si="159"/>
        <v>0</v>
      </c>
      <c r="J299" s="8">
        <f t="shared" si="159"/>
        <v>356.2</v>
      </c>
      <c r="K299" s="8">
        <f t="shared" si="159"/>
        <v>-356.2</v>
      </c>
      <c r="L299" s="8">
        <f t="shared" si="159"/>
        <v>0</v>
      </c>
    </row>
    <row r="300" spans="1:12" ht="22.5">
      <c r="A300" s="31"/>
      <c r="B300" s="46" t="s">
        <v>21</v>
      </c>
      <c r="C300" s="5" t="s">
        <v>17</v>
      </c>
      <c r="D300" s="5" t="s">
        <v>39</v>
      </c>
      <c r="E300" s="5" t="s">
        <v>283</v>
      </c>
      <c r="F300" s="5" t="s">
        <v>27</v>
      </c>
      <c r="G300" s="8">
        <v>4.2</v>
      </c>
      <c r="H300" s="8">
        <v>-4.2</v>
      </c>
      <c r="I300" s="8">
        <f>G300+H300</f>
        <v>0</v>
      </c>
      <c r="J300" s="8">
        <v>4.2</v>
      </c>
      <c r="K300" s="8">
        <v>-4.2</v>
      </c>
      <c r="L300" s="8">
        <f>J300+K300</f>
        <v>0</v>
      </c>
    </row>
    <row r="301" spans="1:12" ht="33.75">
      <c r="A301" s="31"/>
      <c r="B301" s="46" t="s">
        <v>91</v>
      </c>
      <c r="C301" s="5" t="s">
        <v>17</v>
      </c>
      <c r="D301" s="5" t="s">
        <v>39</v>
      </c>
      <c r="E301" s="5" t="s">
        <v>283</v>
      </c>
      <c r="F301" s="5" t="s">
        <v>22</v>
      </c>
      <c r="G301" s="8">
        <v>352</v>
      </c>
      <c r="H301" s="8">
        <v>-352</v>
      </c>
      <c r="I301" s="8">
        <f>G301+H301</f>
        <v>0</v>
      </c>
      <c r="J301" s="8">
        <v>352</v>
      </c>
      <c r="K301" s="8">
        <v>-352</v>
      </c>
      <c r="L301" s="8">
        <f>J301+K301</f>
        <v>0</v>
      </c>
    </row>
    <row r="302" spans="1:12" ht="33.75">
      <c r="A302" s="31"/>
      <c r="B302" s="46" t="s">
        <v>152</v>
      </c>
      <c r="C302" s="5" t="s">
        <v>17</v>
      </c>
      <c r="D302" s="5" t="s">
        <v>39</v>
      </c>
      <c r="E302" s="5" t="s">
        <v>153</v>
      </c>
      <c r="F302" s="5"/>
      <c r="G302" s="8">
        <f t="shared" ref="G302:L302" si="160">SUM(G303:G303)</f>
        <v>140</v>
      </c>
      <c r="H302" s="8">
        <f t="shared" si="160"/>
        <v>-140</v>
      </c>
      <c r="I302" s="8">
        <f t="shared" si="160"/>
        <v>0</v>
      </c>
      <c r="J302" s="8">
        <f t="shared" si="160"/>
        <v>140</v>
      </c>
      <c r="K302" s="8">
        <f t="shared" si="160"/>
        <v>-140</v>
      </c>
      <c r="L302" s="8">
        <f t="shared" si="160"/>
        <v>0</v>
      </c>
    </row>
    <row r="303" spans="1:12" ht="33.75">
      <c r="A303" s="31"/>
      <c r="B303" s="46" t="s">
        <v>91</v>
      </c>
      <c r="C303" s="5" t="s">
        <v>17</v>
      </c>
      <c r="D303" s="5" t="s">
        <v>39</v>
      </c>
      <c r="E303" s="5" t="s">
        <v>153</v>
      </c>
      <c r="F303" s="5" t="s">
        <v>22</v>
      </c>
      <c r="G303" s="53">
        <v>140</v>
      </c>
      <c r="H303" s="21">
        <v>-140</v>
      </c>
      <c r="I303" s="8">
        <f>G303+H303</f>
        <v>0</v>
      </c>
      <c r="J303" s="53">
        <v>140</v>
      </c>
      <c r="K303" s="21">
        <v>-140</v>
      </c>
      <c r="L303" s="8">
        <f>J303+K303</f>
        <v>0</v>
      </c>
    </row>
    <row r="304" spans="1:12" ht="45">
      <c r="A304" s="31"/>
      <c r="B304" s="50" t="s">
        <v>287</v>
      </c>
      <c r="C304" s="5" t="s">
        <v>17</v>
      </c>
      <c r="D304" s="5" t="s">
        <v>39</v>
      </c>
      <c r="E304" s="5" t="s">
        <v>285</v>
      </c>
      <c r="F304" s="5"/>
      <c r="G304" s="21">
        <f t="shared" ref="G304:L304" si="161">SUM(G305)</f>
        <v>50</v>
      </c>
      <c r="H304" s="21">
        <f t="shared" si="161"/>
        <v>-50</v>
      </c>
      <c r="I304" s="21">
        <f t="shared" si="161"/>
        <v>0</v>
      </c>
      <c r="J304" s="21">
        <f t="shared" si="161"/>
        <v>50</v>
      </c>
      <c r="K304" s="21">
        <f t="shared" si="161"/>
        <v>-50</v>
      </c>
      <c r="L304" s="21">
        <f t="shared" si="161"/>
        <v>0</v>
      </c>
    </row>
    <row r="305" spans="1:12" ht="33.75">
      <c r="A305" s="31"/>
      <c r="B305" s="46" t="s">
        <v>91</v>
      </c>
      <c r="C305" s="5" t="s">
        <v>17</v>
      </c>
      <c r="D305" s="5" t="s">
        <v>39</v>
      </c>
      <c r="E305" s="5" t="s">
        <v>285</v>
      </c>
      <c r="F305" s="5" t="s">
        <v>22</v>
      </c>
      <c r="G305" s="21">
        <v>50</v>
      </c>
      <c r="H305" s="53">
        <v>-50</v>
      </c>
      <c r="I305" s="8">
        <f>G305+H305</f>
        <v>0</v>
      </c>
      <c r="J305" s="21">
        <v>50</v>
      </c>
      <c r="K305" s="53">
        <v>-50</v>
      </c>
      <c r="L305" s="8">
        <f>J305+K305</f>
        <v>0</v>
      </c>
    </row>
    <row r="306" spans="1:12" ht="33.75">
      <c r="A306" s="31"/>
      <c r="B306" s="46" t="s">
        <v>288</v>
      </c>
      <c r="C306" s="5" t="s">
        <v>17</v>
      </c>
      <c r="D306" s="5" t="s">
        <v>39</v>
      </c>
      <c r="E306" s="5" t="s">
        <v>286</v>
      </c>
      <c r="F306" s="5"/>
      <c r="G306" s="21">
        <f t="shared" ref="G306:L306" si="162">G307</f>
        <v>134.1</v>
      </c>
      <c r="H306" s="53">
        <f t="shared" si="162"/>
        <v>-134.1</v>
      </c>
      <c r="I306" s="21">
        <f t="shared" si="162"/>
        <v>0</v>
      </c>
      <c r="J306" s="21">
        <f t="shared" si="162"/>
        <v>134.1</v>
      </c>
      <c r="K306" s="53">
        <f t="shared" si="162"/>
        <v>-134.1</v>
      </c>
      <c r="L306" s="21">
        <f t="shared" si="162"/>
        <v>0</v>
      </c>
    </row>
    <row r="307" spans="1:12" ht="33.75">
      <c r="A307" s="31"/>
      <c r="B307" s="46" t="s">
        <v>91</v>
      </c>
      <c r="C307" s="5" t="s">
        <v>17</v>
      </c>
      <c r="D307" s="5" t="s">
        <v>39</v>
      </c>
      <c r="E307" s="5" t="s">
        <v>286</v>
      </c>
      <c r="F307" s="5" t="s">
        <v>22</v>
      </c>
      <c r="G307" s="21">
        <v>134.1</v>
      </c>
      <c r="H307" s="21">
        <v>-134.1</v>
      </c>
      <c r="I307" s="8">
        <f>G307+H307</f>
        <v>0</v>
      </c>
      <c r="J307" s="21">
        <v>134.1</v>
      </c>
      <c r="K307" s="21">
        <v>-134.1</v>
      </c>
      <c r="L307" s="8">
        <f>J307+K307</f>
        <v>0</v>
      </c>
    </row>
    <row r="308" spans="1:12" ht="33.75">
      <c r="A308" s="31"/>
      <c r="B308" s="4" t="s">
        <v>538</v>
      </c>
      <c r="C308" s="5" t="s">
        <v>17</v>
      </c>
      <c r="D308" s="5" t="s">
        <v>39</v>
      </c>
      <c r="E308" s="5" t="s">
        <v>550</v>
      </c>
      <c r="F308" s="5" t="s">
        <v>406</v>
      </c>
      <c r="G308" s="8">
        <f>G309</f>
        <v>0</v>
      </c>
      <c r="H308" s="8">
        <f t="shared" ref="G308:L309" si="163">H309</f>
        <v>140</v>
      </c>
      <c r="I308" s="8">
        <f t="shared" si="163"/>
        <v>140</v>
      </c>
      <c r="J308" s="8">
        <f t="shared" si="163"/>
        <v>0</v>
      </c>
      <c r="K308" s="8">
        <f t="shared" si="163"/>
        <v>140</v>
      </c>
      <c r="L308" s="8">
        <f t="shared" si="163"/>
        <v>140</v>
      </c>
    </row>
    <row r="309" spans="1:12" ht="24.75" customHeight="1">
      <c r="A309" s="31"/>
      <c r="B309" s="4" t="s">
        <v>540</v>
      </c>
      <c r="C309" s="5" t="s">
        <v>17</v>
      </c>
      <c r="D309" s="5" t="s">
        <v>39</v>
      </c>
      <c r="E309" s="5" t="s">
        <v>552</v>
      </c>
      <c r="F309" s="5" t="s">
        <v>406</v>
      </c>
      <c r="G309" s="8">
        <f t="shared" si="163"/>
        <v>0</v>
      </c>
      <c r="H309" s="8">
        <f t="shared" si="163"/>
        <v>140</v>
      </c>
      <c r="I309" s="8">
        <f t="shared" si="163"/>
        <v>140</v>
      </c>
      <c r="J309" s="8">
        <f t="shared" si="163"/>
        <v>0</v>
      </c>
      <c r="K309" s="8">
        <f t="shared" si="163"/>
        <v>140</v>
      </c>
      <c r="L309" s="8">
        <f t="shared" si="163"/>
        <v>140</v>
      </c>
    </row>
    <row r="310" spans="1:12" ht="19.5" customHeight="1">
      <c r="A310" s="31"/>
      <c r="B310" s="6" t="s">
        <v>91</v>
      </c>
      <c r="C310" s="5" t="s">
        <v>17</v>
      </c>
      <c r="D310" s="5" t="s">
        <v>39</v>
      </c>
      <c r="E310" s="5" t="s">
        <v>552</v>
      </c>
      <c r="F310" s="5" t="s">
        <v>22</v>
      </c>
      <c r="G310" s="8"/>
      <c r="H310" s="21">
        <v>140</v>
      </c>
      <c r="I310" s="8">
        <f>SUM(G310:H310)</f>
        <v>140</v>
      </c>
      <c r="J310" s="21"/>
      <c r="K310" s="21">
        <v>140</v>
      </c>
      <c r="L310" s="8">
        <f>SUM(J310:K310)</f>
        <v>140</v>
      </c>
    </row>
    <row r="311" spans="1:12" ht="22.5">
      <c r="A311" s="31"/>
      <c r="B311" s="4" t="s">
        <v>541</v>
      </c>
      <c r="C311" s="5" t="s">
        <v>17</v>
      </c>
      <c r="D311" s="5" t="s">
        <v>39</v>
      </c>
      <c r="E311" s="5" t="s">
        <v>553</v>
      </c>
      <c r="F311" s="5" t="s">
        <v>406</v>
      </c>
      <c r="G311" s="8">
        <f t="shared" ref="G311:L311" si="164">G312</f>
        <v>0</v>
      </c>
      <c r="H311" s="8">
        <f t="shared" si="164"/>
        <v>356.2</v>
      </c>
      <c r="I311" s="8">
        <f t="shared" si="164"/>
        <v>356.2</v>
      </c>
      <c r="J311" s="8">
        <f t="shared" si="164"/>
        <v>0</v>
      </c>
      <c r="K311" s="8">
        <f t="shared" si="164"/>
        <v>356.2</v>
      </c>
      <c r="L311" s="8">
        <f t="shared" si="164"/>
        <v>356.2</v>
      </c>
    </row>
    <row r="312" spans="1:12">
      <c r="A312" s="31"/>
      <c r="B312" s="4" t="s">
        <v>542</v>
      </c>
      <c r="C312" s="5" t="s">
        <v>17</v>
      </c>
      <c r="D312" s="5" t="s">
        <v>39</v>
      </c>
      <c r="E312" s="5" t="s">
        <v>554</v>
      </c>
      <c r="F312" s="5" t="s">
        <v>406</v>
      </c>
      <c r="G312" s="8">
        <f t="shared" ref="G312:J312" si="165">G314+G313</f>
        <v>0</v>
      </c>
      <c r="H312" s="8">
        <f t="shared" si="165"/>
        <v>356.2</v>
      </c>
      <c r="I312" s="8">
        <f t="shared" si="165"/>
        <v>356.2</v>
      </c>
      <c r="J312" s="8">
        <f t="shared" si="165"/>
        <v>0</v>
      </c>
      <c r="K312" s="8">
        <f>K314+K313</f>
        <v>356.2</v>
      </c>
      <c r="L312" s="8">
        <f>L314+L313</f>
        <v>356.2</v>
      </c>
    </row>
    <row r="313" spans="1:12" ht="22.5">
      <c r="A313" s="31"/>
      <c r="B313" s="49" t="s">
        <v>21</v>
      </c>
      <c r="C313" s="5" t="s">
        <v>17</v>
      </c>
      <c r="D313" s="5" t="s">
        <v>39</v>
      </c>
      <c r="E313" s="5" t="s">
        <v>554</v>
      </c>
      <c r="F313" s="16" t="s">
        <v>27</v>
      </c>
      <c r="G313" s="8"/>
      <c r="H313" s="8">
        <v>4.2</v>
      </c>
      <c r="I313" s="8">
        <f>SUM(G313:H313)</f>
        <v>4.2</v>
      </c>
      <c r="J313" s="8"/>
      <c r="K313" s="8">
        <v>4.2</v>
      </c>
      <c r="L313" s="8">
        <f>SUM(J313:K313)</f>
        <v>4.2</v>
      </c>
    </row>
    <row r="314" spans="1:12" ht="24" customHeight="1">
      <c r="A314" s="31"/>
      <c r="B314" s="6" t="s">
        <v>91</v>
      </c>
      <c r="C314" s="5" t="s">
        <v>17</v>
      </c>
      <c r="D314" s="5" t="s">
        <v>39</v>
      </c>
      <c r="E314" s="5" t="s">
        <v>554</v>
      </c>
      <c r="F314" s="5" t="s">
        <v>22</v>
      </c>
      <c r="G314" s="8"/>
      <c r="H314" s="8">
        <v>352</v>
      </c>
      <c r="I314" s="8">
        <f>SUM(G314:H314)</f>
        <v>352</v>
      </c>
      <c r="J314" s="8"/>
      <c r="K314" s="8">
        <v>352</v>
      </c>
      <c r="L314" s="8">
        <f>SUM(J314:K314)</f>
        <v>352</v>
      </c>
    </row>
    <row r="315" spans="1:12" ht="22.5">
      <c r="A315" s="31"/>
      <c r="B315" s="4" t="s">
        <v>543</v>
      </c>
      <c r="C315" s="5" t="s">
        <v>17</v>
      </c>
      <c r="D315" s="5" t="s">
        <v>39</v>
      </c>
      <c r="E315" s="5" t="s">
        <v>555</v>
      </c>
      <c r="F315" s="5" t="s">
        <v>406</v>
      </c>
      <c r="G315" s="8">
        <f t="shared" ref="G315:L316" si="166">G316</f>
        <v>0</v>
      </c>
      <c r="H315" s="8">
        <f t="shared" si="166"/>
        <v>50</v>
      </c>
      <c r="I315" s="8">
        <f t="shared" si="166"/>
        <v>50</v>
      </c>
      <c r="J315" s="8">
        <f t="shared" si="166"/>
        <v>0</v>
      </c>
      <c r="K315" s="8">
        <f t="shared" si="166"/>
        <v>50</v>
      </c>
      <c r="L315" s="19">
        <f t="shared" si="166"/>
        <v>50</v>
      </c>
    </row>
    <row r="316" spans="1:12" ht="33.75">
      <c r="A316" s="31"/>
      <c r="B316" s="6" t="s">
        <v>544</v>
      </c>
      <c r="C316" s="5" t="s">
        <v>17</v>
      </c>
      <c r="D316" s="5" t="s">
        <v>39</v>
      </c>
      <c r="E316" s="5" t="s">
        <v>556</v>
      </c>
      <c r="F316" s="5" t="s">
        <v>406</v>
      </c>
      <c r="G316" s="8">
        <f t="shared" si="166"/>
        <v>0</v>
      </c>
      <c r="H316" s="8">
        <f t="shared" si="166"/>
        <v>50</v>
      </c>
      <c r="I316" s="8">
        <f t="shared" si="166"/>
        <v>50</v>
      </c>
      <c r="J316" s="8">
        <f t="shared" si="166"/>
        <v>0</v>
      </c>
      <c r="K316" s="8">
        <f t="shared" si="166"/>
        <v>50</v>
      </c>
      <c r="L316" s="19">
        <f t="shared" si="166"/>
        <v>50</v>
      </c>
    </row>
    <row r="317" spans="1:12" ht="24.75" customHeight="1">
      <c r="A317" s="31"/>
      <c r="B317" s="6" t="s">
        <v>91</v>
      </c>
      <c r="C317" s="5" t="s">
        <v>17</v>
      </c>
      <c r="D317" s="5" t="s">
        <v>39</v>
      </c>
      <c r="E317" s="5" t="s">
        <v>556</v>
      </c>
      <c r="F317" s="5" t="s">
        <v>22</v>
      </c>
      <c r="G317" s="8"/>
      <c r="H317" s="8">
        <v>50</v>
      </c>
      <c r="I317" s="8">
        <f>SUM(G317:H317)</f>
        <v>50</v>
      </c>
      <c r="J317" s="8"/>
      <c r="K317" s="8">
        <v>50</v>
      </c>
      <c r="L317" s="19">
        <f>SUM(J317:K317)</f>
        <v>50</v>
      </c>
    </row>
    <row r="318" spans="1:12" ht="22.5">
      <c r="A318" s="31"/>
      <c r="B318" s="4" t="s">
        <v>516</v>
      </c>
      <c r="C318" s="5" t="s">
        <v>17</v>
      </c>
      <c r="D318" s="5" t="s">
        <v>39</v>
      </c>
      <c r="E318" s="5" t="s">
        <v>518</v>
      </c>
      <c r="F318" s="5" t="s">
        <v>406</v>
      </c>
      <c r="G318" s="8">
        <f t="shared" ref="G318:L319" si="167">G319</f>
        <v>0</v>
      </c>
      <c r="H318" s="8">
        <f t="shared" si="167"/>
        <v>50</v>
      </c>
      <c r="I318" s="8">
        <f t="shared" si="167"/>
        <v>50</v>
      </c>
      <c r="J318" s="8">
        <f t="shared" si="167"/>
        <v>0</v>
      </c>
      <c r="K318" s="8">
        <f t="shared" si="167"/>
        <v>50</v>
      </c>
      <c r="L318" s="8">
        <f t="shared" si="167"/>
        <v>50</v>
      </c>
    </row>
    <row r="319" spans="1:12" ht="24.75" customHeight="1">
      <c r="A319" s="31"/>
      <c r="B319" s="4" t="s">
        <v>545</v>
      </c>
      <c r="C319" s="5" t="s">
        <v>17</v>
      </c>
      <c r="D319" s="5" t="s">
        <v>39</v>
      </c>
      <c r="E319" s="5" t="s">
        <v>557</v>
      </c>
      <c r="F319" s="5" t="s">
        <v>406</v>
      </c>
      <c r="G319" s="8">
        <f t="shared" si="167"/>
        <v>0</v>
      </c>
      <c r="H319" s="8">
        <f t="shared" si="167"/>
        <v>50</v>
      </c>
      <c r="I319" s="8">
        <f t="shared" si="167"/>
        <v>50</v>
      </c>
      <c r="J319" s="8">
        <f t="shared" si="167"/>
        <v>0</v>
      </c>
      <c r="K319" s="8">
        <f t="shared" si="167"/>
        <v>50</v>
      </c>
      <c r="L319" s="8">
        <f t="shared" si="167"/>
        <v>50</v>
      </c>
    </row>
    <row r="320" spans="1:12" ht="21.75" customHeight="1">
      <c r="A320" s="31"/>
      <c r="B320" s="6" t="s">
        <v>91</v>
      </c>
      <c r="C320" s="5" t="s">
        <v>17</v>
      </c>
      <c r="D320" s="5" t="s">
        <v>39</v>
      </c>
      <c r="E320" s="5" t="s">
        <v>557</v>
      </c>
      <c r="F320" s="5" t="s">
        <v>22</v>
      </c>
      <c r="G320" s="8"/>
      <c r="H320" s="8">
        <v>50</v>
      </c>
      <c r="I320" s="8">
        <f>G320+H320</f>
        <v>50</v>
      </c>
      <c r="J320" s="8"/>
      <c r="K320" s="8">
        <v>50</v>
      </c>
      <c r="L320" s="8">
        <f>J320+K320</f>
        <v>50</v>
      </c>
    </row>
    <row r="321" spans="1:12" ht="45" customHeight="1">
      <c r="A321" s="31"/>
      <c r="B321" s="4" t="s">
        <v>546</v>
      </c>
      <c r="C321" s="5" t="s">
        <v>17</v>
      </c>
      <c r="D321" s="5" t="s">
        <v>39</v>
      </c>
      <c r="E321" s="5" t="s">
        <v>558</v>
      </c>
      <c r="F321" s="5" t="s">
        <v>406</v>
      </c>
      <c r="G321" s="8">
        <f t="shared" ref="G321:L321" si="168">G323</f>
        <v>0</v>
      </c>
      <c r="H321" s="8">
        <f t="shared" si="168"/>
        <v>50</v>
      </c>
      <c r="I321" s="8">
        <f t="shared" si="168"/>
        <v>50</v>
      </c>
      <c r="J321" s="8">
        <f t="shared" si="168"/>
        <v>0</v>
      </c>
      <c r="K321" s="8">
        <f t="shared" si="168"/>
        <v>50</v>
      </c>
      <c r="L321" s="8">
        <f t="shared" si="168"/>
        <v>50</v>
      </c>
    </row>
    <row r="322" spans="1:12" ht="33.75">
      <c r="A322" s="31"/>
      <c r="B322" s="4" t="s">
        <v>547</v>
      </c>
      <c r="C322" s="5" t="s">
        <v>17</v>
      </c>
      <c r="D322" s="5" t="s">
        <v>39</v>
      </c>
      <c r="E322" s="5" t="s">
        <v>559</v>
      </c>
      <c r="F322" s="5" t="s">
        <v>406</v>
      </c>
      <c r="G322" s="8">
        <f t="shared" ref="G322:L322" si="169">G323</f>
        <v>0</v>
      </c>
      <c r="H322" s="8">
        <f t="shared" si="169"/>
        <v>50</v>
      </c>
      <c r="I322" s="8">
        <f t="shared" si="169"/>
        <v>50</v>
      </c>
      <c r="J322" s="8">
        <f t="shared" si="169"/>
        <v>0</v>
      </c>
      <c r="K322" s="8">
        <f t="shared" si="169"/>
        <v>50</v>
      </c>
      <c r="L322" s="8">
        <f t="shared" si="169"/>
        <v>50</v>
      </c>
    </row>
    <row r="323" spans="1:12" ht="27" customHeight="1">
      <c r="A323" s="31"/>
      <c r="B323" s="6" t="s">
        <v>91</v>
      </c>
      <c r="C323" s="5" t="s">
        <v>17</v>
      </c>
      <c r="D323" s="5" t="s">
        <v>39</v>
      </c>
      <c r="E323" s="5" t="s">
        <v>559</v>
      </c>
      <c r="F323" s="5" t="s">
        <v>22</v>
      </c>
      <c r="G323" s="8"/>
      <c r="H323" s="21">
        <v>50</v>
      </c>
      <c r="I323" s="8">
        <f>SUM(G323:H323)</f>
        <v>50</v>
      </c>
      <c r="J323" s="21"/>
      <c r="K323" s="21">
        <v>50</v>
      </c>
      <c r="L323" s="8">
        <f>SUM(J323:K323)</f>
        <v>50</v>
      </c>
    </row>
    <row r="324" spans="1:12" ht="33.75">
      <c r="A324" s="31"/>
      <c r="B324" s="4" t="s">
        <v>548</v>
      </c>
      <c r="C324" s="5" t="s">
        <v>17</v>
      </c>
      <c r="D324" s="5" t="s">
        <v>39</v>
      </c>
      <c r="E324" s="5" t="s">
        <v>560</v>
      </c>
      <c r="F324" s="5" t="s">
        <v>406</v>
      </c>
      <c r="G324" s="8">
        <f t="shared" ref="G324:L325" si="170">G325</f>
        <v>0</v>
      </c>
      <c r="H324" s="8">
        <f t="shared" si="170"/>
        <v>134.1</v>
      </c>
      <c r="I324" s="8">
        <f t="shared" si="170"/>
        <v>134.1</v>
      </c>
      <c r="J324" s="8">
        <f t="shared" si="170"/>
        <v>0</v>
      </c>
      <c r="K324" s="8">
        <f t="shared" si="170"/>
        <v>134.1</v>
      </c>
      <c r="L324" s="8">
        <f t="shared" si="170"/>
        <v>134.1</v>
      </c>
    </row>
    <row r="325" spans="1:12" ht="21.75" customHeight="1">
      <c r="A325" s="31"/>
      <c r="B325" s="4" t="s">
        <v>549</v>
      </c>
      <c r="C325" s="5" t="s">
        <v>17</v>
      </c>
      <c r="D325" s="5" t="s">
        <v>39</v>
      </c>
      <c r="E325" s="5" t="s">
        <v>561</v>
      </c>
      <c r="F325" s="5" t="s">
        <v>406</v>
      </c>
      <c r="G325" s="8">
        <f t="shared" si="170"/>
        <v>0</v>
      </c>
      <c r="H325" s="8">
        <f t="shared" si="170"/>
        <v>134.1</v>
      </c>
      <c r="I325" s="8">
        <f t="shared" si="170"/>
        <v>134.1</v>
      </c>
      <c r="J325" s="8">
        <f t="shared" si="170"/>
        <v>0</v>
      </c>
      <c r="K325" s="8">
        <f t="shared" si="170"/>
        <v>134.1</v>
      </c>
      <c r="L325" s="8">
        <f t="shared" si="170"/>
        <v>134.1</v>
      </c>
    </row>
    <row r="326" spans="1:12" ht="24.75" customHeight="1">
      <c r="A326" s="31"/>
      <c r="B326" s="6" t="s">
        <v>91</v>
      </c>
      <c r="C326" s="5" t="s">
        <v>17</v>
      </c>
      <c r="D326" s="5" t="s">
        <v>39</v>
      </c>
      <c r="E326" s="5" t="s">
        <v>561</v>
      </c>
      <c r="F326" s="5" t="s">
        <v>22</v>
      </c>
      <c r="G326" s="8"/>
      <c r="H326" s="21">
        <v>134.1</v>
      </c>
      <c r="I326" s="8">
        <f>SUM(G326:H326)</f>
        <v>134.1</v>
      </c>
      <c r="J326" s="21"/>
      <c r="K326" s="21">
        <v>134.1</v>
      </c>
      <c r="L326" s="8">
        <f>SUM(J326:K326)</f>
        <v>134.1</v>
      </c>
    </row>
    <row r="327" spans="1:12" ht="12" customHeight="1">
      <c r="A327" s="31"/>
      <c r="B327" s="46" t="s">
        <v>459</v>
      </c>
      <c r="C327" s="5" t="s">
        <v>17</v>
      </c>
      <c r="D327" s="5" t="s">
        <v>39</v>
      </c>
      <c r="E327" s="5" t="s">
        <v>157</v>
      </c>
      <c r="F327" s="16"/>
      <c r="G327" s="54">
        <f>G328</f>
        <v>65</v>
      </c>
      <c r="H327" s="54">
        <f t="shared" ref="H327:L328" si="171">H328</f>
        <v>-65</v>
      </c>
      <c r="I327" s="54">
        <f t="shared" si="171"/>
        <v>0</v>
      </c>
      <c r="J327" s="54">
        <f>J328</f>
        <v>65</v>
      </c>
      <c r="K327" s="54">
        <f>K328</f>
        <v>-65</v>
      </c>
      <c r="L327" s="54">
        <f>L328</f>
        <v>0</v>
      </c>
    </row>
    <row r="328" spans="1:12" ht="22.5">
      <c r="A328" s="31"/>
      <c r="B328" s="7" t="s">
        <v>193</v>
      </c>
      <c r="C328" s="5" t="s">
        <v>17</v>
      </c>
      <c r="D328" s="5" t="s">
        <v>39</v>
      </c>
      <c r="E328" s="5" t="s">
        <v>165</v>
      </c>
      <c r="F328" s="16"/>
      <c r="G328" s="54">
        <f>G329</f>
        <v>65</v>
      </c>
      <c r="H328" s="54">
        <f t="shared" si="171"/>
        <v>-65</v>
      </c>
      <c r="I328" s="54">
        <f t="shared" si="171"/>
        <v>0</v>
      </c>
      <c r="J328" s="54">
        <f>J329</f>
        <v>65</v>
      </c>
      <c r="K328" s="54">
        <f t="shared" si="171"/>
        <v>-65</v>
      </c>
      <c r="L328" s="54">
        <f t="shared" si="171"/>
        <v>0</v>
      </c>
    </row>
    <row r="329" spans="1:12" ht="34.5" customHeight="1">
      <c r="A329" s="31"/>
      <c r="B329" s="7" t="s">
        <v>137</v>
      </c>
      <c r="C329" s="5" t="s">
        <v>17</v>
      </c>
      <c r="D329" s="5" t="s">
        <v>39</v>
      </c>
      <c r="E329" s="5" t="s">
        <v>138</v>
      </c>
      <c r="F329" s="5"/>
      <c r="G329" s="8">
        <f>G330+G332</f>
        <v>65</v>
      </c>
      <c r="H329" s="8">
        <f t="shared" ref="H329:L329" si="172">H330+H332</f>
        <v>-65</v>
      </c>
      <c r="I329" s="8">
        <f t="shared" si="172"/>
        <v>0</v>
      </c>
      <c r="J329" s="8">
        <f t="shared" si="172"/>
        <v>65</v>
      </c>
      <c r="K329" s="8">
        <f t="shared" si="172"/>
        <v>-65</v>
      </c>
      <c r="L329" s="8">
        <f t="shared" si="172"/>
        <v>0</v>
      </c>
    </row>
    <row r="330" spans="1:12" ht="67.5">
      <c r="A330" s="31"/>
      <c r="B330" s="9" t="s">
        <v>380</v>
      </c>
      <c r="C330" s="5" t="s">
        <v>17</v>
      </c>
      <c r="D330" s="5" t="s">
        <v>39</v>
      </c>
      <c r="E330" s="5" t="s">
        <v>433</v>
      </c>
      <c r="F330" s="5"/>
      <c r="G330" s="21">
        <f>G331</f>
        <v>24.8</v>
      </c>
      <c r="H330" s="21">
        <f t="shared" ref="H330:L330" si="173">H331</f>
        <v>-24.8</v>
      </c>
      <c r="I330" s="21">
        <f t="shared" si="173"/>
        <v>0</v>
      </c>
      <c r="J330" s="21">
        <f>J331</f>
        <v>24.8</v>
      </c>
      <c r="K330" s="21">
        <f t="shared" si="173"/>
        <v>-24.8</v>
      </c>
      <c r="L330" s="21">
        <f t="shared" si="173"/>
        <v>0</v>
      </c>
    </row>
    <row r="331" spans="1:12">
      <c r="A331" s="31"/>
      <c r="B331" s="7" t="s">
        <v>194</v>
      </c>
      <c r="C331" s="5" t="s">
        <v>17</v>
      </c>
      <c r="D331" s="5" t="s">
        <v>39</v>
      </c>
      <c r="E331" s="5" t="s">
        <v>433</v>
      </c>
      <c r="F331" s="5" t="s">
        <v>195</v>
      </c>
      <c r="G331" s="21">
        <v>24.8</v>
      </c>
      <c r="H331" s="8">
        <v>-24.8</v>
      </c>
      <c r="I331" s="8">
        <f>G331+H331</f>
        <v>0</v>
      </c>
      <c r="J331" s="21">
        <v>24.8</v>
      </c>
      <c r="K331" s="8">
        <v>-24.8</v>
      </c>
      <c r="L331" s="8">
        <f>J331+K331</f>
        <v>0</v>
      </c>
    </row>
    <row r="332" spans="1:12" ht="57" customHeight="1">
      <c r="A332" s="31"/>
      <c r="B332" s="9" t="s">
        <v>381</v>
      </c>
      <c r="C332" s="5" t="s">
        <v>17</v>
      </c>
      <c r="D332" s="5" t="s">
        <v>39</v>
      </c>
      <c r="E332" s="5" t="s">
        <v>434</v>
      </c>
      <c r="F332" s="5"/>
      <c r="G332" s="21">
        <f>G333</f>
        <v>40.200000000000003</v>
      </c>
      <c r="H332" s="21">
        <f t="shared" ref="H332:L332" si="174">H333</f>
        <v>-40.200000000000003</v>
      </c>
      <c r="I332" s="21">
        <f t="shared" si="174"/>
        <v>0</v>
      </c>
      <c r="J332" s="21">
        <f>J333</f>
        <v>40.200000000000003</v>
      </c>
      <c r="K332" s="21">
        <f t="shared" si="174"/>
        <v>-40.200000000000003</v>
      </c>
      <c r="L332" s="21">
        <f t="shared" si="174"/>
        <v>0</v>
      </c>
    </row>
    <row r="333" spans="1:12">
      <c r="A333" s="31"/>
      <c r="B333" s="7" t="s">
        <v>194</v>
      </c>
      <c r="C333" s="5" t="s">
        <v>17</v>
      </c>
      <c r="D333" s="5" t="s">
        <v>39</v>
      </c>
      <c r="E333" s="5" t="s">
        <v>434</v>
      </c>
      <c r="F333" s="5" t="s">
        <v>195</v>
      </c>
      <c r="G333" s="21">
        <v>40.200000000000003</v>
      </c>
      <c r="H333" s="8">
        <v>-40.200000000000003</v>
      </c>
      <c r="I333" s="8">
        <f>G333+H333</f>
        <v>0</v>
      </c>
      <c r="J333" s="21">
        <v>40.200000000000003</v>
      </c>
      <c r="K333" s="8">
        <v>-40.200000000000003</v>
      </c>
      <c r="L333" s="8">
        <f>J333+K333</f>
        <v>0</v>
      </c>
    </row>
    <row r="334" spans="1:12">
      <c r="A334" s="31">
        <v>4</v>
      </c>
      <c r="B334" s="38" t="s">
        <v>40</v>
      </c>
      <c r="C334" s="32" t="s">
        <v>19</v>
      </c>
      <c r="D334" s="32"/>
      <c r="E334" s="32"/>
      <c r="F334" s="48"/>
      <c r="G334" s="45">
        <f t="shared" ref="G334:L334" si="175">G335+G350+G358</f>
        <v>10569.5</v>
      </c>
      <c r="H334" s="45">
        <f t="shared" si="175"/>
        <v>0</v>
      </c>
      <c r="I334" s="45">
        <f t="shared" si="175"/>
        <v>10569.5</v>
      </c>
      <c r="J334" s="45">
        <f t="shared" si="175"/>
        <v>10740.5</v>
      </c>
      <c r="K334" s="45">
        <f t="shared" si="175"/>
        <v>0</v>
      </c>
      <c r="L334" s="45">
        <f t="shared" si="175"/>
        <v>10740.5</v>
      </c>
    </row>
    <row r="335" spans="1:12">
      <c r="A335" s="35" t="s">
        <v>41</v>
      </c>
      <c r="B335" s="38" t="s">
        <v>148</v>
      </c>
      <c r="C335" s="32" t="s">
        <v>19</v>
      </c>
      <c r="D335" s="32" t="s">
        <v>46</v>
      </c>
      <c r="E335" s="32"/>
      <c r="F335" s="32"/>
      <c r="G335" s="11">
        <f t="shared" ref="G335:L335" si="176">G336+G347</f>
        <v>403.5</v>
      </c>
      <c r="H335" s="11">
        <f t="shared" si="176"/>
        <v>0</v>
      </c>
      <c r="I335" s="11">
        <f t="shared" si="176"/>
        <v>403.5</v>
      </c>
      <c r="J335" s="11">
        <f t="shared" si="176"/>
        <v>403.5</v>
      </c>
      <c r="K335" s="11">
        <f t="shared" si="176"/>
        <v>0</v>
      </c>
      <c r="L335" s="11">
        <f t="shared" si="176"/>
        <v>403.5</v>
      </c>
    </row>
    <row r="336" spans="1:12" ht="45">
      <c r="A336" s="35"/>
      <c r="B336" s="46" t="s">
        <v>461</v>
      </c>
      <c r="C336" s="5" t="s">
        <v>19</v>
      </c>
      <c r="D336" s="5" t="s">
        <v>46</v>
      </c>
      <c r="E336" s="5" t="s">
        <v>158</v>
      </c>
      <c r="F336" s="16"/>
      <c r="G336" s="8">
        <f>G337+G341+G344</f>
        <v>94.8</v>
      </c>
      <c r="H336" s="8">
        <f t="shared" ref="H336:L336" si="177">H337+H341+H344</f>
        <v>308.7</v>
      </c>
      <c r="I336" s="8">
        <f t="shared" si="177"/>
        <v>403.5</v>
      </c>
      <c r="J336" s="8">
        <f t="shared" si="177"/>
        <v>94.8</v>
      </c>
      <c r="K336" s="8">
        <f t="shared" si="177"/>
        <v>308.7</v>
      </c>
      <c r="L336" s="8">
        <f t="shared" si="177"/>
        <v>403.5</v>
      </c>
    </row>
    <row r="337" spans="1:12" ht="22.5">
      <c r="A337" s="35"/>
      <c r="B337" s="46" t="s">
        <v>159</v>
      </c>
      <c r="C337" s="5" t="s">
        <v>19</v>
      </c>
      <c r="D337" s="5" t="s">
        <v>46</v>
      </c>
      <c r="E337" s="5" t="s">
        <v>160</v>
      </c>
      <c r="F337" s="16"/>
      <c r="G337" s="8">
        <f>G338</f>
        <v>94.8</v>
      </c>
      <c r="H337" s="8">
        <f t="shared" ref="H337:L338" si="178">H338</f>
        <v>-94.8</v>
      </c>
      <c r="I337" s="8">
        <f t="shared" si="178"/>
        <v>0</v>
      </c>
      <c r="J337" s="8">
        <f t="shared" si="178"/>
        <v>94.8</v>
      </c>
      <c r="K337" s="8">
        <f t="shared" si="178"/>
        <v>-94.8</v>
      </c>
      <c r="L337" s="8">
        <f t="shared" si="178"/>
        <v>0</v>
      </c>
    </row>
    <row r="338" spans="1:12" ht="22.5">
      <c r="A338" s="35"/>
      <c r="B338" s="46" t="s">
        <v>302</v>
      </c>
      <c r="C338" s="5" t="s">
        <v>19</v>
      </c>
      <c r="D338" s="5" t="s">
        <v>46</v>
      </c>
      <c r="E338" s="5" t="s">
        <v>304</v>
      </c>
      <c r="F338" s="16"/>
      <c r="G338" s="8">
        <f>G339</f>
        <v>94.8</v>
      </c>
      <c r="H338" s="8">
        <f t="shared" si="178"/>
        <v>-94.8</v>
      </c>
      <c r="I338" s="8">
        <f t="shared" si="178"/>
        <v>0</v>
      </c>
      <c r="J338" s="8">
        <f t="shared" si="178"/>
        <v>94.8</v>
      </c>
      <c r="K338" s="8">
        <f t="shared" si="178"/>
        <v>-94.8</v>
      </c>
      <c r="L338" s="8">
        <f t="shared" si="178"/>
        <v>0</v>
      </c>
    </row>
    <row r="339" spans="1:12" ht="101.25">
      <c r="A339" s="35"/>
      <c r="B339" s="9" t="s">
        <v>350</v>
      </c>
      <c r="C339" s="5" t="s">
        <v>19</v>
      </c>
      <c r="D339" s="5" t="s">
        <v>46</v>
      </c>
      <c r="E339" s="5" t="s">
        <v>351</v>
      </c>
      <c r="F339" s="5"/>
      <c r="G339" s="8">
        <f t="shared" ref="G339:L339" si="179">G340</f>
        <v>94.8</v>
      </c>
      <c r="H339" s="8">
        <f t="shared" si="179"/>
        <v>-94.8</v>
      </c>
      <c r="I339" s="8">
        <f t="shared" si="179"/>
        <v>0</v>
      </c>
      <c r="J339" s="8">
        <f t="shared" si="179"/>
        <v>94.8</v>
      </c>
      <c r="K339" s="8">
        <f t="shared" si="179"/>
        <v>-94.8</v>
      </c>
      <c r="L339" s="8">
        <f t="shared" si="179"/>
        <v>0</v>
      </c>
    </row>
    <row r="340" spans="1:12" ht="33.75">
      <c r="A340" s="35"/>
      <c r="B340" s="46" t="s">
        <v>91</v>
      </c>
      <c r="C340" s="5" t="s">
        <v>19</v>
      </c>
      <c r="D340" s="5" t="s">
        <v>46</v>
      </c>
      <c r="E340" s="5" t="s">
        <v>351</v>
      </c>
      <c r="F340" s="5" t="s">
        <v>22</v>
      </c>
      <c r="G340" s="8">
        <v>94.8</v>
      </c>
      <c r="H340" s="8">
        <v>-94.8</v>
      </c>
      <c r="I340" s="8">
        <f>G340+H340</f>
        <v>0</v>
      </c>
      <c r="J340" s="8">
        <v>94.8</v>
      </c>
      <c r="K340" s="8">
        <v>-94.8</v>
      </c>
      <c r="L340" s="8">
        <f>J340+K340</f>
        <v>0</v>
      </c>
    </row>
    <row r="341" spans="1:12" ht="33.75">
      <c r="A341" s="35"/>
      <c r="B341" s="4" t="s">
        <v>562</v>
      </c>
      <c r="C341" s="5" t="s">
        <v>19</v>
      </c>
      <c r="D341" s="5" t="s">
        <v>46</v>
      </c>
      <c r="E341" s="5" t="s">
        <v>564</v>
      </c>
      <c r="F341" s="5" t="s">
        <v>406</v>
      </c>
      <c r="G341" s="8">
        <f>G342</f>
        <v>0</v>
      </c>
      <c r="H341" s="8">
        <f t="shared" ref="H341:L342" si="180">H342</f>
        <v>94.8</v>
      </c>
      <c r="I341" s="8">
        <f t="shared" si="180"/>
        <v>94.8</v>
      </c>
      <c r="J341" s="8">
        <f t="shared" si="180"/>
        <v>0</v>
      </c>
      <c r="K341" s="8">
        <f t="shared" si="180"/>
        <v>94.8</v>
      </c>
      <c r="L341" s="8">
        <f t="shared" si="180"/>
        <v>94.8</v>
      </c>
    </row>
    <row r="342" spans="1:12" ht="90">
      <c r="A342" s="35"/>
      <c r="B342" s="4" t="s">
        <v>566</v>
      </c>
      <c r="C342" s="5" t="s">
        <v>19</v>
      </c>
      <c r="D342" s="5" t="s">
        <v>46</v>
      </c>
      <c r="E342" s="5" t="s">
        <v>567</v>
      </c>
      <c r="F342" s="5" t="s">
        <v>406</v>
      </c>
      <c r="G342" s="8">
        <f>G343</f>
        <v>0</v>
      </c>
      <c r="H342" s="8">
        <f t="shared" si="180"/>
        <v>94.8</v>
      </c>
      <c r="I342" s="8">
        <f t="shared" si="180"/>
        <v>94.8</v>
      </c>
      <c r="J342" s="8">
        <f t="shared" si="180"/>
        <v>0</v>
      </c>
      <c r="K342" s="8">
        <f t="shared" si="180"/>
        <v>94.8</v>
      </c>
      <c r="L342" s="8">
        <f t="shared" si="180"/>
        <v>94.8</v>
      </c>
    </row>
    <row r="343" spans="1:12" ht="24" customHeight="1">
      <c r="A343" s="35"/>
      <c r="B343" s="6" t="s">
        <v>91</v>
      </c>
      <c r="C343" s="5" t="s">
        <v>19</v>
      </c>
      <c r="D343" s="5" t="s">
        <v>46</v>
      </c>
      <c r="E343" s="5" t="s">
        <v>567</v>
      </c>
      <c r="F343" s="5" t="s">
        <v>22</v>
      </c>
      <c r="G343" s="8"/>
      <c r="H343" s="8">
        <v>94.8</v>
      </c>
      <c r="I343" s="8">
        <f>SUM(G343:H343)</f>
        <v>94.8</v>
      </c>
      <c r="J343" s="8"/>
      <c r="K343" s="8">
        <v>94.8</v>
      </c>
      <c r="L343" s="8">
        <f>SUM(J343:K343)</f>
        <v>94.8</v>
      </c>
    </row>
    <row r="344" spans="1:12" ht="33.75">
      <c r="A344" s="35"/>
      <c r="B344" s="4" t="s">
        <v>568</v>
      </c>
      <c r="C344" s="5" t="s">
        <v>19</v>
      </c>
      <c r="D344" s="5" t="s">
        <v>46</v>
      </c>
      <c r="E344" s="5" t="s">
        <v>569</v>
      </c>
      <c r="F344" s="5" t="s">
        <v>406</v>
      </c>
      <c r="G344" s="8">
        <f t="shared" ref="G344:L345" si="181">G345</f>
        <v>0</v>
      </c>
      <c r="H344" s="8">
        <f t="shared" si="181"/>
        <v>308.7</v>
      </c>
      <c r="I344" s="8">
        <f t="shared" si="181"/>
        <v>308.7</v>
      </c>
      <c r="J344" s="8">
        <f t="shared" si="181"/>
        <v>0</v>
      </c>
      <c r="K344" s="8">
        <f t="shared" si="181"/>
        <v>308.7</v>
      </c>
      <c r="L344" s="8">
        <f t="shared" si="181"/>
        <v>308.7</v>
      </c>
    </row>
    <row r="345" spans="1:12" ht="45">
      <c r="A345" s="35"/>
      <c r="B345" s="9" t="s">
        <v>370</v>
      </c>
      <c r="C345" s="5" t="s">
        <v>19</v>
      </c>
      <c r="D345" s="5" t="s">
        <v>46</v>
      </c>
      <c r="E345" s="5" t="s">
        <v>570</v>
      </c>
      <c r="F345" s="5" t="s">
        <v>406</v>
      </c>
      <c r="G345" s="8">
        <f t="shared" si="181"/>
        <v>0</v>
      </c>
      <c r="H345" s="8">
        <f t="shared" si="181"/>
        <v>308.7</v>
      </c>
      <c r="I345" s="8">
        <f t="shared" si="181"/>
        <v>308.7</v>
      </c>
      <c r="J345" s="8">
        <f t="shared" si="181"/>
        <v>0</v>
      </c>
      <c r="K345" s="8">
        <f t="shared" si="181"/>
        <v>308.7</v>
      </c>
      <c r="L345" s="8">
        <f t="shared" si="181"/>
        <v>308.7</v>
      </c>
    </row>
    <row r="346" spans="1:12" ht="24.75" customHeight="1">
      <c r="A346" s="35"/>
      <c r="B346" s="7" t="s">
        <v>91</v>
      </c>
      <c r="C346" s="5" t="s">
        <v>19</v>
      </c>
      <c r="D346" s="5" t="s">
        <v>46</v>
      </c>
      <c r="E346" s="5" t="s">
        <v>570</v>
      </c>
      <c r="F346" s="5" t="s">
        <v>22</v>
      </c>
      <c r="G346" s="8"/>
      <c r="H346" s="8">
        <v>308.7</v>
      </c>
      <c r="I346" s="8">
        <f>SUM(G346:H346)</f>
        <v>308.7</v>
      </c>
      <c r="J346" s="8"/>
      <c r="K346" s="8">
        <v>308.7</v>
      </c>
      <c r="L346" s="8">
        <f>SUM(J346:K346)</f>
        <v>308.7</v>
      </c>
    </row>
    <row r="347" spans="1:12">
      <c r="A347" s="35"/>
      <c r="B347" s="7" t="s">
        <v>156</v>
      </c>
      <c r="C347" s="5" t="s">
        <v>19</v>
      </c>
      <c r="D347" s="5" t="s">
        <v>46</v>
      </c>
      <c r="E347" s="5" t="s">
        <v>147</v>
      </c>
      <c r="F347" s="5"/>
      <c r="G347" s="8">
        <f>G348</f>
        <v>308.7</v>
      </c>
      <c r="H347" s="8">
        <f t="shared" ref="H347:L347" si="182">H348</f>
        <v>-308.7</v>
      </c>
      <c r="I347" s="8">
        <f t="shared" si="182"/>
        <v>0</v>
      </c>
      <c r="J347" s="8">
        <f>J348</f>
        <v>308.7</v>
      </c>
      <c r="K347" s="8">
        <f t="shared" si="182"/>
        <v>-308.7</v>
      </c>
      <c r="L347" s="8">
        <f t="shared" si="182"/>
        <v>0</v>
      </c>
    </row>
    <row r="348" spans="1:12" ht="45">
      <c r="A348" s="35"/>
      <c r="B348" s="9" t="s">
        <v>370</v>
      </c>
      <c r="C348" s="5" t="s">
        <v>19</v>
      </c>
      <c r="D348" s="5" t="s">
        <v>46</v>
      </c>
      <c r="E348" s="5" t="s">
        <v>352</v>
      </c>
      <c r="F348" s="5"/>
      <c r="G348" s="8">
        <f t="shared" ref="G348:L348" si="183">G349</f>
        <v>308.7</v>
      </c>
      <c r="H348" s="8">
        <f t="shared" si="183"/>
        <v>-308.7</v>
      </c>
      <c r="I348" s="8">
        <f t="shared" si="183"/>
        <v>0</v>
      </c>
      <c r="J348" s="8">
        <f t="shared" si="183"/>
        <v>308.7</v>
      </c>
      <c r="K348" s="8">
        <f t="shared" si="183"/>
        <v>-308.7</v>
      </c>
      <c r="L348" s="8">
        <f t="shared" si="183"/>
        <v>0</v>
      </c>
    </row>
    <row r="349" spans="1:12" ht="33.75">
      <c r="A349" s="35"/>
      <c r="B349" s="7" t="s">
        <v>91</v>
      </c>
      <c r="C349" s="5" t="s">
        <v>19</v>
      </c>
      <c r="D349" s="5" t="s">
        <v>46</v>
      </c>
      <c r="E349" s="5" t="s">
        <v>352</v>
      </c>
      <c r="F349" s="5" t="s">
        <v>22</v>
      </c>
      <c r="G349" s="8">
        <v>308.7</v>
      </c>
      <c r="H349" s="8">
        <v>-308.7</v>
      </c>
      <c r="I349" s="8">
        <f>G349+H349</f>
        <v>0</v>
      </c>
      <c r="J349" s="8">
        <v>308.7</v>
      </c>
      <c r="K349" s="8">
        <v>-308.7</v>
      </c>
      <c r="L349" s="8">
        <f>J349+K349</f>
        <v>0</v>
      </c>
    </row>
    <row r="350" spans="1:12">
      <c r="A350" s="35" t="s">
        <v>43</v>
      </c>
      <c r="B350" s="38" t="s">
        <v>109</v>
      </c>
      <c r="C350" s="32" t="s">
        <v>19</v>
      </c>
      <c r="D350" s="32" t="s">
        <v>42</v>
      </c>
      <c r="E350" s="32"/>
      <c r="F350" s="32"/>
      <c r="G350" s="45">
        <f t="shared" ref="G350:L352" si="184">G351</f>
        <v>8582</v>
      </c>
      <c r="H350" s="45">
        <f t="shared" si="184"/>
        <v>0</v>
      </c>
      <c r="I350" s="45">
        <f t="shared" si="184"/>
        <v>8582</v>
      </c>
      <c r="J350" s="45">
        <f t="shared" si="184"/>
        <v>8753</v>
      </c>
      <c r="K350" s="45">
        <f t="shared" si="184"/>
        <v>0</v>
      </c>
      <c r="L350" s="45">
        <f t="shared" si="184"/>
        <v>8753</v>
      </c>
    </row>
    <row r="351" spans="1:12" ht="45">
      <c r="A351" s="35"/>
      <c r="B351" s="46" t="s">
        <v>461</v>
      </c>
      <c r="C351" s="5" t="s">
        <v>19</v>
      </c>
      <c r="D351" s="5" t="s">
        <v>42</v>
      </c>
      <c r="E351" s="5" t="s">
        <v>158</v>
      </c>
      <c r="F351" s="5"/>
      <c r="G351" s="8">
        <f t="shared" ref="G351:L351" si="185">G352+G355</f>
        <v>8582</v>
      </c>
      <c r="H351" s="8">
        <f t="shared" si="185"/>
        <v>0</v>
      </c>
      <c r="I351" s="8">
        <f t="shared" si="185"/>
        <v>8582</v>
      </c>
      <c r="J351" s="8">
        <f t="shared" si="185"/>
        <v>8753</v>
      </c>
      <c r="K351" s="8">
        <f t="shared" si="185"/>
        <v>0</v>
      </c>
      <c r="L351" s="8">
        <f t="shared" si="185"/>
        <v>8753</v>
      </c>
    </row>
    <row r="352" spans="1:12" ht="22.5">
      <c r="A352" s="35"/>
      <c r="B352" s="46" t="s">
        <v>159</v>
      </c>
      <c r="C352" s="5" t="s">
        <v>19</v>
      </c>
      <c r="D352" s="5" t="s">
        <v>42</v>
      </c>
      <c r="E352" s="5" t="s">
        <v>160</v>
      </c>
      <c r="F352" s="5"/>
      <c r="G352" s="8">
        <f t="shared" si="184"/>
        <v>8582</v>
      </c>
      <c r="H352" s="8">
        <f>H353</f>
        <v>-8582</v>
      </c>
      <c r="I352" s="8">
        <f t="shared" si="184"/>
        <v>0</v>
      </c>
      <c r="J352" s="8">
        <f t="shared" si="184"/>
        <v>8753</v>
      </c>
      <c r="K352" s="8">
        <f>K353</f>
        <v>-8753</v>
      </c>
      <c r="L352" s="8">
        <f t="shared" si="184"/>
        <v>0</v>
      </c>
    </row>
    <row r="353" spans="1:12">
      <c r="A353" s="35"/>
      <c r="B353" s="50" t="s">
        <v>110</v>
      </c>
      <c r="C353" s="5" t="s">
        <v>19</v>
      </c>
      <c r="D353" s="5" t="s">
        <v>42</v>
      </c>
      <c r="E353" s="5" t="s">
        <v>111</v>
      </c>
      <c r="F353" s="5"/>
      <c r="G353" s="8">
        <f t="shared" ref="G353:L353" si="186">SUM(G354:G354)</f>
        <v>8582</v>
      </c>
      <c r="H353" s="8">
        <f t="shared" si="186"/>
        <v>-8582</v>
      </c>
      <c r="I353" s="8">
        <f t="shared" si="186"/>
        <v>0</v>
      </c>
      <c r="J353" s="8">
        <f t="shared" si="186"/>
        <v>8753</v>
      </c>
      <c r="K353" s="8">
        <f t="shared" si="186"/>
        <v>-8753</v>
      </c>
      <c r="L353" s="8">
        <f t="shared" si="186"/>
        <v>0</v>
      </c>
    </row>
    <row r="354" spans="1:12" ht="33.75">
      <c r="A354" s="35"/>
      <c r="B354" s="46" t="s">
        <v>91</v>
      </c>
      <c r="C354" s="5" t="s">
        <v>19</v>
      </c>
      <c r="D354" s="5" t="s">
        <v>42</v>
      </c>
      <c r="E354" s="5" t="s">
        <v>111</v>
      </c>
      <c r="F354" s="5" t="s">
        <v>22</v>
      </c>
      <c r="G354" s="8">
        <v>8582</v>
      </c>
      <c r="H354" s="8">
        <v>-8582</v>
      </c>
      <c r="I354" s="8">
        <f>G354+H354</f>
        <v>0</v>
      </c>
      <c r="J354" s="8">
        <v>8753</v>
      </c>
      <c r="K354" s="8">
        <v>-8753</v>
      </c>
      <c r="L354" s="8">
        <f>J354+K354</f>
        <v>0</v>
      </c>
    </row>
    <row r="355" spans="1:12" ht="21.75" customHeight="1">
      <c r="A355" s="35"/>
      <c r="B355" s="4" t="s">
        <v>571</v>
      </c>
      <c r="C355" s="5" t="s">
        <v>19</v>
      </c>
      <c r="D355" s="5" t="s">
        <v>42</v>
      </c>
      <c r="E355" s="5" t="s">
        <v>573</v>
      </c>
      <c r="F355" s="5" t="s">
        <v>406</v>
      </c>
      <c r="G355" s="8">
        <f t="shared" ref="G355:L356" si="187">G356</f>
        <v>0</v>
      </c>
      <c r="H355" s="8">
        <f t="shared" si="187"/>
        <v>8582</v>
      </c>
      <c r="I355" s="8">
        <f t="shared" si="187"/>
        <v>8582</v>
      </c>
      <c r="J355" s="8">
        <f t="shared" si="187"/>
        <v>0</v>
      </c>
      <c r="K355" s="8">
        <f t="shared" si="187"/>
        <v>8753</v>
      </c>
      <c r="L355" s="8">
        <f t="shared" si="187"/>
        <v>8753</v>
      </c>
    </row>
    <row r="356" spans="1:12">
      <c r="A356" s="35"/>
      <c r="B356" s="9" t="s">
        <v>572</v>
      </c>
      <c r="C356" s="5" t="s">
        <v>19</v>
      </c>
      <c r="D356" s="5" t="s">
        <v>42</v>
      </c>
      <c r="E356" s="5" t="s">
        <v>574</v>
      </c>
      <c r="F356" s="5" t="s">
        <v>406</v>
      </c>
      <c r="G356" s="8">
        <f t="shared" si="187"/>
        <v>0</v>
      </c>
      <c r="H356" s="8">
        <f t="shared" si="187"/>
        <v>8582</v>
      </c>
      <c r="I356" s="8">
        <f t="shared" si="187"/>
        <v>8582</v>
      </c>
      <c r="J356" s="8">
        <f t="shared" si="187"/>
        <v>0</v>
      </c>
      <c r="K356" s="8">
        <f t="shared" si="187"/>
        <v>8753</v>
      </c>
      <c r="L356" s="8">
        <f t="shared" si="187"/>
        <v>8753</v>
      </c>
    </row>
    <row r="357" spans="1:12" ht="22.5" customHeight="1">
      <c r="A357" s="35"/>
      <c r="B357" s="7" t="s">
        <v>91</v>
      </c>
      <c r="C357" s="5" t="s">
        <v>19</v>
      </c>
      <c r="D357" s="5" t="s">
        <v>42</v>
      </c>
      <c r="E357" s="5" t="s">
        <v>574</v>
      </c>
      <c r="F357" s="5" t="s">
        <v>22</v>
      </c>
      <c r="G357" s="8"/>
      <c r="H357" s="8">
        <v>8582</v>
      </c>
      <c r="I357" s="8">
        <f>SUM(G357:H357)</f>
        <v>8582</v>
      </c>
      <c r="J357" s="8"/>
      <c r="K357" s="8">
        <v>8753</v>
      </c>
      <c r="L357" s="8">
        <f>SUM(J357:K357)</f>
        <v>8753</v>
      </c>
    </row>
    <row r="358" spans="1:12" ht="21">
      <c r="A358" s="35" t="s">
        <v>329</v>
      </c>
      <c r="B358" s="38" t="s">
        <v>291</v>
      </c>
      <c r="C358" s="44" t="s">
        <v>19</v>
      </c>
      <c r="D358" s="44" t="s">
        <v>44</v>
      </c>
      <c r="E358" s="44"/>
      <c r="F358" s="44"/>
      <c r="G358" s="11">
        <f>G359+G371</f>
        <v>1584</v>
      </c>
      <c r="H358" s="11">
        <f t="shared" ref="H358:I358" si="188">H359+H371</f>
        <v>0</v>
      </c>
      <c r="I358" s="11">
        <f t="shared" si="188"/>
        <v>1584</v>
      </c>
      <c r="J358" s="11">
        <f>J359+J371</f>
        <v>1584</v>
      </c>
      <c r="K358" s="11">
        <f t="shared" ref="K358:L358" si="189">K359+K371</f>
        <v>0</v>
      </c>
      <c r="L358" s="11">
        <f t="shared" si="189"/>
        <v>1584</v>
      </c>
    </row>
    <row r="359" spans="1:12" ht="56.25">
      <c r="A359" s="35"/>
      <c r="B359" s="46" t="s">
        <v>460</v>
      </c>
      <c r="C359" s="5" t="s">
        <v>19</v>
      </c>
      <c r="D359" s="5" t="s">
        <v>44</v>
      </c>
      <c r="E359" s="5" t="s">
        <v>265</v>
      </c>
      <c r="F359" s="5"/>
      <c r="G359" s="8">
        <f>G360+G365</f>
        <v>330</v>
      </c>
      <c r="H359" s="8">
        <f t="shared" ref="H359:L359" si="190">H360+H365</f>
        <v>0</v>
      </c>
      <c r="I359" s="8">
        <f t="shared" si="190"/>
        <v>330</v>
      </c>
      <c r="J359" s="8">
        <f t="shared" si="190"/>
        <v>330</v>
      </c>
      <c r="K359" s="8">
        <f t="shared" si="190"/>
        <v>0</v>
      </c>
      <c r="L359" s="8">
        <f t="shared" si="190"/>
        <v>330</v>
      </c>
    </row>
    <row r="360" spans="1:12" ht="33.75">
      <c r="A360" s="35"/>
      <c r="B360" s="46" t="s">
        <v>292</v>
      </c>
      <c r="C360" s="5" t="s">
        <v>19</v>
      </c>
      <c r="D360" s="5" t="s">
        <v>44</v>
      </c>
      <c r="E360" s="5" t="s">
        <v>289</v>
      </c>
      <c r="F360" s="5"/>
      <c r="G360" s="8">
        <f t="shared" ref="G360:L360" si="191">G361+G363</f>
        <v>330</v>
      </c>
      <c r="H360" s="8">
        <f t="shared" si="191"/>
        <v>-330</v>
      </c>
      <c r="I360" s="8">
        <f t="shared" si="191"/>
        <v>0</v>
      </c>
      <c r="J360" s="8">
        <f t="shared" si="191"/>
        <v>330</v>
      </c>
      <c r="K360" s="8">
        <f t="shared" si="191"/>
        <v>-330</v>
      </c>
      <c r="L360" s="8">
        <f t="shared" si="191"/>
        <v>0</v>
      </c>
    </row>
    <row r="361" spans="1:12" ht="22.5">
      <c r="A361" s="35"/>
      <c r="B361" s="46" t="s">
        <v>293</v>
      </c>
      <c r="C361" s="5" t="s">
        <v>19</v>
      </c>
      <c r="D361" s="5" t="s">
        <v>44</v>
      </c>
      <c r="E361" s="5" t="s">
        <v>290</v>
      </c>
      <c r="F361" s="5"/>
      <c r="G361" s="8">
        <f t="shared" ref="G361:L361" si="192">SUM(G362:G362)</f>
        <v>330</v>
      </c>
      <c r="H361" s="8">
        <f t="shared" si="192"/>
        <v>-330</v>
      </c>
      <c r="I361" s="8">
        <f t="shared" si="192"/>
        <v>0</v>
      </c>
      <c r="J361" s="8">
        <f t="shared" si="192"/>
        <v>330</v>
      </c>
      <c r="K361" s="8">
        <f t="shared" si="192"/>
        <v>-330</v>
      </c>
      <c r="L361" s="8">
        <f t="shared" si="192"/>
        <v>0</v>
      </c>
    </row>
    <row r="362" spans="1:12" ht="45">
      <c r="A362" s="35"/>
      <c r="B362" s="46" t="s">
        <v>172</v>
      </c>
      <c r="C362" s="5" t="s">
        <v>19</v>
      </c>
      <c r="D362" s="5" t="s">
        <v>44</v>
      </c>
      <c r="E362" s="5" t="s">
        <v>290</v>
      </c>
      <c r="F362" s="5" t="s">
        <v>175</v>
      </c>
      <c r="G362" s="8">
        <v>330</v>
      </c>
      <c r="H362" s="8">
        <v>-330</v>
      </c>
      <c r="I362" s="8">
        <f>G362+H362</f>
        <v>0</v>
      </c>
      <c r="J362" s="8">
        <v>330</v>
      </c>
      <c r="K362" s="8">
        <v>-330</v>
      </c>
      <c r="L362" s="8">
        <f>J362+K362</f>
        <v>0</v>
      </c>
    </row>
    <row r="363" spans="1:12">
      <c r="A363" s="35"/>
      <c r="B363" s="46" t="s">
        <v>295</v>
      </c>
      <c r="C363" s="5" t="s">
        <v>19</v>
      </c>
      <c r="D363" s="5" t="s">
        <v>44</v>
      </c>
      <c r="E363" s="5" t="s">
        <v>294</v>
      </c>
      <c r="F363" s="5"/>
      <c r="G363" s="8">
        <f t="shared" ref="G363:L363" si="193">SUM(G364:G364)</f>
        <v>0</v>
      </c>
      <c r="H363" s="8">
        <f t="shared" si="193"/>
        <v>0</v>
      </c>
      <c r="I363" s="8">
        <f t="shared" si="193"/>
        <v>0</v>
      </c>
      <c r="J363" s="8">
        <f t="shared" si="193"/>
        <v>0</v>
      </c>
      <c r="K363" s="8">
        <f t="shared" si="193"/>
        <v>0</v>
      </c>
      <c r="L363" s="8">
        <f t="shared" si="193"/>
        <v>0</v>
      </c>
    </row>
    <row r="364" spans="1:12" ht="33.75">
      <c r="A364" s="35"/>
      <c r="B364" s="46" t="s">
        <v>91</v>
      </c>
      <c r="C364" s="5" t="s">
        <v>19</v>
      </c>
      <c r="D364" s="5" t="s">
        <v>44</v>
      </c>
      <c r="E364" s="5" t="s">
        <v>294</v>
      </c>
      <c r="F364" s="5" t="s">
        <v>22</v>
      </c>
      <c r="G364" s="8">
        <v>0</v>
      </c>
      <c r="H364" s="8">
        <v>0</v>
      </c>
      <c r="I364" s="8">
        <f>G364+H364</f>
        <v>0</v>
      </c>
      <c r="J364" s="8"/>
      <c r="K364" s="8"/>
      <c r="L364" s="8">
        <f>J364+K364</f>
        <v>0</v>
      </c>
    </row>
    <row r="365" spans="1:12" ht="22.5">
      <c r="A365" s="35"/>
      <c r="B365" s="4" t="s">
        <v>575</v>
      </c>
      <c r="C365" s="5" t="s">
        <v>19</v>
      </c>
      <c r="D365" s="5" t="s">
        <v>44</v>
      </c>
      <c r="E365" s="5" t="s">
        <v>577</v>
      </c>
      <c r="F365" s="5" t="s">
        <v>406</v>
      </c>
      <c r="G365" s="8">
        <v>0</v>
      </c>
      <c r="H365" s="8">
        <v>330</v>
      </c>
      <c r="I365" s="8">
        <v>330</v>
      </c>
      <c r="J365" s="8">
        <v>0</v>
      </c>
      <c r="K365" s="8">
        <v>330</v>
      </c>
      <c r="L365" s="8">
        <v>330</v>
      </c>
    </row>
    <row r="366" spans="1:12" ht="56.25" customHeight="1">
      <c r="A366" s="35"/>
      <c r="B366" s="4" t="s">
        <v>576</v>
      </c>
      <c r="C366" s="5" t="s">
        <v>19</v>
      </c>
      <c r="D366" s="5" t="s">
        <v>44</v>
      </c>
      <c r="E366" s="5" t="s">
        <v>578</v>
      </c>
      <c r="F366" s="5" t="s">
        <v>406</v>
      </c>
      <c r="G366" s="8">
        <v>0</v>
      </c>
      <c r="H366" s="8">
        <v>330</v>
      </c>
      <c r="I366" s="8">
        <v>330</v>
      </c>
      <c r="J366" s="8">
        <v>0</v>
      </c>
      <c r="K366" s="8">
        <v>330</v>
      </c>
      <c r="L366" s="8">
        <v>330</v>
      </c>
    </row>
    <row r="367" spans="1:12" ht="45">
      <c r="A367" s="35"/>
      <c r="B367" s="6" t="s">
        <v>172</v>
      </c>
      <c r="C367" s="5" t="s">
        <v>19</v>
      </c>
      <c r="D367" s="5" t="s">
        <v>44</v>
      </c>
      <c r="E367" s="5" t="s">
        <v>578</v>
      </c>
      <c r="F367" s="5" t="s">
        <v>175</v>
      </c>
      <c r="G367" s="8"/>
      <c r="H367" s="8">
        <v>330</v>
      </c>
      <c r="I367" s="8">
        <v>330</v>
      </c>
      <c r="J367" s="8"/>
      <c r="K367" s="8">
        <v>330</v>
      </c>
      <c r="L367" s="8">
        <v>330</v>
      </c>
    </row>
    <row r="368" spans="1:12" ht="22.5">
      <c r="A368" s="35"/>
      <c r="B368" s="18" t="s">
        <v>579</v>
      </c>
      <c r="C368" s="5" t="s">
        <v>19</v>
      </c>
      <c r="D368" s="5" t="s">
        <v>44</v>
      </c>
      <c r="E368" s="5" t="s">
        <v>581</v>
      </c>
      <c r="F368" s="5" t="s">
        <v>406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</row>
    <row r="369" spans="1:12" ht="45">
      <c r="A369" s="35"/>
      <c r="B369" s="4" t="s">
        <v>580</v>
      </c>
      <c r="C369" s="5" t="s">
        <v>19</v>
      </c>
      <c r="D369" s="5" t="s">
        <v>44</v>
      </c>
      <c r="E369" s="7" t="s">
        <v>582</v>
      </c>
      <c r="F369" s="5" t="s">
        <v>406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</row>
    <row r="370" spans="1:12" ht="23.25" customHeight="1">
      <c r="A370" s="35"/>
      <c r="B370" s="6" t="s">
        <v>91</v>
      </c>
      <c r="C370" s="5" t="s">
        <v>19</v>
      </c>
      <c r="D370" s="5" t="s">
        <v>44</v>
      </c>
      <c r="E370" s="7" t="s">
        <v>582</v>
      </c>
      <c r="F370" s="5" t="s">
        <v>22</v>
      </c>
      <c r="G370" s="8"/>
      <c r="H370" s="8"/>
      <c r="I370" s="8">
        <v>0</v>
      </c>
      <c r="J370" s="8"/>
      <c r="K370" s="8"/>
      <c r="L370" s="8">
        <v>0</v>
      </c>
    </row>
    <row r="371" spans="1:12" ht="56.25">
      <c r="A371" s="35"/>
      <c r="B371" s="50" t="s">
        <v>459</v>
      </c>
      <c r="C371" s="5" t="s">
        <v>19</v>
      </c>
      <c r="D371" s="5" t="s">
        <v>44</v>
      </c>
      <c r="E371" s="5" t="s">
        <v>157</v>
      </c>
      <c r="F371" s="5"/>
      <c r="G371" s="8">
        <f t="shared" ref="G371:L371" si="194">G372+G376</f>
        <v>1254</v>
      </c>
      <c r="H371" s="8">
        <f t="shared" si="194"/>
        <v>0</v>
      </c>
      <c r="I371" s="8">
        <f t="shared" si="194"/>
        <v>1254</v>
      </c>
      <c r="J371" s="8">
        <f t="shared" si="194"/>
        <v>1254</v>
      </c>
      <c r="K371" s="8">
        <f t="shared" si="194"/>
        <v>0</v>
      </c>
      <c r="L371" s="8">
        <f t="shared" si="194"/>
        <v>1254</v>
      </c>
    </row>
    <row r="372" spans="1:12" ht="33.75">
      <c r="A372" s="35"/>
      <c r="B372" s="50" t="s">
        <v>298</v>
      </c>
      <c r="C372" s="5" t="s">
        <v>19</v>
      </c>
      <c r="D372" s="5" t="s">
        <v>44</v>
      </c>
      <c r="E372" s="5" t="s">
        <v>296</v>
      </c>
      <c r="F372" s="5"/>
      <c r="G372" s="8">
        <f t="shared" ref="G372:L372" si="195">G373</f>
        <v>1254</v>
      </c>
      <c r="H372" s="8">
        <f t="shared" si="195"/>
        <v>-1254</v>
      </c>
      <c r="I372" s="8">
        <f t="shared" si="195"/>
        <v>0</v>
      </c>
      <c r="J372" s="8">
        <f t="shared" si="195"/>
        <v>1254</v>
      </c>
      <c r="K372" s="8">
        <f t="shared" si="195"/>
        <v>-1254</v>
      </c>
      <c r="L372" s="8">
        <f t="shared" si="195"/>
        <v>0</v>
      </c>
    </row>
    <row r="373" spans="1:12" ht="33.75">
      <c r="A373" s="35"/>
      <c r="B373" s="50" t="s">
        <v>299</v>
      </c>
      <c r="C373" s="5" t="s">
        <v>19</v>
      </c>
      <c r="D373" s="5" t="s">
        <v>44</v>
      </c>
      <c r="E373" s="5" t="s">
        <v>297</v>
      </c>
      <c r="F373" s="5"/>
      <c r="G373" s="8">
        <f t="shared" ref="G373:L373" si="196">SUM(G374:G375)</f>
        <v>1254</v>
      </c>
      <c r="H373" s="8">
        <f t="shared" si="196"/>
        <v>-1254</v>
      </c>
      <c r="I373" s="8">
        <f t="shared" si="196"/>
        <v>0</v>
      </c>
      <c r="J373" s="8">
        <f t="shared" si="196"/>
        <v>1254</v>
      </c>
      <c r="K373" s="8">
        <f t="shared" si="196"/>
        <v>-1254</v>
      </c>
      <c r="L373" s="8">
        <f t="shared" si="196"/>
        <v>0</v>
      </c>
    </row>
    <row r="374" spans="1:12" ht="22.5">
      <c r="A374" s="35"/>
      <c r="B374" s="46" t="s">
        <v>21</v>
      </c>
      <c r="C374" s="5" t="s">
        <v>19</v>
      </c>
      <c r="D374" s="5" t="s">
        <v>44</v>
      </c>
      <c r="E374" s="5" t="s">
        <v>297</v>
      </c>
      <c r="F374" s="5" t="s">
        <v>27</v>
      </c>
      <c r="G374" s="8">
        <v>248</v>
      </c>
      <c r="H374" s="8">
        <v>-248</v>
      </c>
      <c r="I374" s="8">
        <f>G374+H374</f>
        <v>0</v>
      </c>
      <c r="J374" s="8">
        <v>248</v>
      </c>
      <c r="K374" s="8">
        <v>-248</v>
      </c>
      <c r="L374" s="8">
        <f>J374+K374</f>
        <v>0</v>
      </c>
    </row>
    <row r="375" spans="1:12" ht="33.75">
      <c r="A375" s="35"/>
      <c r="B375" s="46" t="s">
        <v>91</v>
      </c>
      <c r="C375" s="5" t="s">
        <v>19</v>
      </c>
      <c r="D375" s="5" t="s">
        <v>44</v>
      </c>
      <c r="E375" s="5" t="s">
        <v>297</v>
      </c>
      <c r="F375" s="5" t="s">
        <v>22</v>
      </c>
      <c r="G375" s="8">
        <v>1006</v>
      </c>
      <c r="H375" s="8">
        <v>-1006</v>
      </c>
      <c r="I375" s="8">
        <f>G375+H375</f>
        <v>0</v>
      </c>
      <c r="J375" s="8">
        <v>1006</v>
      </c>
      <c r="K375" s="8">
        <v>-1006</v>
      </c>
      <c r="L375" s="8">
        <f>J375+K375</f>
        <v>0</v>
      </c>
    </row>
    <row r="376" spans="1:12" ht="33.75">
      <c r="A376" s="35"/>
      <c r="B376" s="4" t="s">
        <v>583</v>
      </c>
      <c r="C376" s="5" t="s">
        <v>19</v>
      </c>
      <c r="D376" s="5" t="s">
        <v>44</v>
      </c>
      <c r="E376" s="20" t="s">
        <v>586</v>
      </c>
      <c r="F376" s="5" t="s">
        <v>406</v>
      </c>
      <c r="G376" s="8">
        <f t="shared" ref="G376:L376" si="197">G377</f>
        <v>0</v>
      </c>
      <c r="H376" s="8">
        <f t="shared" si="197"/>
        <v>1254</v>
      </c>
      <c r="I376" s="8">
        <f t="shared" si="197"/>
        <v>1254</v>
      </c>
      <c r="J376" s="8">
        <f t="shared" si="197"/>
        <v>0</v>
      </c>
      <c r="K376" s="8">
        <f t="shared" si="197"/>
        <v>1254</v>
      </c>
      <c r="L376" s="8">
        <f t="shared" si="197"/>
        <v>1254</v>
      </c>
    </row>
    <row r="377" spans="1:12" ht="26.25" customHeight="1">
      <c r="A377" s="35"/>
      <c r="B377" s="4" t="s">
        <v>584</v>
      </c>
      <c r="C377" s="5" t="s">
        <v>19</v>
      </c>
      <c r="D377" s="5" t="s">
        <v>44</v>
      </c>
      <c r="E377" s="20" t="s">
        <v>587</v>
      </c>
      <c r="F377" s="5" t="s">
        <v>406</v>
      </c>
      <c r="G377" s="8">
        <f t="shared" ref="G377:L377" si="198">SUM(G378:G379)</f>
        <v>0</v>
      </c>
      <c r="H377" s="8">
        <f t="shared" si="198"/>
        <v>1254</v>
      </c>
      <c r="I377" s="8">
        <f t="shared" si="198"/>
        <v>1254</v>
      </c>
      <c r="J377" s="8">
        <f t="shared" si="198"/>
        <v>0</v>
      </c>
      <c r="K377" s="8">
        <f t="shared" si="198"/>
        <v>1254</v>
      </c>
      <c r="L377" s="8">
        <f t="shared" si="198"/>
        <v>1254</v>
      </c>
    </row>
    <row r="378" spans="1:12" ht="22.5">
      <c r="A378" s="35"/>
      <c r="B378" s="6" t="s">
        <v>21</v>
      </c>
      <c r="C378" s="5" t="s">
        <v>19</v>
      </c>
      <c r="D378" s="5" t="s">
        <v>44</v>
      </c>
      <c r="E378" s="20" t="s">
        <v>587</v>
      </c>
      <c r="F378" s="5" t="s">
        <v>27</v>
      </c>
      <c r="G378" s="8"/>
      <c r="H378" s="8">
        <v>248</v>
      </c>
      <c r="I378" s="8">
        <f>SUM(G378:H378)</f>
        <v>248</v>
      </c>
      <c r="J378" s="8"/>
      <c r="K378" s="8">
        <v>248</v>
      </c>
      <c r="L378" s="8">
        <f>SUM(J378:K378)</f>
        <v>248</v>
      </c>
    </row>
    <row r="379" spans="1:12" ht="25.5" customHeight="1">
      <c r="A379" s="35"/>
      <c r="B379" s="6" t="s">
        <v>91</v>
      </c>
      <c r="C379" s="5" t="s">
        <v>19</v>
      </c>
      <c r="D379" s="5" t="s">
        <v>44</v>
      </c>
      <c r="E379" s="20" t="s">
        <v>587</v>
      </c>
      <c r="F379" s="5" t="s">
        <v>22</v>
      </c>
      <c r="G379" s="8"/>
      <c r="H379" s="8">
        <v>1006</v>
      </c>
      <c r="I379" s="8">
        <f>SUM(G379:H379)</f>
        <v>1006</v>
      </c>
      <c r="J379" s="8"/>
      <c r="K379" s="8">
        <v>1006</v>
      </c>
      <c r="L379" s="8">
        <f>SUM(J379:K379)</f>
        <v>1006</v>
      </c>
    </row>
    <row r="380" spans="1:12">
      <c r="A380" s="31">
        <v>5</v>
      </c>
      <c r="B380" s="38" t="s">
        <v>45</v>
      </c>
      <c r="C380" s="32" t="s">
        <v>46</v>
      </c>
      <c r="D380" s="32"/>
      <c r="E380" s="32"/>
      <c r="F380" s="48"/>
      <c r="G380" s="55">
        <f t="shared" ref="G380:L380" si="199">G381+G397+G427+G435</f>
        <v>34678</v>
      </c>
      <c r="H380" s="55">
        <f t="shared" si="199"/>
        <v>-11011.1</v>
      </c>
      <c r="I380" s="55">
        <f t="shared" si="199"/>
        <v>23666.899999999998</v>
      </c>
      <c r="J380" s="55">
        <f t="shared" si="199"/>
        <v>23516.9</v>
      </c>
      <c r="K380" s="55">
        <f t="shared" si="199"/>
        <v>0</v>
      </c>
      <c r="L380" s="55">
        <f t="shared" si="199"/>
        <v>23516.899999999998</v>
      </c>
    </row>
    <row r="381" spans="1:12">
      <c r="A381" s="35" t="s">
        <v>47</v>
      </c>
      <c r="B381" s="38" t="s">
        <v>300</v>
      </c>
      <c r="C381" s="44" t="s">
        <v>46</v>
      </c>
      <c r="D381" s="44" t="s">
        <v>8</v>
      </c>
      <c r="E381" s="44"/>
      <c r="F381" s="44"/>
      <c r="G381" s="11">
        <f>G389+G382</f>
        <v>57.1</v>
      </c>
      <c r="H381" s="11">
        <f t="shared" ref="H381:L381" si="200">H389+H382</f>
        <v>0</v>
      </c>
      <c r="I381" s="11">
        <f t="shared" si="200"/>
        <v>57.1</v>
      </c>
      <c r="J381" s="11">
        <f t="shared" si="200"/>
        <v>57.1</v>
      </c>
      <c r="K381" s="11">
        <f t="shared" si="200"/>
        <v>0</v>
      </c>
      <c r="L381" s="11">
        <f t="shared" si="200"/>
        <v>57.1</v>
      </c>
    </row>
    <row r="382" spans="1:12" ht="45">
      <c r="A382" s="35"/>
      <c r="B382" s="6" t="s">
        <v>590</v>
      </c>
      <c r="C382" s="5" t="s">
        <v>46</v>
      </c>
      <c r="D382" s="5" t="s">
        <v>8</v>
      </c>
      <c r="E382" s="5" t="s">
        <v>158</v>
      </c>
      <c r="F382" s="5" t="s">
        <v>406</v>
      </c>
      <c r="G382" s="8">
        <f>G383+G386</f>
        <v>0</v>
      </c>
      <c r="H382" s="8">
        <f t="shared" ref="H382:L382" si="201">H383+H386</f>
        <v>10.1</v>
      </c>
      <c r="I382" s="8">
        <f t="shared" si="201"/>
        <v>10.1</v>
      </c>
      <c r="J382" s="8">
        <f t="shared" si="201"/>
        <v>0</v>
      </c>
      <c r="K382" s="8">
        <f t="shared" si="201"/>
        <v>10.1</v>
      </c>
      <c r="L382" s="8">
        <f t="shared" si="201"/>
        <v>10.1</v>
      </c>
    </row>
    <row r="383" spans="1:12" ht="22.5">
      <c r="A383" s="35"/>
      <c r="B383" s="12" t="s">
        <v>407</v>
      </c>
      <c r="C383" s="5" t="s">
        <v>46</v>
      </c>
      <c r="D383" s="5" t="s">
        <v>8</v>
      </c>
      <c r="E383" s="5" t="s">
        <v>409</v>
      </c>
      <c r="F383" s="5" t="s">
        <v>406</v>
      </c>
      <c r="G383" s="8">
        <f t="shared" ref="G383:L384" si="202">G384</f>
        <v>0</v>
      </c>
      <c r="H383" s="8">
        <f t="shared" si="202"/>
        <v>0</v>
      </c>
      <c r="I383" s="8">
        <f t="shared" si="202"/>
        <v>0</v>
      </c>
      <c r="J383" s="8">
        <f t="shared" si="202"/>
        <v>0</v>
      </c>
      <c r="K383" s="8">
        <f t="shared" si="202"/>
        <v>0</v>
      </c>
      <c r="L383" s="8">
        <f t="shared" si="202"/>
        <v>0</v>
      </c>
    </row>
    <row r="384" spans="1:12" ht="22.5">
      <c r="A384" s="35"/>
      <c r="B384" s="12" t="s">
        <v>408</v>
      </c>
      <c r="C384" s="5" t="s">
        <v>46</v>
      </c>
      <c r="D384" s="5" t="s">
        <v>8</v>
      </c>
      <c r="E384" s="5" t="s">
        <v>410</v>
      </c>
      <c r="F384" s="5" t="s">
        <v>406</v>
      </c>
      <c r="G384" s="8">
        <f t="shared" si="202"/>
        <v>0</v>
      </c>
      <c r="H384" s="8">
        <f t="shared" si="202"/>
        <v>0</v>
      </c>
      <c r="I384" s="8">
        <f t="shared" si="202"/>
        <v>0</v>
      </c>
      <c r="J384" s="8">
        <f t="shared" si="202"/>
        <v>0</v>
      </c>
      <c r="K384" s="8">
        <f t="shared" si="202"/>
        <v>0</v>
      </c>
      <c r="L384" s="8">
        <f t="shared" si="202"/>
        <v>0</v>
      </c>
    </row>
    <row r="385" spans="1:12" ht="33.75">
      <c r="A385" s="35"/>
      <c r="B385" s="6" t="s">
        <v>723</v>
      </c>
      <c r="C385" s="5" t="s">
        <v>46</v>
      </c>
      <c r="D385" s="5" t="s">
        <v>8</v>
      </c>
      <c r="E385" s="5" t="s">
        <v>410</v>
      </c>
      <c r="F385" s="5" t="s">
        <v>49</v>
      </c>
      <c r="G385" s="11"/>
      <c r="H385" s="8"/>
      <c r="I385" s="8">
        <f>SUM(G385:H385)</f>
        <v>0</v>
      </c>
      <c r="J385" s="11"/>
      <c r="K385" s="8"/>
      <c r="L385" s="8">
        <f>SUM(J385:K385)</f>
        <v>0</v>
      </c>
    </row>
    <row r="386" spans="1:12" ht="33.75">
      <c r="A386" s="35"/>
      <c r="B386" s="4" t="s">
        <v>591</v>
      </c>
      <c r="C386" s="5" t="s">
        <v>46</v>
      </c>
      <c r="D386" s="5" t="s">
        <v>8</v>
      </c>
      <c r="E386" s="16" t="s">
        <v>593</v>
      </c>
      <c r="F386" s="5" t="s">
        <v>406</v>
      </c>
      <c r="G386" s="8">
        <f t="shared" ref="G386:L387" si="203">G387</f>
        <v>0</v>
      </c>
      <c r="H386" s="8">
        <f t="shared" si="203"/>
        <v>10.1</v>
      </c>
      <c r="I386" s="8">
        <f t="shared" si="203"/>
        <v>10.1</v>
      </c>
      <c r="J386" s="8">
        <f t="shared" si="203"/>
        <v>0</v>
      </c>
      <c r="K386" s="8">
        <f t="shared" si="203"/>
        <v>10.1</v>
      </c>
      <c r="L386" s="8">
        <f t="shared" si="203"/>
        <v>10.1</v>
      </c>
    </row>
    <row r="387" spans="1:12" ht="22.5">
      <c r="A387" s="35"/>
      <c r="B387" s="4" t="s">
        <v>592</v>
      </c>
      <c r="C387" s="5" t="s">
        <v>46</v>
      </c>
      <c r="D387" s="5" t="s">
        <v>8</v>
      </c>
      <c r="E387" s="16" t="s">
        <v>594</v>
      </c>
      <c r="F387" s="5" t="s">
        <v>406</v>
      </c>
      <c r="G387" s="8">
        <f t="shared" si="203"/>
        <v>0</v>
      </c>
      <c r="H387" s="8">
        <f t="shared" si="203"/>
        <v>10.1</v>
      </c>
      <c r="I387" s="8">
        <f t="shared" si="203"/>
        <v>10.1</v>
      </c>
      <c r="J387" s="8">
        <f t="shared" si="203"/>
        <v>0</v>
      </c>
      <c r="K387" s="8">
        <f t="shared" si="203"/>
        <v>10.1</v>
      </c>
      <c r="L387" s="8">
        <f t="shared" si="203"/>
        <v>10.1</v>
      </c>
    </row>
    <row r="388" spans="1:12" ht="21.75" customHeight="1">
      <c r="A388" s="35"/>
      <c r="B388" s="6" t="s">
        <v>91</v>
      </c>
      <c r="C388" s="5" t="s">
        <v>46</v>
      </c>
      <c r="D388" s="5" t="s">
        <v>8</v>
      </c>
      <c r="E388" s="16" t="s">
        <v>594</v>
      </c>
      <c r="F388" s="5" t="s">
        <v>22</v>
      </c>
      <c r="G388" s="11"/>
      <c r="H388" s="8">
        <v>10.1</v>
      </c>
      <c r="I388" s="8">
        <f>SUM(G388:H388)</f>
        <v>10.1</v>
      </c>
      <c r="J388" s="11"/>
      <c r="K388" s="8">
        <v>10.1</v>
      </c>
      <c r="L388" s="8">
        <f>SUM(J388:K388)</f>
        <v>10.1</v>
      </c>
    </row>
    <row r="389" spans="1:12" ht="56.25">
      <c r="A389" s="31"/>
      <c r="B389" s="50" t="s">
        <v>459</v>
      </c>
      <c r="C389" s="5" t="s">
        <v>46</v>
      </c>
      <c r="D389" s="5" t="s">
        <v>8</v>
      </c>
      <c r="E389" s="5" t="s">
        <v>157</v>
      </c>
      <c r="F389" s="5"/>
      <c r="G389" s="8">
        <f t="shared" ref="G389:L389" si="204">G390+G394</f>
        <v>57.1</v>
      </c>
      <c r="H389" s="8">
        <f t="shared" si="204"/>
        <v>-10.100000000000001</v>
      </c>
      <c r="I389" s="8">
        <f t="shared" si="204"/>
        <v>47</v>
      </c>
      <c r="J389" s="8">
        <f t="shared" si="204"/>
        <v>57.1</v>
      </c>
      <c r="K389" s="8">
        <f t="shared" si="204"/>
        <v>-10.100000000000001</v>
      </c>
      <c r="L389" s="8">
        <f t="shared" si="204"/>
        <v>47</v>
      </c>
    </row>
    <row r="390" spans="1:12" ht="33.75">
      <c r="A390" s="31"/>
      <c r="B390" s="50" t="s">
        <v>298</v>
      </c>
      <c r="C390" s="5" t="s">
        <v>46</v>
      </c>
      <c r="D390" s="5" t="s">
        <v>8</v>
      </c>
      <c r="E390" s="5" t="s">
        <v>296</v>
      </c>
      <c r="F390" s="5"/>
      <c r="G390" s="8">
        <f t="shared" ref="G390:L390" si="205">G391</f>
        <v>57.1</v>
      </c>
      <c r="H390" s="8">
        <f t="shared" si="205"/>
        <v>-57.1</v>
      </c>
      <c r="I390" s="8">
        <f t="shared" si="205"/>
        <v>0</v>
      </c>
      <c r="J390" s="8">
        <f t="shared" si="205"/>
        <v>57.1</v>
      </c>
      <c r="K390" s="8">
        <f t="shared" si="205"/>
        <v>-57.1</v>
      </c>
      <c r="L390" s="8">
        <f t="shared" si="205"/>
        <v>0</v>
      </c>
    </row>
    <row r="391" spans="1:12" ht="33.75">
      <c r="A391" s="31"/>
      <c r="B391" s="50" t="s">
        <v>299</v>
      </c>
      <c r="C391" s="5" t="s">
        <v>46</v>
      </c>
      <c r="D391" s="5" t="s">
        <v>8</v>
      </c>
      <c r="E391" s="5" t="s">
        <v>297</v>
      </c>
      <c r="F391" s="5"/>
      <c r="G391" s="8">
        <f t="shared" ref="G391:L391" si="206">SUM(G392:G393)</f>
        <v>57.1</v>
      </c>
      <c r="H391" s="8">
        <f t="shared" si="206"/>
        <v>-57.1</v>
      </c>
      <c r="I391" s="8">
        <f t="shared" si="206"/>
        <v>0</v>
      </c>
      <c r="J391" s="8">
        <f t="shared" si="206"/>
        <v>57.1</v>
      </c>
      <c r="K391" s="8">
        <f t="shared" si="206"/>
        <v>-57.1</v>
      </c>
      <c r="L391" s="8">
        <f t="shared" si="206"/>
        <v>0</v>
      </c>
    </row>
    <row r="392" spans="1:12" ht="33.75">
      <c r="A392" s="31"/>
      <c r="B392" s="46" t="s">
        <v>91</v>
      </c>
      <c r="C392" s="5" t="s">
        <v>46</v>
      </c>
      <c r="D392" s="5" t="s">
        <v>8</v>
      </c>
      <c r="E392" s="5" t="s">
        <v>297</v>
      </c>
      <c r="F392" s="5" t="s">
        <v>22</v>
      </c>
      <c r="G392" s="21">
        <v>10.1</v>
      </c>
      <c r="H392" s="21">
        <v>-10.1</v>
      </c>
      <c r="I392" s="8">
        <f>G392+H392</f>
        <v>0</v>
      </c>
      <c r="J392" s="21">
        <v>10.1</v>
      </c>
      <c r="K392" s="21">
        <v>-10.1</v>
      </c>
      <c r="L392" s="8">
        <f>J392+K392</f>
        <v>0</v>
      </c>
    </row>
    <row r="393" spans="1:12">
      <c r="A393" s="31"/>
      <c r="B393" s="46" t="s">
        <v>246</v>
      </c>
      <c r="C393" s="5" t="s">
        <v>46</v>
      </c>
      <c r="D393" s="5" t="s">
        <v>8</v>
      </c>
      <c r="E393" s="5" t="s">
        <v>297</v>
      </c>
      <c r="F393" s="5" t="s">
        <v>247</v>
      </c>
      <c r="G393" s="21">
        <v>47</v>
      </c>
      <c r="H393" s="21">
        <v>-47</v>
      </c>
      <c r="I393" s="8">
        <f>G393+H393</f>
        <v>0</v>
      </c>
      <c r="J393" s="21">
        <v>47</v>
      </c>
      <c r="K393" s="21">
        <v>-47</v>
      </c>
      <c r="L393" s="8">
        <f>J393+K393</f>
        <v>0</v>
      </c>
    </row>
    <row r="394" spans="1:12" ht="33.75">
      <c r="A394" s="31"/>
      <c r="B394" s="4" t="s">
        <v>583</v>
      </c>
      <c r="C394" s="5" t="s">
        <v>46</v>
      </c>
      <c r="D394" s="5" t="s">
        <v>8</v>
      </c>
      <c r="E394" s="17" t="s">
        <v>586</v>
      </c>
      <c r="F394" s="5" t="s">
        <v>406</v>
      </c>
      <c r="G394" s="21">
        <f t="shared" ref="G394:L394" si="207">G395</f>
        <v>0</v>
      </c>
      <c r="H394" s="21">
        <f t="shared" si="207"/>
        <v>47</v>
      </c>
      <c r="I394" s="21">
        <f t="shared" si="207"/>
        <v>47</v>
      </c>
      <c r="J394" s="21">
        <f t="shared" si="207"/>
        <v>0</v>
      </c>
      <c r="K394" s="21">
        <f t="shared" si="207"/>
        <v>47</v>
      </c>
      <c r="L394" s="21">
        <f t="shared" si="207"/>
        <v>47</v>
      </c>
    </row>
    <row r="395" spans="1:12" ht="22.5">
      <c r="A395" s="31"/>
      <c r="B395" s="4" t="s">
        <v>595</v>
      </c>
      <c r="C395" s="5" t="s">
        <v>46</v>
      </c>
      <c r="D395" s="5" t="s">
        <v>8</v>
      </c>
      <c r="E395" s="17" t="s">
        <v>587</v>
      </c>
      <c r="F395" s="5" t="s">
        <v>406</v>
      </c>
      <c r="G395" s="21">
        <f t="shared" ref="G395:L395" si="208">SUM(G396:G396)</f>
        <v>0</v>
      </c>
      <c r="H395" s="21">
        <f t="shared" si="208"/>
        <v>47</v>
      </c>
      <c r="I395" s="21">
        <f t="shared" si="208"/>
        <v>47</v>
      </c>
      <c r="J395" s="21">
        <f t="shared" si="208"/>
        <v>0</v>
      </c>
      <c r="K395" s="21">
        <f t="shared" si="208"/>
        <v>47</v>
      </c>
      <c r="L395" s="21">
        <f t="shared" si="208"/>
        <v>47</v>
      </c>
    </row>
    <row r="396" spans="1:12">
      <c r="A396" s="31"/>
      <c r="B396" s="6" t="s">
        <v>246</v>
      </c>
      <c r="C396" s="5" t="s">
        <v>46</v>
      </c>
      <c r="D396" s="5" t="s">
        <v>8</v>
      </c>
      <c r="E396" s="17" t="s">
        <v>587</v>
      </c>
      <c r="F396" s="5" t="s">
        <v>247</v>
      </c>
      <c r="G396" s="21"/>
      <c r="H396" s="21">
        <v>47</v>
      </c>
      <c r="I396" s="8">
        <f>SUM(G396:H396)</f>
        <v>47</v>
      </c>
      <c r="J396" s="21"/>
      <c r="K396" s="21">
        <v>47</v>
      </c>
      <c r="L396" s="8">
        <f>SUM(J396:K396)</f>
        <v>47</v>
      </c>
    </row>
    <row r="397" spans="1:12">
      <c r="A397" s="35" t="s">
        <v>50</v>
      </c>
      <c r="B397" s="38" t="s">
        <v>48</v>
      </c>
      <c r="C397" s="44" t="s">
        <v>46</v>
      </c>
      <c r="D397" s="44" t="s">
        <v>11</v>
      </c>
      <c r="E397" s="44"/>
      <c r="F397" s="44"/>
      <c r="G397" s="11">
        <f t="shared" ref="G397:L397" si="209">G398+G420</f>
        <v>19218.5</v>
      </c>
      <c r="H397" s="11">
        <f t="shared" si="209"/>
        <v>-11011.1</v>
      </c>
      <c r="I397" s="11">
        <f t="shared" si="209"/>
        <v>8207.4</v>
      </c>
      <c r="J397" s="11">
        <f t="shared" si="209"/>
        <v>8057.4</v>
      </c>
      <c r="K397" s="11">
        <f t="shared" si="209"/>
        <v>0</v>
      </c>
      <c r="L397" s="11">
        <f t="shared" si="209"/>
        <v>8057.4</v>
      </c>
    </row>
    <row r="398" spans="1:12" ht="45">
      <c r="A398" s="35"/>
      <c r="B398" s="18" t="s">
        <v>461</v>
      </c>
      <c r="C398" s="5" t="s">
        <v>46</v>
      </c>
      <c r="D398" s="5" t="s">
        <v>11</v>
      </c>
      <c r="E398" s="5" t="s">
        <v>158</v>
      </c>
      <c r="F398" s="5"/>
      <c r="G398" s="8">
        <f>G403+G414+G399</f>
        <v>19068.5</v>
      </c>
      <c r="H398" s="8">
        <f t="shared" ref="H398:L398" si="210">H403+H414+H399</f>
        <v>-11011.1</v>
      </c>
      <c r="I398" s="8">
        <f t="shared" si="210"/>
        <v>8057.4</v>
      </c>
      <c r="J398" s="8">
        <f t="shared" si="210"/>
        <v>8057.4</v>
      </c>
      <c r="K398" s="8">
        <f t="shared" si="210"/>
        <v>0</v>
      </c>
      <c r="L398" s="8">
        <f t="shared" si="210"/>
        <v>8057.4</v>
      </c>
    </row>
    <row r="399" spans="1:12" ht="22.5">
      <c r="A399" s="35"/>
      <c r="B399" s="4" t="s">
        <v>596</v>
      </c>
      <c r="C399" s="5" t="s">
        <v>46</v>
      </c>
      <c r="D399" s="5" t="s">
        <v>11</v>
      </c>
      <c r="E399" s="16" t="s">
        <v>597</v>
      </c>
      <c r="F399" s="5" t="s">
        <v>406</v>
      </c>
      <c r="G399" s="8">
        <f t="shared" ref="G399:L399" si="211">G400</f>
        <v>0</v>
      </c>
      <c r="H399" s="8">
        <f t="shared" si="211"/>
        <v>0</v>
      </c>
      <c r="I399" s="8">
        <f t="shared" si="211"/>
        <v>0</v>
      </c>
      <c r="J399" s="8">
        <f t="shared" si="211"/>
        <v>0</v>
      </c>
      <c r="K399" s="8">
        <f t="shared" si="211"/>
        <v>0</v>
      </c>
      <c r="L399" s="8">
        <f t="shared" si="211"/>
        <v>0</v>
      </c>
    </row>
    <row r="400" spans="1:12" ht="42.75" customHeight="1">
      <c r="A400" s="35"/>
      <c r="B400" s="9" t="s">
        <v>450</v>
      </c>
      <c r="C400" s="5" t="s">
        <v>46</v>
      </c>
      <c r="D400" s="5" t="s">
        <v>11</v>
      </c>
      <c r="E400" s="16" t="s">
        <v>598</v>
      </c>
      <c r="F400" s="5" t="s">
        <v>406</v>
      </c>
      <c r="G400" s="8">
        <f t="shared" ref="G400:L400" si="212">G401+G402</f>
        <v>0</v>
      </c>
      <c r="H400" s="8">
        <f t="shared" si="212"/>
        <v>0</v>
      </c>
      <c r="I400" s="8">
        <f t="shared" si="212"/>
        <v>0</v>
      </c>
      <c r="J400" s="8">
        <f t="shared" si="212"/>
        <v>0</v>
      </c>
      <c r="K400" s="8">
        <f t="shared" si="212"/>
        <v>0</v>
      </c>
      <c r="L400" s="8">
        <f t="shared" si="212"/>
        <v>0</v>
      </c>
    </row>
    <row r="401" spans="1:12" ht="33.75">
      <c r="A401" s="35"/>
      <c r="B401" s="6" t="s">
        <v>448</v>
      </c>
      <c r="C401" s="5" t="s">
        <v>46</v>
      </c>
      <c r="D401" s="5" t="s">
        <v>11</v>
      </c>
      <c r="E401" s="16" t="s">
        <v>598</v>
      </c>
      <c r="F401" s="16" t="s">
        <v>49</v>
      </c>
      <c r="G401" s="8"/>
      <c r="H401" s="8">
        <v>0</v>
      </c>
      <c r="I401" s="8">
        <f>G401+H401</f>
        <v>0</v>
      </c>
      <c r="J401" s="8"/>
      <c r="K401" s="8"/>
      <c r="L401" s="8">
        <f>J401+K401</f>
        <v>0</v>
      </c>
    </row>
    <row r="402" spans="1:12" ht="33.75">
      <c r="A402" s="35"/>
      <c r="B402" s="6" t="s">
        <v>383</v>
      </c>
      <c r="C402" s="5" t="s">
        <v>46</v>
      </c>
      <c r="D402" s="5" t="s">
        <v>11</v>
      </c>
      <c r="E402" s="16" t="s">
        <v>598</v>
      </c>
      <c r="F402" s="16" t="s">
        <v>49</v>
      </c>
      <c r="G402" s="8"/>
      <c r="H402" s="8">
        <v>0</v>
      </c>
      <c r="I402" s="8">
        <f>G402+H402</f>
        <v>0</v>
      </c>
      <c r="J402" s="8"/>
      <c r="K402" s="8"/>
      <c r="L402" s="8">
        <f>J402+K402</f>
        <v>0</v>
      </c>
    </row>
    <row r="403" spans="1:12" ht="22.5">
      <c r="A403" s="35"/>
      <c r="B403" s="46" t="s">
        <v>159</v>
      </c>
      <c r="C403" s="5" t="s">
        <v>46</v>
      </c>
      <c r="D403" s="5" t="s">
        <v>11</v>
      </c>
      <c r="E403" s="5" t="s">
        <v>160</v>
      </c>
      <c r="F403" s="5"/>
      <c r="G403" s="8">
        <f t="shared" ref="G403:L403" si="213">G404+G407+G409+G411</f>
        <v>19068.5</v>
      </c>
      <c r="H403" s="8">
        <f t="shared" si="213"/>
        <v>-19068.5</v>
      </c>
      <c r="I403" s="8">
        <f t="shared" si="213"/>
        <v>0</v>
      </c>
      <c r="J403" s="8">
        <f t="shared" si="213"/>
        <v>8057.4</v>
      </c>
      <c r="K403" s="8">
        <f t="shared" si="213"/>
        <v>-8057.4</v>
      </c>
      <c r="L403" s="8">
        <f t="shared" si="213"/>
        <v>0</v>
      </c>
    </row>
    <row r="404" spans="1:12" ht="22.5">
      <c r="A404" s="35"/>
      <c r="B404" s="46" t="s">
        <v>234</v>
      </c>
      <c r="C404" s="5" t="s">
        <v>46</v>
      </c>
      <c r="D404" s="5" t="s">
        <v>11</v>
      </c>
      <c r="E404" s="5" t="s">
        <v>113</v>
      </c>
      <c r="F404" s="16"/>
      <c r="G404" s="8">
        <f>SUM(G405:G406)</f>
        <v>1350.6</v>
      </c>
      <c r="H404" s="8">
        <f t="shared" ref="H404:L404" si="214">SUM(H405:H406)</f>
        <v>-1350.6</v>
      </c>
      <c r="I404" s="8">
        <f t="shared" si="214"/>
        <v>0</v>
      </c>
      <c r="J404" s="8">
        <f t="shared" si="214"/>
        <v>1350.6</v>
      </c>
      <c r="K404" s="8">
        <f t="shared" si="214"/>
        <v>-1350.6</v>
      </c>
      <c r="L404" s="8">
        <f t="shared" si="214"/>
        <v>0</v>
      </c>
    </row>
    <row r="405" spans="1:12" ht="33.75">
      <c r="A405" s="35"/>
      <c r="B405" s="46" t="s">
        <v>91</v>
      </c>
      <c r="C405" s="5" t="s">
        <v>46</v>
      </c>
      <c r="D405" s="5" t="s">
        <v>11</v>
      </c>
      <c r="E405" s="5" t="s">
        <v>113</v>
      </c>
      <c r="F405" s="5" t="s">
        <v>22</v>
      </c>
      <c r="G405" s="8">
        <v>700.6</v>
      </c>
      <c r="H405" s="8">
        <v>-700.6</v>
      </c>
      <c r="I405" s="8">
        <f>G405+H405</f>
        <v>0</v>
      </c>
      <c r="J405" s="8">
        <v>700.6</v>
      </c>
      <c r="K405" s="8">
        <v>-700.6</v>
      </c>
      <c r="L405" s="8">
        <f>J405+K405</f>
        <v>0</v>
      </c>
    </row>
    <row r="406" spans="1:12">
      <c r="A406" s="35"/>
      <c r="B406" s="46" t="s">
        <v>246</v>
      </c>
      <c r="C406" s="5" t="s">
        <v>46</v>
      </c>
      <c r="D406" s="5" t="s">
        <v>11</v>
      </c>
      <c r="E406" s="5" t="s">
        <v>113</v>
      </c>
      <c r="F406" s="16" t="s">
        <v>247</v>
      </c>
      <c r="G406" s="8">
        <v>650</v>
      </c>
      <c r="H406" s="8">
        <v>-650</v>
      </c>
      <c r="I406" s="8">
        <f>G406+H406</f>
        <v>0</v>
      </c>
      <c r="J406" s="8">
        <v>650</v>
      </c>
      <c r="K406" s="8">
        <v>-650</v>
      </c>
      <c r="L406" s="8">
        <f>J406+K406</f>
        <v>0</v>
      </c>
    </row>
    <row r="407" spans="1:12" ht="90">
      <c r="A407" s="35"/>
      <c r="B407" s="9" t="s">
        <v>353</v>
      </c>
      <c r="C407" s="5" t="s">
        <v>46</v>
      </c>
      <c r="D407" s="5" t="s">
        <v>11</v>
      </c>
      <c r="E407" s="5" t="s">
        <v>354</v>
      </c>
      <c r="F407" s="16"/>
      <c r="G407" s="8">
        <f t="shared" ref="G407:L407" si="215">SUM(G408:G408)</f>
        <v>6706.8</v>
      </c>
      <c r="H407" s="8">
        <f t="shared" si="215"/>
        <v>-6706.8</v>
      </c>
      <c r="I407" s="8">
        <f t="shared" si="215"/>
        <v>0</v>
      </c>
      <c r="J407" s="8">
        <f t="shared" si="215"/>
        <v>6706.8</v>
      </c>
      <c r="K407" s="8">
        <f t="shared" si="215"/>
        <v>-6706.8</v>
      </c>
      <c r="L407" s="8">
        <f t="shared" si="215"/>
        <v>0</v>
      </c>
    </row>
    <row r="408" spans="1:12" ht="45">
      <c r="A408" s="35"/>
      <c r="B408" s="9" t="s">
        <v>172</v>
      </c>
      <c r="C408" s="5" t="s">
        <v>46</v>
      </c>
      <c r="D408" s="5" t="s">
        <v>11</v>
      </c>
      <c r="E408" s="5" t="s">
        <v>354</v>
      </c>
      <c r="F408" s="16" t="s">
        <v>175</v>
      </c>
      <c r="G408" s="8">
        <v>6706.8</v>
      </c>
      <c r="H408" s="8">
        <v>-6706.8</v>
      </c>
      <c r="I408" s="8">
        <f>G408+H408</f>
        <v>0</v>
      </c>
      <c r="J408" s="8">
        <v>6706.8</v>
      </c>
      <c r="K408" s="8">
        <v>-6706.8</v>
      </c>
      <c r="L408" s="8">
        <f>J408+K408</f>
        <v>0</v>
      </c>
    </row>
    <row r="409" spans="1:12" ht="56.25">
      <c r="A409" s="35"/>
      <c r="B409" s="9" t="s">
        <v>397</v>
      </c>
      <c r="C409" s="5" t="s">
        <v>46</v>
      </c>
      <c r="D409" s="5" t="s">
        <v>11</v>
      </c>
      <c r="E409" s="5" t="s">
        <v>398</v>
      </c>
      <c r="F409" s="16"/>
      <c r="G409" s="8">
        <f t="shared" ref="G409:L409" si="216">SUM(G410:G410)</f>
        <v>0</v>
      </c>
      <c r="H409" s="8">
        <f t="shared" si="216"/>
        <v>0</v>
      </c>
      <c r="I409" s="8">
        <f t="shared" si="216"/>
        <v>0</v>
      </c>
      <c r="J409" s="8">
        <f t="shared" si="216"/>
        <v>0</v>
      </c>
      <c r="K409" s="8">
        <f t="shared" si="216"/>
        <v>0</v>
      </c>
      <c r="L409" s="8">
        <f t="shared" si="216"/>
        <v>0</v>
      </c>
    </row>
    <row r="410" spans="1:12" ht="45">
      <c r="A410" s="35"/>
      <c r="B410" s="9" t="s">
        <v>172</v>
      </c>
      <c r="C410" s="5" t="s">
        <v>46</v>
      </c>
      <c r="D410" s="5" t="s">
        <v>11</v>
      </c>
      <c r="E410" s="5" t="s">
        <v>398</v>
      </c>
      <c r="F410" s="16" t="s">
        <v>175</v>
      </c>
      <c r="G410" s="8">
        <v>0</v>
      </c>
      <c r="H410" s="8">
        <v>0</v>
      </c>
      <c r="I410" s="8">
        <f>G410+H410</f>
        <v>0</v>
      </c>
      <c r="J410" s="8"/>
      <c r="K410" s="8"/>
      <c r="L410" s="8">
        <f>J410+K410</f>
        <v>0</v>
      </c>
    </row>
    <row r="411" spans="1:12" ht="45" customHeight="1">
      <c r="A411" s="35"/>
      <c r="B411" s="9" t="s">
        <v>450</v>
      </c>
      <c r="C411" s="5" t="s">
        <v>46</v>
      </c>
      <c r="D411" s="5" t="s">
        <v>11</v>
      </c>
      <c r="E411" s="5" t="s">
        <v>451</v>
      </c>
      <c r="F411" s="16"/>
      <c r="G411" s="8">
        <f>G412+G413</f>
        <v>11011.1</v>
      </c>
      <c r="H411" s="8">
        <f t="shared" ref="H411:I411" si="217">H412+H413</f>
        <v>-11011.1</v>
      </c>
      <c r="I411" s="8">
        <f t="shared" si="217"/>
        <v>0</v>
      </c>
      <c r="J411" s="8">
        <f>J412+J413</f>
        <v>0</v>
      </c>
      <c r="K411" s="8">
        <f t="shared" ref="K411:L411" si="218">K412+K413</f>
        <v>0</v>
      </c>
      <c r="L411" s="8">
        <f t="shared" si="218"/>
        <v>0</v>
      </c>
    </row>
    <row r="412" spans="1:12" ht="33.75">
      <c r="A412" s="35"/>
      <c r="B412" s="52" t="s">
        <v>448</v>
      </c>
      <c r="C412" s="5" t="s">
        <v>46</v>
      </c>
      <c r="D412" s="5" t="s">
        <v>11</v>
      </c>
      <c r="E412" s="5" t="s">
        <v>451</v>
      </c>
      <c r="F412" s="16" t="s">
        <v>49</v>
      </c>
      <c r="G412" s="8">
        <v>550.6</v>
      </c>
      <c r="H412" s="8">
        <v>-550.6</v>
      </c>
      <c r="I412" s="8">
        <f>G412+H412</f>
        <v>0</v>
      </c>
      <c r="J412" s="8"/>
      <c r="K412" s="8"/>
      <c r="L412" s="8">
        <f>J412+K412</f>
        <v>0</v>
      </c>
    </row>
    <row r="413" spans="1:12" ht="33.75">
      <c r="A413" s="35"/>
      <c r="B413" s="52" t="s">
        <v>383</v>
      </c>
      <c r="C413" s="5" t="s">
        <v>46</v>
      </c>
      <c r="D413" s="5" t="s">
        <v>11</v>
      </c>
      <c r="E413" s="5" t="s">
        <v>451</v>
      </c>
      <c r="F413" s="16" t="s">
        <v>49</v>
      </c>
      <c r="G413" s="8">
        <v>10460.5</v>
      </c>
      <c r="H413" s="8">
        <v>-10460.5</v>
      </c>
      <c r="I413" s="8">
        <f>G413+H413</f>
        <v>0</v>
      </c>
      <c r="J413" s="8"/>
      <c r="K413" s="8"/>
      <c r="L413" s="8">
        <f>J413+K413</f>
        <v>0</v>
      </c>
    </row>
    <row r="414" spans="1:12" ht="22.5">
      <c r="A414" s="35"/>
      <c r="B414" s="4" t="s">
        <v>509</v>
      </c>
      <c r="C414" s="5" t="s">
        <v>46</v>
      </c>
      <c r="D414" s="5" t="s">
        <v>11</v>
      </c>
      <c r="E414" s="16" t="s">
        <v>511</v>
      </c>
      <c r="F414" s="16" t="s">
        <v>406</v>
      </c>
      <c r="G414" s="8">
        <v>0</v>
      </c>
      <c r="H414" s="8">
        <v>8057.4</v>
      </c>
      <c r="I414" s="8">
        <v>8057.4</v>
      </c>
      <c r="J414" s="8">
        <v>0</v>
      </c>
      <c r="K414" s="8">
        <v>8057.4</v>
      </c>
      <c r="L414" s="8">
        <v>8057.4</v>
      </c>
    </row>
    <row r="415" spans="1:12">
      <c r="A415" s="35"/>
      <c r="B415" s="4" t="s">
        <v>510</v>
      </c>
      <c r="C415" s="5" t="s">
        <v>46</v>
      </c>
      <c r="D415" s="5" t="s">
        <v>11</v>
      </c>
      <c r="E415" s="16" t="s">
        <v>512</v>
      </c>
      <c r="F415" s="16" t="s">
        <v>406</v>
      </c>
      <c r="G415" s="8">
        <v>0</v>
      </c>
      <c r="H415" s="8">
        <v>1350.6</v>
      </c>
      <c r="I415" s="8">
        <v>1350.6</v>
      </c>
      <c r="J415" s="8">
        <v>0</v>
      </c>
      <c r="K415" s="8">
        <v>1350.6</v>
      </c>
      <c r="L415" s="8">
        <v>1350.6</v>
      </c>
    </row>
    <row r="416" spans="1:12">
      <c r="A416" s="35"/>
      <c r="B416" s="6" t="s">
        <v>246</v>
      </c>
      <c r="C416" s="5" t="s">
        <v>46</v>
      </c>
      <c r="D416" s="5" t="s">
        <v>11</v>
      </c>
      <c r="E416" s="16" t="s">
        <v>512</v>
      </c>
      <c r="F416" s="16" t="s">
        <v>247</v>
      </c>
      <c r="G416" s="8"/>
      <c r="H416" s="8">
        <v>650</v>
      </c>
      <c r="I416" s="8">
        <v>650</v>
      </c>
      <c r="J416" s="8"/>
      <c r="K416" s="8">
        <v>650</v>
      </c>
      <c r="L416" s="8">
        <v>650</v>
      </c>
    </row>
    <row r="417" spans="1:12" ht="22.5" customHeight="1">
      <c r="A417" s="35"/>
      <c r="B417" s="6" t="s">
        <v>91</v>
      </c>
      <c r="C417" s="5" t="s">
        <v>46</v>
      </c>
      <c r="D417" s="5" t="s">
        <v>11</v>
      </c>
      <c r="E417" s="16" t="s">
        <v>512</v>
      </c>
      <c r="F417" s="5" t="s">
        <v>22</v>
      </c>
      <c r="G417" s="8"/>
      <c r="H417" s="8">
        <v>700.6</v>
      </c>
      <c r="I417" s="8">
        <v>700.6</v>
      </c>
      <c r="J417" s="8"/>
      <c r="K417" s="8">
        <v>700.6</v>
      </c>
      <c r="L417" s="8">
        <v>700.6</v>
      </c>
    </row>
    <row r="418" spans="1:12" ht="90">
      <c r="A418" s="35"/>
      <c r="B418" s="9" t="s">
        <v>353</v>
      </c>
      <c r="C418" s="5" t="s">
        <v>46</v>
      </c>
      <c r="D418" s="5" t="s">
        <v>11</v>
      </c>
      <c r="E418" s="5" t="s">
        <v>599</v>
      </c>
      <c r="F418" s="16" t="s">
        <v>406</v>
      </c>
      <c r="G418" s="8">
        <v>0</v>
      </c>
      <c r="H418" s="8">
        <v>6706.7999999999993</v>
      </c>
      <c r="I418" s="8">
        <v>6706.7999999999993</v>
      </c>
      <c r="J418" s="8">
        <v>0</v>
      </c>
      <c r="K418" s="8">
        <v>6706.7999999999993</v>
      </c>
      <c r="L418" s="8">
        <v>6706.7999999999993</v>
      </c>
    </row>
    <row r="419" spans="1:12" ht="45">
      <c r="A419" s="35"/>
      <c r="B419" s="9" t="s">
        <v>172</v>
      </c>
      <c r="C419" s="5" t="s">
        <v>46</v>
      </c>
      <c r="D419" s="5" t="s">
        <v>11</v>
      </c>
      <c r="E419" s="5" t="s">
        <v>599</v>
      </c>
      <c r="F419" s="16" t="s">
        <v>175</v>
      </c>
      <c r="G419" s="8"/>
      <c r="H419" s="8">
        <v>6706.7999999999993</v>
      </c>
      <c r="I419" s="8">
        <v>6706.7999999999993</v>
      </c>
      <c r="J419" s="8"/>
      <c r="K419" s="8">
        <v>6706.7999999999993</v>
      </c>
      <c r="L419" s="8">
        <v>6706.7999999999993</v>
      </c>
    </row>
    <row r="420" spans="1:12" ht="56.25">
      <c r="A420" s="35"/>
      <c r="B420" s="50" t="s">
        <v>459</v>
      </c>
      <c r="C420" s="5" t="s">
        <v>46</v>
      </c>
      <c r="D420" s="5" t="s">
        <v>11</v>
      </c>
      <c r="E420" s="5" t="s">
        <v>157</v>
      </c>
      <c r="F420" s="5"/>
      <c r="G420" s="8">
        <f t="shared" ref="G420:L420" si="219">G421+G424</f>
        <v>150</v>
      </c>
      <c r="H420" s="8">
        <f t="shared" si="219"/>
        <v>0</v>
      </c>
      <c r="I420" s="8">
        <f t="shared" si="219"/>
        <v>150</v>
      </c>
      <c r="J420" s="8">
        <f t="shared" si="219"/>
        <v>0</v>
      </c>
      <c r="K420" s="8">
        <f t="shared" si="219"/>
        <v>0</v>
      </c>
      <c r="L420" s="8">
        <f t="shared" si="219"/>
        <v>0</v>
      </c>
    </row>
    <row r="421" spans="1:12" ht="33.75">
      <c r="A421" s="35"/>
      <c r="B421" s="50" t="s">
        <v>298</v>
      </c>
      <c r="C421" s="5" t="s">
        <v>46</v>
      </c>
      <c r="D421" s="5" t="s">
        <v>11</v>
      </c>
      <c r="E421" s="5" t="s">
        <v>296</v>
      </c>
      <c r="F421" s="5"/>
      <c r="G421" s="8">
        <f t="shared" ref="G421:L421" si="220">G422</f>
        <v>150</v>
      </c>
      <c r="H421" s="8">
        <f t="shared" si="220"/>
        <v>-150</v>
      </c>
      <c r="I421" s="8">
        <f t="shared" si="220"/>
        <v>0</v>
      </c>
      <c r="J421" s="8">
        <f t="shared" si="220"/>
        <v>0</v>
      </c>
      <c r="K421" s="8">
        <f t="shared" si="220"/>
        <v>0</v>
      </c>
      <c r="L421" s="8">
        <f t="shared" si="220"/>
        <v>0</v>
      </c>
    </row>
    <row r="422" spans="1:12" ht="33.75">
      <c r="A422" s="35"/>
      <c r="B422" s="50" t="s">
        <v>299</v>
      </c>
      <c r="C422" s="5" t="s">
        <v>46</v>
      </c>
      <c r="D422" s="5" t="s">
        <v>11</v>
      </c>
      <c r="E422" s="5" t="s">
        <v>297</v>
      </c>
      <c r="F422" s="5"/>
      <c r="G422" s="8">
        <f t="shared" ref="G422:L422" si="221">SUM(G423:G423)</f>
        <v>150</v>
      </c>
      <c r="H422" s="8">
        <f t="shared" si="221"/>
        <v>-150</v>
      </c>
      <c r="I422" s="8">
        <f t="shared" si="221"/>
        <v>0</v>
      </c>
      <c r="J422" s="8">
        <f t="shared" si="221"/>
        <v>0</v>
      </c>
      <c r="K422" s="8">
        <f t="shared" si="221"/>
        <v>0</v>
      </c>
      <c r="L422" s="8">
        <f t="shared" si="221"/>
        <v>0</v>
      </c>
    </row>
    <row r="423" spans="1:12" ht="45">
      <c r="A423" s="35"/>
      <c r="B423" s="9" t="s">
        <v>172</v>
      </c>
      <c r="C423" s="5" t="s">
        <v>46</v>
      </c>
      <c r="D423" s="5" t="s">
        <v>11</v>
      </c>
      <c r="E423" s="5" t="s">
        <v>297</v>
      </c>
      <c r="F423" s="5" t="s">
        <v>175</v>
      </c>
      <c r="G423" s="8">
        <v>150</v>
      </c>
      <c r="H423" s="8">
        <v>-150</v>
      </c>
      <c r="I423" s="8">
        <f>G423+H423</f>
        <v>0</v>
      </c>
      <c r="J423" s="8"/>
      <c r="K423" s="8"/>
      <c r="L423" s="8">
        <f>J423+K423</f>
        <v>0</v>
      </c>
    </row>
    <row r="424" spans="1:12" ht="33.75">
      <c r="A424" s="35"/>
      <c r="B424" s="4" t="s">
        <v>583</v>
      </c>
      <c r="C424" s="5" t="s">
        <v>46</v>
      </c>
      <c r="D424" s="5" t="s">
        <v>11</v>
      </c>
      <c r="E424" s="17" t="s">
        <v>586</v>
      </c>
      <c r="F424" s="5" t="s">
        <v>406</v>
      </c>
      <c r="G424" s="8">
        <f t="shared" ref="G424:L424" si="222">G425</f>
        <v>0</v>
      </c>
      <c r="H424" s="8">
        <f t="shared" si="222"/>
        <v>150</v>
      </c>
      <c r="I424" s="8">
        <f t="shared" si="222"/>
        <v>150</v>
      </c>
      <c r="J424" s="8">
        <f t="shared" si="222"/>
        <v>0</v>
      </c>
      <c r="K424" s="8">
        <f t="shared" si="222"/>
        <v>0</v>
      </c>
      <c r="L424" s="8">
        <f t="shared" si="222"/>
        <v>0</v>
      </c>
    </row>
    <row r="425" spans="1:12" ht="22.5" customHeight="1">
      <c r="A425" s="35"/>
      <c r="B425" s="4" t="s">
        <v>584</v>
      </c>
      <c r="C425" s="5" t="s">
        <v>46</v>
      </c>
      <c r="D425" s="5" t="s">
        <v>11</v>
      </c>
      <c r="E425" s="17" t="s">
        <v>587</v>
      </c>
      <c r="F425" s="5" t="s">
        <v>406</v>
      </c>
      <c r="G425" s="8">
        <f t="shared" ref="G425:L425" si="223">SUM(G426:G426)</f>
        <v>0</v>
      </c>
      <c r="H425" s="8">
        <f t="shared" si="223"/>
        <v>150</v>
      </c>
      <c r="I425" s="8">
        <f t="shared" si="223"/>
        <v>150</v>
      </c>
      <c r="J425" s="8">
        <f t="shared" si="223"/>
        <v>0</v>
      </c>
      <c r="K425" s="8">
        <f t="shared" si="223"/>
        <v>0</v>
      </c>
      <c r="L425" s="8">
        <f t="shared" si="223"/>
        <v>0</v>
      </c>
    </row>
    <row r="426" spans="1:12" ht="45">
      <c r="A426" s="35"/>
      <c r="B426" s="9" t="s">
        <v>172</v>
      </c>
      <c r="C426" s="5" t="s">
        <v>46</v>
      </c>
      <c r="D426" s="5" t="s">
        <v>11</v>
      </c>
      <c r="E426" s="17" t="s">
        <v>587</v>
      </c>
      <c r="F426" s="5" t="s">
        <v>175</v>
      </c>
      <c r="G426" s="8"/>
      <c r="H426" s="8">
        <v>150</v>
      </c>
      <c r="I426" s="8">
        <f>SUM(G426:H426)</f>
        <v>150</v>
      </c>
      <c r="J426" s="8"/>
      <c r="K426" s="8"/>
      <c r="L426" s="8">
        <f>SUM(J426:K426)</f>
        <v>0</v>
      </c>
    </row>
    <row r="427" spans="1:12">
      <c r="A427" s="35" t="s">
        <v>326</v>
      </c>
      <c r="B427" s="38" t="s">
        <v>301</v>
      </c>
      <c r="C427" s="44" t="s">
        <v>46</v>
      </c>
      <c r="D427" s="44" t="s">
        <v>17</v>
      </c>
      <c r="E427" s="44"/>
      <c r="F427" s="44"/>
      <c r="G427" s="11">
        <f>G428</f>
        <v>100</v>
      </c>
      <c r="H427" s="11">
        <f t="shared" ref="H427:L427" si="224">H428</f>
        <v>0</v>
      </c>
      <c r="I427" s="11">
        <f t="shared" si="224"/>
        <v>100</v>
      </c>
      <c r="J427" s="11">
        <f t="shared" si="224"/>
        <v>100</v>
      </c>
      <c r="K427" s="11">
        <f t="shared" si="224"/>
        <v>0</v>
      </c>
      <c r="L427" s="11">
        <f t="shared" si="224"/>
        <v>100</v>
      </c>
    </row>
    <row r="428" spans="1:12" ht="45">
      <c r="A428" s="35"/>
      <c r="B428" s="46" t="s">
        <v>461</v>
      </c>
      <c r="C428" s="5" t="s">
        <v>46</v>
      </c>
      <c r="D428" s="5" t="s">
        <v>17</v>
      </c>
      <c r="E428" s="5" t="s">
        <v>158</v>
      </c>
      <c r="F428" s="16"/>
      <c r="G428" s="8">
        <f t="shared" ref="G428:L428" si="225">G429+G432</f>
        <v>100</v>
      </c>
      <c r="H428" s="8">
        <f t="shared" si="225"/>
        <v>0</v>
      </c>
      <c r="I428" s="8">
        <f t="shared" si="225"/>
        <v>100</v>
      </c>
      <c r="J428" s="8">
        <f t="shared" si="225"/>
        <v>100</v>
      </c>
      <c r="K428" s="8">
        <f t="shared" si="225"/>
        <v>0</v>
      </c>
      <c r="L428" s="8">
        <f t="shared" si="225"/>
        <v>100</v>
      </c>
    </row>
    <row r="429" spans="1:12" ht="22.5">
      <c r="A429" s="35"/>
      <c r="B429" s="46" t="s">
        <v>159</v>
      </c>
      <c r="C429" s="5" t="s">
        <v>46</v>
      </c>
      <c r="D429" s="5" t="s">
        <v>17</v>
      </c>
      <c r="E429" s="5" t="s">
        <v>160</v>
      </c>
      <c r="F429" s="16"/>
      <c r="G429" s="8">
        <f t="shared" ref="G429:L429" si="226">G430</f>
        <v>100</v>
      </c>
      <c r="H429" s="8">
        <f t="shared" si="226"/>
        <v>-100</v>
      </c>
      <c r="I429" s="8">
        <f t="shared" si="226"/>
        <v>0</v>
      </c>
      <c r="J429" s="8">
        <f t="shared" si="226"/>
        <v>100</v>
      </c>
      <c r="K429" s="8">
        <f t="shared" si="226"/>
        <v>-100</v>
      </c>
      <c r="L429" s="8">
        <f t="shared" si="226"/>
        <v>0</v>
      </c>
    </row>
    <row r="430" spans="1:12" ht="22.5">
      <c r="A430" s="35"/>
      <c r="B430" s="46" t="s">
        <v>302</v>
      </c>
      <c r="C430" s="5" t="s">
        <v>46</v>
      </c>
      <c r="D430" s="5" t="s">
        <v>17</v>
      </c>
      <c r="E430" s="5" t="s">
        <v>304</v>
      </c>
      <c r="F430" s="16"/>
      <c r="G430" s="8">
        <f t="shared" ref="G430:L430" si="227">SUM(G431:G431)</f>
        <v>100</v>
      </c>
      <c r="H430" s="8">
        <f t="shared" si="227"/>
        <v>-100</v>
      </c>
      <c r="I430" s="8">
        <f t="shared" si="227"/>
        <v>0</v>
      </c>
      <c r="J430" s="8">
        <f t="shared" si="227"/>
        <v>100</v>
      </c>
      <c r="K430" s="8">
        <f t="shared" si="227"/>
        <v>-100</v>
      </c>
      <c r="L430" s="8">
        <f t="shared" si="227"/>
        <v>0</v>
      </c>
    </row>
    <row r="431" spans="1:12" ht="33.75">
      <c r="A431" s="35"/>
      <c r="B431" s="46" t="s">
        <v>91</v>
      </c>
      <c r="C431" s="5" t="s">
        <v>46</v>
      </c>
      <c r="D431" s="5" t="s">
        <v>17</v>
      </c>
      <c r="E431" s="5" t="s">
        <v>304</v>
      </c>
      <c r="F431" s="5" t="s">
        <v>22</v>
      </c>
      <c r="G431" s="8">
        <v>100</v>
      </c>
      <c r="H431" s="8">
        <v>-100</v>
      </c>
      <c r="I431" s="8">
        <f>G431+H431</f>
        <v>0</v>
      </c>
      <c r="J431" s="8">
        <v>100</v>
      </c>
      <c r="K431" s="8">
        <v>-100</v>
      </c>
      <c r="L431" s="8">
        <f>J431+K431</f>
        <v>0</v>
      </c>
    </row>
    <row r="432" spans="1:12" ht="33.75">
      <c r="A432" s="35"/>
      <c r="B432" s="4" t="s">
        <v>562</v>
      </c>
      <c r="C432" s="5" t="s">
        <v>46</v>
      </c>
      <c r="D432" s="5" t="s">
        <v>17</v>
      </c>
      <c r="E432" s="16" t="s">
        <v>564</v>
      </c>
      <c r="F432" s="16" t="s">
        <v>406</v>
      </c>
      <c r="G432" s="8">
        <f t="shared" ref="G432:L433" si="228">G433</f>
        <v>0</v>
      </c>
      <c r="H432" s="8">
        <f t="shared" si="228"/>
        <v>100</v>
      </c>
      <c r="I432" s="8">
        <f t="shared" si="228"/>
        <v>100</v>
      </c>
      <c r="J432" s="8">
        <f t="shared" si="228"/>
        <v>0</v>
      </c>
      <c r="K432" s="8">
        <f t="shared" si="228"/>
        <v>100</v>
      </c>
      <c r="L432" s="8">
        <f t="shared" si="228"/>
        <v>100</v>
      </c>
    </row>
    <row r="433" spans="1:12" ht="22.5">
      <c r="A433" s="35"/>
      <c r="B433" s="4" t="s">
        <v>563</v>
      </c>
      <c r="C433" s="5" t="s">
        <v>46</v>
      </c>
      <c r="D433" s="5" t="s">
        <v>17</v>
      </c>
      <c r="E433" s="5" t="s">
        <v>724</v>
      </c>
      <c r="F433" s="16" t="s">
        <v>406</v>
      </c>
      <c r="G433" s="8">
        <f t="shared" si="228"/>
        <v>0</v>
      </c>
      <c r="H433" s="8">
        <f t="shared" si="228"/>
        <v>100</v>
      </c>
      <c r="I433" s="8">
        <f t="shared" si="228"/>
        <v>100</v>
      </c>
      <c r="J433" s="8">
        <f t="shared" si="228"/>
        <v>0</v>
      </c>
      <c r="K433" s="8">
        <f t="shared" si="228"/>
        <v>100</v>
      </c>
      <c r="L433" s="8">
        <f t="shared" si="228"/>
        <v>100</v>
      </c>
    </row>
    <row r="434" spans="1:12" ht="23.25" customHeight="1">
      <c r="A434" s="35"/>
      <c r="B434" s="6" t="s">
        <v>91</v>
      </c>
      <c r="C434" s="5" t="s">
        <v>46</v>
      </c>
      <c r="D434" s="5" t="s">
        <v>17</v>
      </c>
      <c r="E434" s="5" t="s">
        <v>724</v>
      </c>
      <c r="F434" s="16" t="s">
        <v>22</v>
      </c>
      <c r="G434" s="8"/>
      <c r="H434" s="8">
        <v>100</v>
      </c>
      <c r="I434" s="8">
        <f>G434+H434</f>
        <v>100</v>
      </c>
      <c r="J434" s="8"/>
      <c r="K434" s="8">
        <v>100</v>
      </c>
      <c r="L434" s="8">
        <f>J434+K434</f>
        <v>100</v>
      </c>
    </row>
    <row r="435" spans="1:12" ht="21.75">
      <c r="A435" s="35" t="s">
        <v>327</v>
      </c>
      <c r="B435" s="57" t="s">
        <v>173</v>
      </c>
      <c r="C435" s="44" t="s">
        <v>46</v>
      </c>
      <c r="D435" s="44" t="s">
        <v>46</v>
      </c>
      <c r="E435" s="44"/>
      <c r="F435" s="44"/>
      <c r="G435" s="11">
        <f>G436</f>
        <v>15302.4</v>
      </c>
      <c r="H435" s="11">
        <f t="shared" ref="H435:L435" si="229">H436</f>
        <v>0</v>
      </c>
      <c r="I435" s="11">
        <f t="shared" si="229"/>
        <v>15302.399999999998</v>
      </c>
      <c r="J435" s="11">
        <f t="shared" si="229"/>
        <v>15302.4</v>
      </c>
      <c r="K435" s="11">
        <f t="shared" si="229"/>
        <v>0</v>
      </c>
      <c r="L435" s="11">
        <f t="shared" si="229"/>
        <v>15302.399999999998</v>
      </c>
    </row>
    <row r="436" spans="1:12" ht="48.75" customHeight="1">
      <c r="A436" s="35"/>
      <c r="B436" s="46" t="s">
        <v>461</v>
      </c>
      <c r="C436" s="5" t="s">
        <v>46</v>
      </c>
      <c r="D436" s="5" t="s">
        <v>46</v>
      </c>
      <c r="E436" s="5" t="s">
        <v>158</v>
      </c>
      <c r="F436" s="16"/>
      <c r="G436" s="8">
        <f t="shared" ref="G436:L436" si="230">G437+G446</f>
        <v>15302.4</v>
      </c>
      <c r="H436" s="8">
        <f t="shared" si="230"/>
        <v>0</v>
      </c>
      <c r="I436" s="8">
        <f t="shared" si="230"/>
        <v>15302.399999999998</v>
      </c>
      <c r="J436" s="8">
        <f t="shared" si="230"/>
        <v>15302.4</v>
      </c>
      <c r="K436" s="8">
        <f t="shared" si="230"/>
        <v>0</v>
      </c>
      <c r="L436" s="8">
        <f t="shared" si="230"/>
        <v>15302.399999999998</v>
      </c>
    </row>
    <row r="437" spans="1:12" ht="45">
      <c r="A437" s="35"/>
      <c r="B437" s="46" t="s">
        <v>248</v>
      </c>
      <c r="C437" s="5" t="s">
        <v>46</v>
      </c>
      <c r="D437" s="5" t="s">
        <v>46</v>
      </c>
      <c r="E437" s="5" t="s">
        <v>249</v>
      </c>
      <c r="F437" s="44"/>
      <c r="G437" s="8">
        <f>G438+G443</f>
        <v>15302.4</v>
      </c>
      <c r="H437" s="8">
        <f t="shared" ref="H437:L437" si="231">H438+H443</f>
        <v>-15302.4</v>
      </c>
      <c r="I437" s="8">
        <f t="shared" si="231"/>
        <v>0</v>
      </c>
      <c r="J437" s="8">
        <f t="shared" si="231"/>
        <v>15302.4</v>
      </c>
      <c r="K437" s="8">
        <f t="shared" si="231"/>
        <v>-15302.4</v>
      </c>
      <c r="L437" s="8">
        <f t="shared" si="231"/>
        <v>0</v>
      </c>
    </row>
    <row r="438" spans="1:12" ht="33.75">
      <c r="A438" s="35"/>
      <c r="B438" s="46" t="s">
        <v>174</v>
      </c>
      <c r="C438" s="5" t="s">
        <v>46</v>
      </c>
      <c r="D438" s="5" t="s">
        <v>46</v>
      </c>
      <c r="E438" s="5" t="s">
        <v>196</v>
      </c>
      <c r="F438" s="16"/>
      <c r="G438" s="8">
        <f>G439+G440+G441+G442</f>
        <v>4291.5</v>
      </c>
      <c r="H438" s="8">
        <f t="shared" ref="H438:I438" si="232">H439+H440+H441+H442</f>
        <v>-4291.5</v>
      </c>
      <c r="I438" s="8">
        <f t="shared" si="232"/>
        <v>0</v>
      </c>
      <c r="J438" s="8">
        <f>J439+J440+J441+J442</f>
        <v>4291.5</v>
      </c>
      <c r="K438" s="8">
        <f t="shared" ref="K438:L438" si="233">K439+K440+K441+K442</f>
        <v>-4291.5</v>
      </c>
      <c r="L438" s="8">
        <f t="shared" si="233"/>
        <v>0</v>
      </c>
    </row>
    <row r="439" spans="1:12" ht="22.5">
      <c r="A439" s="35"/>
      <c r="B439" s="46" t="s">
        <v>21</v>
      </c>
      <c r="C439" s="5" t="s">
        <v>46</v>
      </c>
      <c r="D439" s="5" t="s">
        <v>46</v>
      </c>
      <c r="E439" s="5" t="s">
        <v>196</v>
      </c>
      <c r="F439" s="16" t="s">
        <v>27</v>
      </c>
      <c r="G439" s="8">
        <v>512.4</v>
      </c>
      <c r="H439" s="8">
        <v>-512.4</v>
      </c>
      <c r="I439" s="8">
        <f t="shared" ref="I439:I442" si="234">G439+H439</f>
        <v>0</v>
      </c>
      <c r="J439" s="8">
        <v>512.4</v>
      </c>
      <c r="K439" s="8">
        <v>-512.4</v>
      </c>
      <c r="L439" s="8">
        <f t="shared" ref="L439:L442" si="235">J439+K439</f>
        <v>0</v>
      </c>
    </row>
    <row r="440" spans="1:12" ht="33.75">
      <c r="A440" s="35"/>
      <c r="B440" s="46" t="s">
        <v>91</v>
      </c>
      <c r="C440" s="5" t="s">
        <v>46</v>
      </c>
      <c r="D440" s="5" t="s">
        <v>46</v>
      </c>
      <c r="E440" s="5" t="s">
        <v>196</v>
      </c>
      <c r="F440" s="16" t="s">
        <v>22</v>
      </c>
      <c r="G440" s="8">
        <v>3069.4</v>
      </c>
      <c r="H440" s="8">
        <v>-3069.4</v>
      </c>
      <c r="I440" s="8">
        <f t="shared" si="234"/>
        <v>0</v>
      </c>
      <c r="J440" s="8">
        <v>3069.4</v>
      </c>
      <c r="K440" s="8">
        <v>-3069.4</v>
      </c>
      <c r="L440" s="8">
        <f t="shared" si="235"/>
        <v>0</v>
      </c>
    </row>
    <row r="441" spans="1:12" ht="22.5">
      <c r="A441" s="35"/>
      <c r="B441" s="7" t="s">
        <v>23</v>
      </c>
      <c r="C441" s="5" t="s">
        <v>46</v>
      </c>
      <c r="D441" s="5" t="s">
        <v>46</v>
      </c>
      <c r="E441" s="5" t="s">
        <v>196</v>
      </c>
      <c r="F441" s="5" t="s">
        <v>99</v>
      </c>
      <c r="G441" s="8">
        <v>698.9</v>
      </c>
      <c r="H441" s="8">
        <v>-698.9</v>
      </c>
      <c r="I441" s="8">
        <f t="shared" si="234"/>
        <v>0</v>
      </c>
      <c r="J441" s="8">
        <v>698.9</v>
      </c>
      <c r="K441" s="8">
        <v>-698.9</v>
      </c>
      <c r="L441" s="8">
        <f t="shared" si="235"/>
        <v>0</v>
      </c>
    </row>
    <row r="442" spans="1:12">
      <c r="A442" s="35"/>
      <c r="B442" s="46" t="s">
        <v>100</v>
      </c>
      <c r="C442" s="5" t="s">
        <v>46</v>
      </c>
      <c r="D442" s="5" t="s">
        <v>46</v>
      </c>
      <c r="E442" s="5" t="s">
        <v>196</v>
      </c>
      <c r="F442" s="5" t="s">
        <v>36</v>
      </c>
      <c r="G442" s="8">
        <v>10.8</v>
      </c>
      <c r="H442" s="8">
        <f>+-10.8</f>
        <v>-10.8</v>
      </c>
      <c r="I442" s="8">
        <f t="shared" si="234"/>
        <v>0</v>
      </c>
      <c r="J442" s="8">
        <v>10.8</v>
      </c>
      <c r="K442" s="8">
        <v>-10.8</v>
      </c>
      <c r="L442" s="8">
        <f t="shared" si="235"/>
        <v>0</v>
      </c>
    </row>
    <row r="443" spans="1:12" ht="36.75" customHeight="1">
      <c r="A443" s="35"/>
      <c r="B443" s="7" t="s">
        <v>197</v>
      </c>
      <c r="C443" s="5" t="s">
        <v>46</v>
      </c>
      <c r="D443" s="5" t="s">
        <v>46</v>
      </c>
      <c r="E443" s="5" t="s">
        <v>198</v>
      </c>
      <c r="F443" s="5"/>
      <c r="G443" s="8">
        <f>G444+G445</f>
        <v>11010.9</v>
      </c>
      <c r="H443" s="8">
        <f t="shared" ref="H443:I443" si="236">H444+H445</f>
        <v>-11010.9</v>
      </c>
      <c r="I443" s="8">
        <f t="shared" si="236"/>
        <v>0</v>
      </c>
      <c r="J443" s="8">
        <f>J444+J445</f>
        <v>11010.9</v>
      </c>
      <c r="K443" s="8">
        <f t="shared" ref="K443:L443" si="237">K444+K445</f>
        <v>-11010.9</v>
      </c>
      <c r="L443" s="8">
        <f t="shared" si="237"/>
        <v>0</v>
      </c>
    </row>
    <row r="444" spans="1:12">
      <c r="A444" s="35"/>
      <c r="B444" s="7" t="s">
        <v>145</v>
      </c>
      <c r="C444" s="5" t="s">
        <v>46</v>
      </c>
      <c r="D444" s="5" t="s">
        <v>46</v>
      </c>
      <c r="E444" s="5" t="s">
        <v>198</v>
      </c>
      <c r="F444" s="5" t="s">
        <v>35</v>
      </c>
      <c r="G444" s="8">
        <v>8456.9</v>
      </c>
      <c r="H444" s="54">
        <v>-8456.9</v>
      </c>
      <c r="I444" s="8">
        <f>G444+H444</f>
        <v>0</v>
      </c>
      <c r="J444" s="8">
        <v>8456.9</v>
      </c>
      <c r="K444" s="54">
        <v>-8456.9</v>
      </c>
      <c r="L444" s="8">
        <f>J444+K444</f>
        <v>0</v>
      </c>
    </row>
    <row r="445" spans="1:12" ht="33.75">
      <c r="A445" s="35"/>
      <c r="B445" s="7" t="s">
        <v>146</v>
      </c>
      <c r="C445" s="5" t="s">
        <v>46</v>
      </c>
      <c r="D445" s="5" t="s">
        <v>46</v>
      </c>
      <c r="E445" s="5" t="s">
        <v>198</v>
      </c>
      <c r="F445" s="5" t="s">
        <v>107</v>
      </c>
      <c r="G445" s="8">
        <v>2554</v>
      </c>
      <c r="H445" s="54">
        <v>-2554</v>
      </c>
      <c r="I445" s="8">
        <f>G445+H445</f>
        <v>0</v>
      </c>
      <c r="J445" s="8">
        <v>2554</v>
      </c>
      <c r="K445" s="54">
        <v>-2554</v>
      </c>
      <c r="L445" s="8">
        <f>J445+K445</f>
        <v>0</v>
      </c>
    </row>
    <row r="446" spans="1:12" ht="33.75">
      <c r="A446" s="35"/>
      <c r="B446" s="4" t="s">
        <v>604</v>
      </c>
      <c r="C446" s="5" t="s">
        <v>46</v>
      </c>
      <c r="D446" s="5" t="s">
        <v>46</v>
      </c>
      <c r="E446" s="16" t="s">
        <v>605</v>
      </c>
      <c r="F446" s="5" t="s">
        <v>406</v>
      </c>
      <c r="G446" s="8">
        <f t="shared" ref="G446:L446" si="238">G447</f>
        <v>0</v>
      </c>
      <c r="H446" s="8">
        <f t="shared" si="238"/>
        <v>15302.399999999998</v>
      </c>
      <c r="I446" s="8">
        <f t="shared" si="238"/>
        <v>15302.399999999998</v>
      </c>
      <c r="J446" s="8">
        <f t="shared" si="238"/>
        <v>0</v>
      </c>
      <c r="K446" s="8">
        <f t="shared" si="238"/>
        <v>15302.399999999998</v>
      </c>
      <c r="L446" s="8">
        <f t="shared" si="238"/>
        <v>15302.399999999998</v>
      </c>
    </row>
    <row r="447" spans="1:12" ht="33.75">
      <c r="A447" s="35"/>
      <c r="B447" s="75" t="s">
        <v>742</v>
      </c>
      <c r="C447" s="5" t="s">
        <v>46</v>
      </c>
      <c r="D447" s="5" t="s">
        <v>46</v>
      </c>
      <c r="E447" s="16" t="s">
        <v>606</v>
      </c>
      <c r="F447" s="5" t="s">
        <v>406</v>
      </c>
      <c r="G447" s="8">
        <f t="shared" ref="G447:K447" si="239">SUM(G448:G453)</f>
        <v>0</v>
      </c>
      <c r="H447" s="8">
        <f t="shared" si="239"/>
        <v>15302.399999999998</v>
      </c>
      <c r="I447" s="8">
        <f t="shared" si="239"/>
        <v>15302.399999999998</v>
      </c>
      <c r="J447" s="8">
        <f t="shared" si="239"/>
        <v>0</v>
      </c>
      <c r="K447" s="8">
        <f t="shared" si="239"/>
        <v>15302.399999999998</v>
      </c>
      <c r="L447" s="8">
        <f>SUM(L448:L453)</f>
        <v>15302.399999999998</v>
      </c>
    </row>
    <row r="448" spans="1:12">
      <c r="A448" s="35"/>
      <c r="B448" s="7" t="s">
        <v>145</v>
      </c>
      <c r="C448" s="5" t="s">
        <v>46</v>
      </c>
      <c r="D448" s="5" t="s">
        <v>46</v>
      </c>
      <c r="E448" s="16" t="s">
        <v>606</v>
      </c>
      <c r="F448" s="5" t="s">
        <v>35</v>
      </c>
      <c r="G448" s="8"/>
      <c r="H448" s="8">
        <v>8456.9</v>
      </c>
      <c r="I448" s="8">
        <f t="shared" ref="I448:I453" si="240">SUM(G448:H448)</f>
        <v>8456.9</v>
      </c>
      <c r="J448" s="8"/>
      <c r="K448" s="8">
        <v>8456.9</v>
      </c>
      <c r="L448" s="8">
        <f t="shared" ref="L448:L453" si="241">SUM(J448:K448)</f>
        <v>8456.9</v>
      </c>
    </row>
    <row r="449" spans="1:12" ht="33.75">
      <c r="A449" s="35"/>
      <c r="B449" s="7" t="s">
        <v>146</v>
      </c>
      <c r="C449" s="5" t="s">
        <v>46</v>
      </c>
      <c r="D449" s="5" t="s">
        <v>46</v>
      </c>
      <c r="E449" s="16" t="s">
        <v>606</v>
      </c>
      <c r="F449" s="5" t="s">
        <v>107</v>
      </c>
      <c r="G449" s="8"/>
      <c r="H449" s="8">
        <v>2554</v>
      </c>
      <c r="I449" s="8">
        <f t="shared" si="240"/>
        <v>2554</v>
      </c>
      <c r="J449" s="8"/>
      <c r="K449" s="8">
        <v>2554</v>
      </c>
      <c r="L449" s="8">
        <f t="shared" si="241"/>
        <v>2554</v>
      </c>
    </row>
    <row r="450" spans="1:12" ht="22.5">
      <c r="A450" s="35"/>
      <c r="B450" s="6" t="s">
        <v>21</v>
      </c>
      <c r="C450" s="5" t="s">
        <v>46</v>
      </c>
      <c r="D450" s="5" t="s">
        <v>46</v>
      </c>
      <c r="E450" s="16" t="s">
        <v>606</v>
      </c>
      <c r="F450" s="16" t="s">
        <v>27</v>
      </c>
      <c r="G450" s="8"/>
      <c r="H450" s="8">
        <v>512.4</v>
      </c>
      <c r="I450" s="8">
        <f t="shared" si="240"/>
        <v>512.4</v>
      </c>
      <c r="J450" s="8"/>
      <c r="K450" s="8">
        <v>512.4</v>
      </c>
      <c r="L450" s="8">
        <f t="shared" si="241"/>
        <v>512.4</v>
      </c>
    </row>
    <row r="451" spans="1:12" ht="22.5" customHeight="1">
      <c r="A451" s="35"/>
      <c r="B451" s="6" t="s">
        <v>91</v>
      </c>
      <c r="C451" s="5" t="s">
        <v>46</v>
      </c>
      <c r="D451" s="5" t="s">
        <v>46</v>
      </c>
      <c r="E451" s="16" t="s">
        <v>606</v>
      </c>
      <c r="F451" s="16" t="s">
        <v>22</v>
      </c>
      <c r="G451" s="8"/>
      <c r="H451" s="8">
        <v>3069.4</v>
      </c>
      <c r="I451" s="8">
        <f t="shared" si="240"/>
        <v>3069.4</v>
      </c>
      <c r="J451" s="8"/>
      <c r="K451" s="8">
        <v>3069.4</v>
      </c>
      <c r="L451" s="8">
        <f>SUM(J451:K451)</f>
        <v>3069.4</v>
      </c>
    </row>
    <row r="452" spans="1:12" ht="22.5">
      <c r="A452" s="35"/>
      <c r="B452" s="7" t="s">
        <v>23</v>
      </c>
      <c r="C452" s="5" t="s">
        <v>46</v>
      </c>
      <c r="D452" s="5" t="s">
        <v>46</v>
      </c>
      <c r="E452" s="16" t="s">
        <v>606</v>
      </c>
      <c r="F452" s="5" t="s">
        <v>99</v>
      </c>
      <c r="G452" s="8"/>
      <c r="H452" s="8">
        <v>698.9</v>
      </c>
      <c r="I452" s="8">
        <f t="shared" si="240"/>
        <v>698.9</v>
      </c>
      <c r="J452" s="8"/>
      <c r="K452" s="8">
        <v>698.9</v>
      </c>
      <c r="L452" s="8">
        <f t="shared" si="241"/>
        <v>698.9</v>
      </c>
    </row>
    <row r="453" spans="1:12">
      <c r="A453" s="35"/>
      <c r="B453" s="6" t="s">
        <v>100</v>
      </c>
      <c r="C453" s="5" t="s">
        <v>46</v>
      </c>
      <c r="D453" s="5" t="s">
        <v>46</v>
      </c>
      <c r="E453" s="16" t="s">
        <v>606</v>
      </c>
      <c r="F453" s="5" t="s">
        <v>36</v>
      </c>
      <c r="G453" s="8"/>
      <c r="H453" s="8">
        <v>10.8</v>
      </c>
      <c r="I453" s="8">
        <f t="shared" si="240"/>
        <v>10.8</v>
      </c>
      <c r="J453" s="8"/>
      <c r="K453" s="8">
        <v>10.8</v>
      </c>
      <c r="L453" s="8">
        <f t="shared" si="241"/>
        <v>10.8</v>
      </c>
    </row>
    <row r="454" spans="1:12">
      <c r="A454" s="31">
        <v>6</v>
      </c>
      <c r="B454" s="38" t="s">
        <v>51</v>
      </c>
      <c r="C454" s="32" t="s">
        <v>52</v>
      </c>
      <c r="D454" s="32" t="s">
        <v>53</v>
      </c>
      <c r="E454" s="32"/>
      <c r="F454" s="32"/>
      <c r="G454" s="45">
        <f t="shared" ref="G454:L454" si="242">G455+G501+G572+G628+G639</f>
        <v>523817.7</v>
      </c>
      <c r="H454" s="45">
        <f t="shared" si="242"/>
        <v>-5045.0999999999367</v>
      </c>
      <c r="I454" s="45">
        <f t="shared" si="242"/>
        <v>518772.60000000003</v>
      </c>
      <c r="J454" s="45">
        <f t="shared" si="242"/>
        <v>559021.1</v>
      </c>
      <c r="K454" s="45">
        <f t="shared" si="242"/>
        <v>-6443.1000000000859</v>
      </c>
      <c r="L454" s="45">
        <f t="shared" si="242"/>
        <v>552578</v>
      </c>
    </row>
    <row r="455" spans="1:12">
      <c r="A455" s="35" t="s">
        <v>54</v>
      </c>
      <c r="B455" s="38" t="s">
        <v>55</v>
      </c>
      <c r="C455" s="44" t="s">
        <v>52</v>
      </c>
      <c r="D455" s="44" t="s">
        <v>8</v>
      </c>
      <c r="E455" s="44"/>
      <c r="F455" s="44"/>
      <c r="G455" s="11">
        <f>G456</f>
        <v>122830.29999999999</v>
      </c>
      <c r="H455" s="11">
        <f t="shared" ref="H455:L455" si="243">H456</f>
        <v>-2301.9000000000087</v>
      </c>
      <c r="I455" s="11">
        <f t="shared" si="243"/>
        <v>120528.39999999998</v>
      </c>
      <c r="J455" s="11">
        <f t="shared" si="243"/>
        <v>131712.59999999998</v>
      </c>
      <c r="K455" s="11">
        <f t="shared" si="243"/>
        <v>-2562.6000000000058</v>
      </c>
      <c r="L455" s="11">
        <f t="shared" si="243"/>
        <v>129149.99999999997</v>
      </c>
    </row>
    <row r="456" spans="1:12" ht="56.25">
      <c r="A456" s="35"/>
      <c r="B456" s="46" t="s">
        <v>462</v>
      </c>
      <c r="C456" s="5" t="s">
        <v>52</v>
      </c>
      <c r="D456" s="5" t="s">
        <v>8</v>
      </c>
      <c r="E456" s="5" t="s">
        <v>167</v>
      </c>
      <c r="F456" s="5"/>
      <c r="G456" s="8">
        <f t="shared" ref="G456:L456" si="244">G457+G479</f>
        <v>122830.29999999999</v>
      </c>
      <c r="H456" s="8">
        <f t="shared" si="244"/>
        <v>-2301.9000000000087</v>
      </c>
      <c r="I456" s="8">
        <f t="shared" si="244"/>
        <v>120528.39999999998</v>
      </c>
      <c r="J456" s="8">
        <f t="shared" si="244"/>
        <v>131712.59999999998</v>
      </c>
      <c r="K456" s="8">
        <f t="shared" si="244"/>
        <v>-2562.6000000000058</v>
      </c>
      <c r="L456" s="8">
        <f t="shared" si="244"/>
        <v>129149.99999999997</v>
      </c>
    </row>
    <row r="457" spans="1:12" ht="22.5">
      <c r="A457" s="35"/>
      <c r="B457" s="46" t="s">
        <v>166</v>
      </c>
      <c r="C457" s="5" t="s">
        <v>52</v>
      </c>
      <c r="D457" s="5" t="s">
        <v>8</v>
      </c>
      <c r="E457" s="5" t="s">
        <v>168</v>
      </c>
      <c r="F457" s="5"/>
      <c r="G457" s="8">
        <f>G458+G460+G462+G464+G466+G468+G470+G476+G472+G474</f>
        <v>122830.29999999999</v>
      </c>
      <c r="H457" s="8">
        <f t="shared" ref="H457:L457" si="245">H458+H460+H462+H464+H466+H468+H470+H476+H472+H474</f>
        <v>-122830.29999999999</v>
      </c>
      <c r="I457" s="8">
        <f t="shared" si="245"/>
        <v>0</v>
      </c>
      <c r="J457" s="8">
        <f t="shared" si="245"/>
        <v>131712.59999999998</v>
      </c>
      <c r="K457" s="8">
        <f t="shared" si="245"/>
        <v>-131712.59999999998</v>
      </c>
      <c r="L457" s="8">
        <f t="shared" si="245"/>
        <v>0</v>
      </c>
    </row>
    <row r="458" spans="1:12" ht="22.5">
      <c r="A458" s="35"/>
      <c r="B458" s="46" t="s">
        <v>114</v>
      </c>
      <c r="C458" s="5" t="s">
        <v>52</v>
      </c>
      <c r="D458" s="5" t="s">
        <v>8</v>
      </c>
      <c r="E458" s="5" t="s">
        <v>115</v>
      </c>
      <c r="F458" s="5"/>
      <c r="G458" s="8">
        <f t="shared" ref="G458:L458" si="246">G459</f>
        <v>9923.5</v>
      </c>
      <c r="H458" s="8">
        <f t="shared" si="246"/>
        <v>-9923.5</v>
      </c>
      <c r="I458" s="8">
        <f t="shared" si="246"/>
        <v>0</v>
      </c>
      <c r="J458" s="8">
        <f t="shared" si="246"/>
        <v>9923.5</v>
      </c>
      <c r="K458" s="8">
        <f t="shared" si="246"/>
        <v>-9923.5</v>
      </c>
      <c r="L458" s="8">
        <f t="shared" si="246"/>
        <v>0</v>
      </c>
    </row>
    <row r="459" spans="1:12" ht="45">
      <c r="A459" s="35"/>
      <c r="B459" s="7" t="s">
        <v>57</v>
      </c>
      <c r="C459" s="5" t="s">
        <v>52</v>
      </c>
      <c r="D459" s="5" t="s">
        <v>8</v>
      </c>
      <c r="E459" s="5" t="s">
        <v>115</v>
      </c>
      <c r="F459" s="5" t="s">
        <v>67</v>
      </c>
      <c r="G459" s="8">
        <v>9923.5</v>
      </c>
      <c r="H459" s="8">
        <v>-9923.5</v>
      </c>
      <c r="I459" s="8">
        <f>G459+H459</f>
        <v>0</v>
      </c>
      <c r="J459" s="8">
        <v>9923.5</v>
      </c>
      <c r="K459" s="8">
        <f>-9923.5</f>
        <v>-9923.5</v>
      </c>
      <c r="L459" s="8">
        <f>J459+K459</f>
        <v>0</v>
      </c>
    </row>
    <row r="460" spans="1:12" ht="33.75">
      <c r="A460" s="35"/>
      <c r="B460" s="46" t="s">
        <v>212</v>
      </c>
      <c r="C460" s="5" t="s">
        <v>52</v>
      </c>
      <c r="D460" s="5" t="s">
        <v>8</v>
      </c>
      <c r="E460" s="5" t="s">
        <v>218</v>
      </c>
      <c r="F460" s="16"/>
      <c r="G460" s="8">
        <f t="shared" ref="G460:L460" si="247">SUM(G461)</f>
        <v>4891.5</v>
      </c>
      <c r="H460" s="8">
        <f t="shared" si="247"/>
        <v>-4891.5</v>
      </c>
      <c r="I460" s="8">
        <f t="shared" si="247"/>
        <v>0</v>
      </c>
      <c r="J460" s="8">
        <f t="shared" si="247"/>
        <v>4891.5</v>
      </c>
      <c r="K460" s="8">
        <f t="shared" si="247"/>
        <v>-4891.5</v>
      </c>
      <c r="L460" s="8">
        <f t="shared" si="247"/>
        <v>0</v>
      </c>
    </row>
    <row r="461" spans="1:12" ht="45">
      <c r="A461" s="35"/>
      <c r="B461" s="46" t="s">
        <v>57</v>
      </c>
      <c r="C461" s="5" t="s">
        <v>52</v>
      </c>
      <c r="D461" s="5" t="s">
        <v>8</v>
      </c>
      <c r="E461" s="5" t="s">
        <v>218</v>
      </c>
      <c r="F461" s="5" t="s">
        <v>67</v>
      </c>
      <c r="G461" s="8">
        <v>4891.5</v>
      </c>
      <c r="H461" s="8">
        <v>-4891.5</v>
      </c>
      <c r="I461" s="8">
        <f>G461+H461</f>
        <v>0</v>
      </c>
      <c r="J461" s="8">
        <v>4891.5</v>
      </c>
      <c r="K461" s="8">
        <v>-4891.5</v>
      </c>
      <c r="L461" s="8">
        <f>J461+K461</f>
        <v>0</v>
      </c>
    </row>
    <row r="462" spans="1:12" ht="33.75">
      <c r="A462" s="35"/>
      <c r="B462" s="46" t="s">
        <v>213</v>
      </c>
      <c r="C462" s="5" t="s">
        <v>52</v>
      </c>
      <c r="D462" s="5" t="s">
        <v>8</v>
      </c>
      <c r="E462" s="5" t="s">
        <v>219</v>
      </c>
      <c r="F462" s="16"/>
      <c r="G462" s="8">
        <f t="shared" ref="G462:L462" si="248">SUM(G463)</f>
        <v>7023.7</v>
      </c>
      <c r="H462" s="8">
        <f t="shared" si="248"/>
        <v>-7023.7</v>
      </c>
      <c r="I462" s="8">
        <f t="shared" si="248"/>
        <v>0</v>
      </c>
      <c r="J462" s="8">
        <f t="shared" si="248"/>
        <v>7023.7</v>
      </c>
      <c r="K462" s="8">
        <f t="shared" si="248"/>
        <v>-7023.7</v>
      </c>
      <c r="L462" s="8">
        <f t="shared" si="248"/>
        <v>0</v>
      </c>
    </row>
    <row r="463" spans="1:12" ht="45">
      <c r="A463" s="35"/>
      <c r="B463" s="46" t="s">
        <v>57</v>
      </c>
      <c r="C463" s="5" t="s">
        <v>52</v>
      </c>
      <c r="D463" s="5" t="s">
        <v>8</v>
      </c>
      <c r="E463" s="5" t="s">
        <v>219</v>
      </c>
      <c r="F463" s="5" t="s">
        <v>67</v>
      </c>
      <c r="G463" s="8">
        <v>7023.7</v>
      </c>
      <c r="H463" s="8">
        <v>-7023.7</v>
      </c>
      <c r="I463" s="8">
        <f>G463+H463</f>
        <v>0</v>
      </c>
      <c r="J463" s="8">
        <v>7023.7</v>
      </c>
      <c r="K463" s="8">
        <v>-7023.7</v>
      </c>
      <c r="L463" s="8">
        <f>J463+K463</f>
        <v>0</v>
      </c>
    </row>
    <row r="464" spans="1:12" ht="33.75">
      <c r="A464" s="35"/>
      <c r="B464" s="46" t="s">
        <v>214</v>
      </c>
      <c r="C464" s="5" t="s">
        <v>52</v>
      </c>
      <c r="D464" s="5" t="s">
        <v>8</v>
      </c>
      <c r="E464" s="5" t="s">
        <v>220</v>
      </c>
      <c r="F464" s="16"/>
      <c r="G464" s="8">
        <f t="shared" ref="G464:L464" si="249">SUM(G465)</f>
        <v>5320.8</v>
      </c>
      <c r="H464" s="8">
        <f t="shared" si="249"/>
        <v>-5320.8</v>
      </c>
      <c r="I464" s="8">
        <f t="shared" si="249"/>
        <v>0</v>
      </c>
      <c r="J464" s="8">
        <f t="shared" si="249"/>
        <v>5320.8</v>
      </c>
      <c r="K464" s="8">
        <f t="shared" si="249"/>
        <v>-5320.8</v>
      </c>
      <c r="L464" s="8">
        <f t="shared" si="249"/>
        <v>0</v>
      </c>
    </row>
    <row r="465" spans="1:12" ht="45">
      <c r="A465" s="35"/>
      <c r="B465" s="46" t="s">
        <v>57</v>
      </c>
      <c r="C465" s="5" t="s">
        <v>52</v>
      </c>
      <c r="D465" s="5" t="s">
        <v>8</v>
      </c>
      <c r="E465" s="5" t="s">
        <v>220</v>
      </c>
      <c r="F465" s="5" t="s">
        <v>67</v>
      </c>
      <c r="G465" s="8">
        <v>5320.8</v>
      </c>
      <c r="H465" s="8">
        <v>-5320.8</v>
      </c>
      <c r="I465" s="8">
        <f>G465+H465</f>
        <v>0</v>
      </c>
      <c r="J465" s="8">
        <v>5320.8</v>
      </c>
      <c r="K465" s="8">
        <v>-5320.8</v>
      </c>
      <c r="L465" s="8">
        <f>J465+K465</f>
        <v>0</v>
      </c>
    </row>
    <row r="466" spans="1:12" ht="45">
      <c r="A466" s="35"/>
      <c r="B466" s="46" t="s">
        <v>306</v>
      </c>
      <c r="C466" s="5" t="s">
        <v>52</v>
      </c>
      <c r="D466" s="5" t="s">
        <v>8</v>
      </c>
      <c r="E466" s="5" t="s">
        <v>305</v>
      </c>
      <c r="F466" s="16"/>
      <c r="G466" s="8">
        <f t="shared" ref="G466:L466" si="250">SUM(G467)</f>
        <v>1237.5999999999999</v>
      </c>
      <c r="H466" s="8">
        <f t="shared" si="250"/>
        <v>-1237.5999999999999</v>
      </c>
      <c r="I466" s="8">
        <f t="shared" si="250"/>
        <v>0</v>
      </c>
      <c r="J466" s="8">
        <f t="shared" si="250"/>
        <v>1237.5999999999999</v>
      </c>
      <c r="K466" s="8">
        <f t="shared" si="250"/>
        <v>-1237.5999999999999</v>
      </c>
      <c r="L466" s="8">
        <f t="shared" si="250"/>
        <v>0</v>
      </c>
    </row>
    <row r="467" spans="1:12" ht="45">
      <c r="A467" s="35"/>
      <c r="B467" s="46" t="s">
        <v>57</v>
      </c>
      <c r="C467" s="5" t="s">
        <v>52</v>
      </c>
      <c r="D467" s="5" t="s">
        <v>8</v>
      </c>
      <c r="E467" s="5" t="s">
        <v>305</v>
      </c>
      <c r="F467" s="5" t="s">
        <v>67</v>
      </c>
      <c r="G467" s="8">
        <v>1237.5999999999999</v>
      </c>
      <c r="H467" s="8">
        <v>-1237.5999999999999</v>
      </c>
      <c r="I467" s="8">
        <f>G467+H467</f>
        <v>0</v>
      </c>
      <c r="J467" s="8">
        <v>1237.5999999999999</v>
      </c>
      <c r="K467" s="8">
        <v>-1237.5999999999999</v>
      </c>
      <c r="L467" s="8">
        <f>J467+K467</f>
        <v>0</v>
      </c>
    </row>
    <row r="468" spans="1:12" ht="33.75">
      <c r="A468" s="35"/>
      <c r="B468" s="7" t="s">
        <v>176</v>
      </c>
      <c r="C468" s="5" t="s">
        <v>52</v>
      </c>
      <c r="D468" s="5" t="s">
        <v>8</v>
      </c>
      <c r="E468" s="5" t="s">
        <v>177</v>
      </c>
      <c r="F468" s="5"/>
      <c r="G468" s="8">
        <f t="shared" ref="G468:L468" si="251">G469</f>
        <v>40490.199999999997</v>
      </c>
      <c r="H468" s="8">
        <f t="shared" si="251"/>
        <v>-40490.199999999997</v>
      </c>
      <c r="I468" s="8">
        <f t="shared" si="251"/>
        <v>0</v>
      </c>
      <c r="J468" s="8">
        <f t="shared" si="251"/>
        <v>40490.199999999997</v>
      </c>
      <c r="K468" s="8">
        <f t="shared" si="251"/>
        <v>-40490.199999999997</v>
      </c>
      <c r="L468" s="8">
        <f t="shared" si="251"/>
        <v>0</v>
      </c>
    </row>
    <row r="469" spans="1:12" ht="45">
      <c r="A469" s="35"/>
      <c r="B469" s="7" t="s">
        <v>57</v>
      </c>
      <c r="C469" s="5" t="s">
        <v>52</v>
      </c>
      <c r="D469" s="5" t="s">
        <v>8</v>
      </c>
      <c r="E469" s="5" t="s">
        <v>177</v>
      </c>
      <c r="F469" s="5" t="s">
        <v>67</v>
      </c>
      <c r="G469" s="8">
        <v>40490.199999999997</v>
      </c>
      <c r="H469" s="8">
        <v>-40490.199999999997</v>
      </c>
      <c r="I469" s="8">
        <f>G469+H469</f>
        <v>0</v>
      </c>
      <c r="J469" s="8">
        <v>40490.199999999997</v>
      </c>
      <c r="K469" s="8">
        <v>-40490.199999999997</v>
      </c>
      <c r="L469" s="8">
        <f>J469+K469</f>
        <v>0</v>
      </c>
    </row>
    <row r="470" spans="1:12" ht="122.25" customHeight="1">
      <c r="A470" s="35"/>
      <c r="B470" s="9" t="s">
        <v>384</v>
      </c>
      <c r="C470" s="5" t="s">
        <v>52</v>
      </c>
      <c r="D470" s="5" t="s">
        <v>8</v>
      </c>
      <c r="E470" s="5" t="s">
        <v>385</v>
      </c>
      <c r="F470" s="5"/>
      <c r="G470" s="8">
        <f t="shared" ref="G470:L474" si="252">G471</f>
        <v>28321.4</v>
      </c>
      <c r="H470" s="8">
        <f t="shared" si="252"/>
        <v>-28321.4</v>
      </c>
      <c r="I470" s="8">
        <f t="shared" si="252"/>
        <v>0</v>
      </c>
      <c r="J470" s="8">
        <f t="shared" si="252"/>
        <v>37203.699999999997</v>
      </c>
      <c r="K470" s="8">
        <f t="shared" si="252"/>
        <v>-37203.699999999997</v>
      </c>
      <c r="L470" s="8">
        <f t="shared" si="252"/>
        <v>0</v>
      </c>
    </row>
    <row r="471" spans="1:12" ht="45">
      <c r="A471" s="35"/>
      <c r="B471" s="7" t="s">
        <v>215</v>
      </c>
      <c r="C471" s="5" t="s">
        <v>52</v>
      </c>
      <c r="D471" s="5" t="s">
        <v>8</v>
      </c>
      <c r="E471" s="5" t="s">
        <v>385</v>
      </c>
      <c r="F471" s="5" t="s">
        <v>67</v>
      </c>
      <c r="G471" s="8">
        <v>28321.4</v>
      </c>
      <c r="H471" s="8">
        <v>-28321.4</v>
      </c>
      <c r="I471" s="8">
        <f>G471+H471</f>
        <v>0</v>
      </c>
      <c r="J471" s="8">
        <v>37203.699999999997</v>
      </c>
      <c r="K471" s="8">
        <v>-37203.699999999997</v>
      </c>
      <c r="L471" s="8">
        <f>J471+K471</f>
        <v>0</v>
      </c>
    </row>
    <row r="472" spans="1:12" ht="123.75">
      <c r="A472" s="35"/>
      <c r="B472" s="9" t="s">
        <v>435</v>
      </c>
      <c r="C472" s="5" t="s">
        <v>52</v>
      </c>
      <c r="D472" s="5" t="s">
        <v>8</v>
      </c>
      <c r="E472" s="5" t="s">
        <v>387</v>
      </c>
      <c r="F472" s="5"/>
      <c r="G472" s="8">
        <f t="shared" si="252"/>
        <v>1136.0999999999999</v>
      </c>
      <c r="H472" s="8">
        <f t="shared" si="252"/>
        <v>-1136.0999999999999</v>
      </c>
      <c r="I472" s="8">
        <f t="shared" si="252"/>
        <v>0</v>
      </c>
      <c r="J472" s="8">
        <f t="shared" si="252"/>
        <v>1136.0999999999999</v>
      </c>
      <c r="K472" s="8">
        <f t="shared" si="252"/>
        <v>-1136.0999999999999</v>
      </c>
      <c r="L472" s="8">
        <f t="shared" si="252"/>
        <v>0</v>
      </c>
    </row>
    <row r="473" spans="1:12" ht="45">
      <c r="A473" s="35"/>
      <c r="B473" s="7" t="s">
        <v>215</v>
      </c>
      <c r="C473" s="5" t="s">
        <v>52</v>
      </c>
      <c r="D473" s="5" t="s">
        <v>8</v>
      </c>
      <c r="E473" s="5" t="s">
        <v>387</v>
      </c>
      <c r="F473" s="5" t="s">
        <v>67</v>
      </c>
      <c r="G473" s="8">
        <v>1136.0999999999999</v>
      </c>
      <c r="H473" s="8">
        <v>-1136.0999999999999</v>
      </c>
      <c r="I473" s="8">
        <f>G473+H473</f>
        <v>0</v>
      </c>
      <c r="J473" s="8">
        <v>1136.0999999999999</v>
      </c>
      <c r="K473" s="8">
        <v>-1136.0999999999999</v>
      </c>
      <c r="L473" s="8">
        <f>J473+K473</f>
        <v>0</v>
      </c>
    </row>
    <row r="474" spans="1:12" ht="123.75">
      <c r="A474" s="35"/>
      <c r="B474" s="9" t="s">
        <v>436</v>
      </c>
      <c r="C474" s="5" t="s">
        <v>52</v>
      </c>
      <c r="D474" s="5" t="s">
        <v>8</v>
      </c>
      <c r="E474" s="5" t="s">
        <v>388</v>
      </c>
      <c r="F474" s="5"/>
      <c r="G474" s="8">
        <f t="shared" si="252"/>
        <v>24309.1</v>
      </c>
      <c r="H474" s="8">
        <f t="shared" si="252"/>
        <v>-24309.1</v>
      </c>
      <c r="I474" s="8">
        <f t="shared" si="252"/>
        <v>0</v>
      </c>
      <c r="J474" s="8">
        <f t="shared" si="252"/>
        <v>24309.1</v>
      </c>
      <c r="K474" s="8">
        <f t="shared" si="252"/>
        <v>-24309.1</v>
      </c>
      <c r="L474" s="8">
        <f t="shared" si="252"/>
        <v>0</v>
      </c>
    </row>
    <row r="475" spans="1:12" ht="45">
      <c r="A475" s="35"/>
      <c r="B475" s="7" t="s">
        <v>215</v>
      </c>
      <c r="C475" s="5" t="s">
        <v>52</v>
      </c>
      <c r="D475" s="5" t="s">
        <v>8</v>
      </c>
      <c r="E475" s="5" t="s">
        <v>388</v>
      </c>
      <c r="F475" s="5" t="s">
        <v>67</v>
      </c>
      <c r="G475" s="8">
        <v>24309.1</v>
      </c>
      <c r="H475" s="8">
        <v>-24309.1</v>
      </c>
      <c r="I475" s="8">
        <f>G475+H475</f>
        <v>0</v>
      </c>
      <c r="J475" s="8">
        <v>24309.1</v>
      </c>
      <c r="K475" s="8">
        <v>-24309.1</v>
      </c>
      <c r="L475" s="8">
        <f>J475+K475</f>
        <v>0</v>
      </c>
    </row>
    <row r="476" spans="1:12" ht="45">
      <c r="A476" s="35"/>
      <c r="B476" s="7" t="s">
        <v>359</v>
      </c>
      <c r="C476" s="5" t="s">
        <v>52</v>
      </c>
      <c r="D476" s="5" t="s">
        <v>8</v>
      </c>
      <c r="E476" s="5" t="s">
        <v>360</v>
      </c>
      <c r="F476" s="16"/>
      <c r="G476" s="8">
        <f t="shared" ref="G476:L476" si="253">G477+G478</f>
        <v>176.4</v>
      </c>
      <c r="H476" s="8">
        <f t="shared" si="253"/>
        <v>-176.4</v>
      </c>
      <c r="I476" s="8">
        <f t="shared" si="253"/>
        <v>0</v>
      </c>
      <c r="J476" s="8">
        <f t="shared" si="253"/>
        <v>176.4</v>
      </c>
      <c r="K476" s="8">
        <f t="shared" si="253"/>
        <v>-176.4</v>
      </c>
      <c r="L476" s="8">
        <f t="shared" si="253"/>
        <v>0</v>
      </c>
    </row>
    <row r="477" spans="1:12" ht="45">
      <c r="A477" s="35"/>
      <c r="B477" s="7" t="s">
        <v>216</v>
      </c>
      <c r="C477" s="5" t="s">
        <v>52</v>
      </c>
      <c r="D477" s="5" t="s">
        <v>8</v>
      </c>
      <c r="E477" s="5" t="s">
        <v>360</v>
      </c>
      <c r="F477" s="16" t="s">
        <v>67</v>
      </c>
      <c r="G477" s="8">
        <v>8.8000000000000007</v>
      </c>
      <c r="H477" s="8">
        <v>-8.8000000000000007</v>
      </c>
      <c r="I477" s="8">
        <f>G477+H477</f>
        <v>0</v>
      </c>
      <c r="J477" s="8">
        <v>8.8000000000000007</v>
      </c>
      <c r="K477" s="8">
        <f>-(3.4+5.4)</f>
        <v>-8.8000000000000007</v>
      </c>
      <c r="L477" s="8">
        <f>J477+K477</f>
        <v>0</v>
      </c>
    </row>
    <row r="478" spans="1:12" ht="45">
      <c r="A478" s="35"/>
      <c r="B478" s="7" t="s">
        <v>217</v>
      </c>
      <c r="C478" s="5" t="s">
        <v>52</v>
      </c>
      <c r="D478" s="5" t="s">
        <v>8</v>
      </c>
      <c r="E478" s="5" t="s">
        <v>360</v>
      </c>
      <c r="F478" s="16" t="s">
        <v>67</v>
      </c>
      <c r="G478" s="8">
        <v>167.6</v>
      </c>
      <c r="H478" s="8">
        <v>-167.6</v>
      </c>
      <c r="I478" s="8">
        <f>G478+H478</f>
        <v>0</v>
      </c>
      <c r="J478" s="8">
        <v>167.6</v>
      </c>
      <c r="K478" s="8">
        <v>-167.6</v>
      </c>
      <c r="L478" s="8">
        <f>J478+K478</f>
        <v>0</v>
      </c>
    </row>
    <row r="479" spans="1:12" ht="22.5">
      <c r="A479" s="35"/>
      <c r="B479" s="7" t="s">
        <v>607</v>
      </c>
      <c r="C479" s="5" t="s">
        <v>52</v>
      </c>
      <c r="D479" s="5" t="s">
        <v>8</v>
      </c>
      <c r="E479" s="5" t="s">
        <v>614</v>
      </c>
      <c r="F479" s="5" t="s">
        <v>406</v>
      </c>
      <c r="G479" s="8">
        <f t="shared" ref="G479:L479" si="254">G480+G482+G488+G484+G486+G490+G492+G494+G496+G498</f>
        <v>0</v>
      </c>
      <c r="H479" s="8">
        <f t="shared" si="254"/>
        <v>120528.39999999998</v>
      </c>
      <c r="I479" s="8">
        <f t="shared" si="254"/>
        <v>120528.39999999998</v>
      </c>
      <c r="J479" s="8">
        <f t="shared" si="254"/>
        <v>0</v>
      </c>
      <c r="K479" s="8">
        <f t="shared" si="254"/>
        <v>129149.99999999997</v>
      </c>
      <c r="L479" s="8">
        <f t="shared" si="254"/>
        <v>129149.99999999997</v>
      </c>
    </row>
    <row r="480" spans="1:12" ht="22.5">
      <c r="A480" s="35"/>
      <c r="B480" s="7" t="s">
        <v>608</v>
      </c>
      <c r="C480" s="5" t="s">
        <v>52</v>
      </c>
      <c r="D480" s="5" t="s">
        <v>8</v>
      </c>
      <c r="E480" s="5" t="s">
        <v>615</v>
      </c>
      <c r="F480" s="5" t="s">
        <v>406</v>
      </c>
      <c r="G480" s="8">
        <f t="shared" ref="G480:L480" si="255">G481</f>
        <v>0</v>
      </c>
      <c r="H480" s="8">
        <f t="shared" si="255"/>
        <v>9923.5</v>
      </c>
      <c r="I480" s="8">
        <f t="shared" si="255"/>
        <v>9923.5</v>
      </c>
      <c r="J480" s="8">
        <f t="shared" si="255"/>
        <v>0</v>
      </c>
      <c r="K480" s="8">
        <f t="shared" si="255"/>
        <v>9923.5</v>
      </c>
      <c r="L480" s="8">
        <f t="shared" si="255"/>
        <v>9923.5</v>
      </c>
    </row>
    <row r="481" spans="1:12" ht="45">
      <c r="A481" s="35"/>
      <c r="B481" s="7" t="s">
        <v>57</v>
      </c>
      <c r="C481" s="5" t="s">
        <v>52</v>
      </c>
      <c r="D481" s="5" t="s">
        <v>8</v>
      </c>
      <c r="E481" s="5" t="s">
        <v>615</v>
      </c>
      <c r="F481" s="5" t="s">
        <v>67</v>
      </c>
      <c r="G481" s="8"/>
      <c r="H481" s="8">
        <v>9923.5</v>
      </c>
      <c r="I481" s="8">
        <f>G481+H481</f>
        <v>9923.5</v>
      </c>
      <c r="J481" s="8"/>
      <c r="K481" s="8">
        <v>9923.5</v>
      </c>
      <c r="L481" s="8">
        <f>J481+K481</f>
        <v>9923.5</v>
      </c>
    </row>
    <row r="482" spans="1:12" ht="33.75">
      <c r="A482" s="35"/>
      <c r="B482" s="7" t="s">
        <v>609</v>
      </c>
      <c r="C482" s="5" t="s">
        <v>52</v>
      </c>
      <c r="D482" s="5" t="s">
        <v>8</v>
      </c>
      <c r="E482" s="5" t="s">
        <v>616</v>
      </c>
      <c r="F482" s="5" t="s">
        <v>406</v>
      </c>
      <c r="G482" s="8">
        <f t="shared" ref="G482:L482" si="256">G483</f>
        <v>0</v>
      </c>
      <c r="H482" s="8">
        <f t="shared" si="256"/>
        <v>7023.7</v>
      </c>
      <c r="I482" s="8">
        <f t="shared" si="256"/>
        <v>7023.7</v>
      </c>
      <c r="J482" s="8">
        <f t="shared" si="256"/>
        <v>0</v>
      </c>
      <c r="K482" s="8">
        <f t="shared" si="256"/>
        <v>7023.7</v>
      </c>
      <c r="L482" s="8">
        <f t="shared" si="256"/>
        <v>7023.7</v>
      </c>
    </row>
    <row r="483" spans="1:12" ht="45">
      <c r="A483" s="35"/>
      <c r="B483" s="7" t="s">
        <v>57</v>
      </c>
      <c r="C483" s="5" t="s">
        <v>52</v>
      </c>
      <c r="D483" s="5" t="s">
        <v>8</v>
      </c>
      <c r="E483" s="5" t="s">
        <v>616</v>
      </c>
      <c r="F483" s="5" t="s">
        <v>67</v>
      </c>
      <c r="G483" s="8"/>
      <c r="H483" s="8">
        <v>7023.7</v>
      </c>
      <c r="I483" s="8">
        <f>G483+H483</f>
        <v>7023.7</v>
      </c>
      <c r="J483" s="8"/>
      <c r="K483" s="8">
        <v>7023.7</v>
      </c>
      <c r="L483" s="8">
        <f>J483+K483</f>
        <v>7023.7</v>
      </c>
    </row>
    <row r="484" spans="1:12" ht="33.75">
      <c r="A484" s="35"/>
      <c r="B484" s="7" t="s">
        <v>610</v>
      </c>
      <c r="C484" s="5" t="s">
        <v>52</v>
      </c>
      <c r="D484" s="5" t="s">
        <v>8</v>
      </c>
      <c r="E484" s="5" t="s">
        <v>617</v>
      </c>
      <c r="F484" s="5" t="s">
        <v>406</v>
      </c>
      <c r="G484" s="8">
        <f t="shared" ref="G484:L484" si="257">G485</f>
        <v>0</v>
      </c>
      <c r="H484" s="8">
        <f t="shared" si="257"/>
        <v>5320.8</v>
      </c>
      <c r="I484" s="8">
        <f t="shared" si="257"/>
        <v>5320.8</v>
      </c>
      <c r="J484" s="8">
        <f t="shared" si="257"/>
        <v>0</v>
      </c>
      <c r="K484" s="8">
        <f t="shared" si="257"/>
        <v>5320.8</v>
      </c>
      <c r="L484" s="8">
        <f t="shared" si="257"/>
        <v>5320.8</v>
      </c>
    </row>
    <row r="485" spans="1:12" ht="45">
      <c r="A485" s="35"/>
      <c r="B485" s="7" t="s">
        <v>57</v>
      </c>
      <c r="C485" s="5" t="s">
        <v>52</v>
      </c>
      <c r="D485" s="5" t="s">
        <v>8</v>
      </c>
      <c r="E485" s="5" t="s">
        <v>617</v>
      </c>
      <c r="F485" s="5" t="s">
        <v>67</v>
      </c>
      <c r="G485" s="8"/>
      <c r="H485" s="8">
        <v>5320.8</v>
      </c>
      <c r="I485" s="8">
        <f>G485+H485</f>
        <v>5320.8</v>
      </c>
      <c r="J485" s="8"/>
      <c r="K485" s="8">
        <v>5320.8</v>
      </c>
      <c r="L485" s="8">
        <f>J485+K485</f>
        <v>5320.8</v>
      </c>
    </row>
    <row r="486" spans="1:12" ht="45">
      <c r="A486" s="35"/>
      <c r="B486" s="6" t="s">
        <v>611</v>
      </c>
      <c r="C486" s="5" t="s">
        <v>52</v>
      </c>
      <c r="D486" s="5" t="s">
        <v>8</v>
      </c>
      <c r="E486" s="5" t="s">
        <v>618</v>
      </c>
      <c r="F486" s="5" t="s">
        <v>406</v>
      </c>
      <c r="G486" s="8">
        <f t="shared" ref="G486:L486" si="258">G487</f>
        <v>0</v>
      </c>
      <c r="H486" s="8">
        <f t="shared" si="258"/>
        <v>1237.5999999999999</v>
      </c>
      <c r="I486" s="8">
        <f t="shared" si="258"/>
        <v>1237.5999999999999</v>
      </c>
      <c r="J486" s="8">
        <f t="shared" si="258"/>
        <v>0</v>
      </c>
      <c r="K486" s="8">
        <f t="shared" si="258"/>
        <v>1237.5999999999999</v>
      </c>
      <c r="L486" s="8">
        <f t="shared" si="258"/>
        <v>1237.5999999999999</v>
      </c>
    </row>
    <row r="487" spans="1:12" ht="45">
      <c r="A487" s="35"/>
      <c r="B487" s="6" t="s">
        <v>57</v>
      </c>
      <c r="C487" s="5" t="s">
        <v>52</v>
      </c>
      <c r="D487" s="5" t="s">
        <v>8</v>
      </c>
      <c r="E487" s="5" t="s">
        <v>618</v>
      </c>
      <c r="F487" s="5" t="s">
        <v>67</v>
      </c>
      <c r="G487" s="8"/>
      <c r="H487" s="8">
        <v>1237.5999999999999</v>
      </c>
      <c r="I487" s="8">
        <f>G487+H487</f>
        <v>1237.5999999999999</v>
      </c>
      <c r="J487" s="8"/>
      <c r="K487" s="8">
        <v>1237.5999999999999</v>
      </c>
      <c r="L487" s="8">
        <f>J487+K487</f>
        <v>1237.5999999999999</v>
      </c>
    </row>
    <row r="488" spans="1:12" ht="33.75">
      <c r="A488" s="35"/>
      <c r="B488" s="7" t="s">
        <v>612</v>
      </c>
      <c r="C488" s="5" t="s">
        <v>52</v>
      </c>
      <c r="D488" s="5" t="s">
        <v>8</v>
      </c>
      <c r="E488" s="5" t="s">
        <v>619</v>
      </c>
      <c r="F488" s="5" t="s">
        <v>406</v>
      </c>
      <c r="G488" s="8">
        <f t="shared" ref="G488:L488" si="259">G489</f>
        <v>0</v>
      </c>
      <c r="H488" s="8">
        <f t="shared" si="259"/>
        <v>4891.5</v>
      </c>
      <c r="I488" s="8">
        <f t="shared" si="259"/>
        <v>4891.5</v>
      </c>
      <c r="J488" s="8">
        <f t="shared" si="259"/>
        <v>0</v>
      </c>
      <c r="K488" s="8">
        <f t="shared" si="259"/>
        <v>4891.5</v>
      </c>
      <c r="L488" s="8">
        <f t="shared" si="259"/>
        <v>4891.5</v>
      </c>
    </row>
    <row r="489" spans="1:12" ht="45">
      <c r="A489" s="35"/>
      <c r="B489" s="7" t="s">
        <v>57</v>
      </c>
      <c r="C489" s="5" t="s">
        <v>52</v>
      </c>
      <c r="D489" s="5" t="s">
        <v>8</v>
      </c>
      <c r="E489" s="5" t="s">
        <v>619</v>
      </c>
      <c r="F489" s="5" t="s">
        <v>67</v>
      </c>
      <c r="G489" s="8"/>
      <c r="H489" s="8">
        <v>4891.5</v>
      </c>
      <c r="I489" s="8">
        <f>G489+H489</f>
        <v>4891.5</v>
      </c>
      <c r="J489" s="8"/>
      <c r="K489" s="8">
        <v>4891.5</v>
      </c>
      <c r="L489" s="8">
        <f>J489+K489</f>
        <v>4891.5</v>
      </c>
    </row>
    <row r="490" spans="1:12" ht="45">
      <c r="A490" s="35"/>
      <c r="B490" s="7" t="s">
        <v>613</v>
      </c>
      <c r="C490" s="5" t="s">
        <v>52</v>
      </c>
      <c r="D490" s="5" t="s">
        <v>8</v>
      </c>
      <c r="E490" s="5" t="s">
        <v>620</v>
      </c>
      <c r="F490" s="5" t="s">
        <v>406</v>
      </c>
      <c r="G490" s="8">
        <f t="shared" ref="G490:L490" si="260">G491</f>
        <v>0</v>
      </c>
      <c r="H490" s="8">
        <f t="shared" si="260"/>
        <v>40490.199999999997</v>
      </c>
      <c r="I490" s="8">
        <f t="shared" si="260"/>
        <v>40490.199999999997</v>
      </c>
      <c r="J490" s="8">
        <f t="shared" si="260"/>
        <v>0</v>
      </c>
      <c r="K490" s="8">
        <f t="shared" si="260"/>
        <v>40490.199999999997</v>
      </c>
      <c r="L490" s="8">
        <f t="shared" si="260"/>
        <v>40490.199999999997</v>
      </c>
    </row>
    <row r="491" spans="1:12" ht="45">
      <c r="A491" s="35"/>
      <c r="B491" s="7" t="s">
        <v>57</v>
      </c>
      <c r="C491" s="5" t="s">
        <v>52</v>
      </c>
      <c r="D491" s="5" t="s">
        <v>8</v>
      </c>
      <c r="E491" s="5" t="s">
        <v>620</v>
      </c>
      <c r="F491" s="5" t="s">
        <v>67</v>
      </c>
      <c r="G491" s="8"/>
      <c r="H491" s="8">
        <v>40490.199999999997</v>
      </c>
      <c r="I491" s="8">
        <f>G491+H491</f>
        <v>40490.199999999997</v>
      </c>
      <c r="J491" s="8"/>
      <c r="K491" s="8">
        <v>40490.199999999997</v>
      </c>
      <c r="L491" s="8">
        <f>J491+K491</f>
        <v>40490.199999999997</v>
      </c>
    </row>
    <row r="492" spans="1:12" ht="124.5" customHeight="1">
      <c r="A492" s="35"/>
      <c r="B492" s="9" t="s">
        <v>384</v>
      </c>
      <c r="C492" s="5" t="s">
        <v>52</v>
      </c>
      <c r="D492" s="5" t="s">
        <v>8</v>
      </c>
      <c r="E492" s="5" t="s">
        <v>621</v>
      </c>
      <c r="F492" s="5" t="s">
        <v>406</v>
      </c>
      <c r="G492" s="8">
        <f t="shared" ref="G492:L492" si="261">G493</f>
        <v>0</v>
      </c>
      <c r="H492" s="8">
        <f t="shared" si="261"/>
        <v>25049.8</v>
      </c>
      <c r="I492" s="8">
        <f t="shared" si="261"/>
        <v>25049.8</v>
      </c>
      <c r="J492" s="8">
        <f t="shared" si="261"/>
        <v>0</v>
      </c>
      <c r="K492" s="8">
        <f t="shared" si="261"/>
        <v>33671.4</v>
      </c>
      <c r="L492" s="8">
        <f t="shared" si="261"/>
        <v>33671.4</v>
      </c>
    </row>
    <row r="493" spans="1:12" ht="45">
      <c r="A493" s="35"/>
      <c r="B493" s="7" t="s">
        <v>215</v>
      </c>
      <c r="C493" s="5" t="s">
        <v>52</v>
      </c>
      <c r="D493" s="5" t="s">
        <v>8</v>
      </c>
      <c r="E493" s="5" t="s">
        <v>621</v>
      </c>
      <c r="F493" s="5" t="s">
        <v>67</v>
      </c>
      <c r="G493" s="8"/>
      <c r="H493" s="8">
        <v>25049.8</v>
      </c>
      <c r="I493" s="8">
        <f>G493+H493</f>
        <v>25049.8</v>
      </c>
      <c r="J493" s="8"/>
      <c r="K493" s="8">
        <v>33671.4</v>
      </c>
      <c r="L493" s="8">
        <f>J493+K493</f>
        <v>33671.4</v>
      </c>
    </row>
    <row r="494" spans="1:12" ht="123.75">
      <c r="A494" s="35"/>
      <c r="B494" s="9" t="s">
        <v>435</v>
      </c>
      <c r="C494" s="5" t="s">
        <v>52</v>
      </c>
      <c r="D494" s="5" t="s">
        <v>8</v>
      </c>
      <c r="E494" s="5" t="s">
        <v>622</v>
      </c>
      <c r="F494" s="5" t="s">
        <v>406</v>
      </c>
      <c r="G494" s="8">
        <f t="shared" ref="G494:L494" si="262">G495</f>
        <v>0</v>
      </c>
      <c r="H494" s="8">
        <f t="shared" si="262"/>
        <v>977.4</v>
      </c>
      <c r="I494" s="8">
        <f t="shared" si="262"/>
        <v>977.4</v>
      </c>
      <c r="J494" s="8">
        <f t="shared" si="262"/>
        <v>0</v>
      </c>
      <c r="K494" s="8">
        <f t="shared" si="262"/>
        <v>977.4</v>
      </c>
      <c r="L494" s="8">
        <f t="shared" si="262"/>
        <v>977.4</v>
      </c>
    </row>
    <row r="495" spans="1:12" ht="45">
      <c r="A495" s="35"/>
      <c r="B495" s="7" t="s">
        <v>215</v>
      </c>
      <c r="C495" s="5" t="s">
        <v>52</v>
      </c>
      <c r="D495" s="5" t="s">
        <v>8</v>
      </c>
      <c r="E495" s="5" t="s">
        <v>622</v>
      </c>
      <c r="F495" s="5" t="s">
        <v>67</v>
      </c>
      <c r="G495" s="8"/>
      <c r="H495" s="8">
        <v>977.4</v>
      </c>
      <c r="I495" s="8">
        <f>G495+H495</f>
        <v>977.4</v>
      </c>
      <c r="J495" s="8"/>
      <c r="K495" s="8">
        <v>977.4</v>
      </c>
      <c r="L495" s="8">
        <f>J495+K495</f>
        <v>977.4</v>
      </c>
    </row>
    <row r="496" spans="1:12" ht="123.75">
      <c r="A496" s="35"/>
      <c r="B496" s="9" t="s">
        <v>436</v>
      </c>
      <c r="C496" s="5" t="s">
        <v>52</v>
      </c>
      <c r="D496" s="5" t="s">
        <v>8</v>
      </c>
      <c r="E496" s="5" t="s">
        <v>623</v>
      </c>
      <c r="F496" s="5" t="s">
        <v>406</v>
      </c>
      <c r="G496" s="8">
        <f t="shared" ref="G496:L496" si="263">G497</f>
        <v>0</v>
      </c>
      <c r="H496" s="8">
        <f t="shared" si="263"/>
        <v>25437.5</v>
      </c>
      <c r="I496" s="8">
        <f t="shared" si="263"/>
        <v>25437.5</v>
      </c>
      <c r="J496" s="8">
        <f t="shared" si="263"/>
        <v>0</v>
      </c>
      <c r="K496" s="8">
        <f t="shared" si="263"/>
        <v>25437.5</v>
      </c>
      <c r="L496" s="8">
        <f t="shared" si="263"/>
        <v>25437.5</v>
      </c>
    </row>
    <row r="497" spans="1:12" ht="45">
      <c r="A497" s="35"/>
      <c r="B497" s="7" t="s">
        <v>215</v>
      </c>
      <c r="C497" s="5" t="s">
        <v>52</v>
      </c>
      <c r="D497" s="5" t="s">
        <v>8</v>
      </c>
      <c r="E497" s="5" t="s">
        <v>623</v>
      </c>
      <c r="F497" s="5" t="s">
        <v>67</v>
      </c>
      <c r="G497" s="8"/>
      <c r="H497" s="8">
        <v>25437.5</v>
      </c>
      <c r="I497" s="8">
        <f>G497+H497</f>
        <v>25437.5</v>
      </c>
      <c r="J497" s="8"/>
      <c r="K497" s="8">
        <v>25437.5</v>
      </c>
      <c r="L497" s="8">
        <f>J497+K497</f>
        <v>25437.5</v>
      </c>
    </row>
    <row r="498" spans="1:12" ht="45">
      <c r="A498" s="35"/>
      <c r="B498" s="7" t="s">
        <v>359</v>
      </c>
      <c r="C498" s="5" t="s">
        <v>52</v>
      </c>
      <c r="D498" s="5" t="s">
        <v>8</v>
      </c>
      <c r="E498" s="5" t="s">
        <v>624</v>
      </c>
      <c r="F498" s="16" t="s">
        <v>406</v>
      </c>
      <c r="G498" s="8">
        <f t="shared" ref="G498:L498" si="264">G499+G500</f>
        <v>0</v>
      </c>
      <c r="H498" s="8">
        <f t="shared" si="264"/>
        <v>176.4</v>
      </c>
      <c r="I498" s="8">
        <f t="shared" si="264"/>
        <v>176.4</v>
      </c>
      <c r="J498" s="8">
        <f t="shared" si="264"/>
        <v>0</v>
      </c>
      <c r="K498" s="8">
        <f t="shared" si="264"/>
        <v>176.4</v>
      </c>
      <c r="L498" s="8">
        <f t="shared" si="264"/>
        <v>176.4</v>
      </c>
    </row>
    <row r="499" spans="1:12" ht="45">
      <c r="A499" s="35"/>
      <c r="B499" s="7" t="s">
        <v>216</v>
      </c>
      <c r="C499" s="5" t="s">
        <v>52</v>
      </c>
      <c r="D499" s="5" t="s">
        <v>8</v>
      </c>
      <c r="E499" s="5" t="s">
        <v>624</v>
      </c>
      <c r="F499" s="16" t="s">
        <v>67</v>
      </c>
      <c r="G499" s="8"/>
      <c r="H499" s="8">
        <v>8.8000000000000007</v>
      </c>
      <c r="I499" s="8">
        <f>G499+H499</f>
        <v>8.8000000000000007</v>
      </c>
      <c r="J499" s="8"/>
      <c r="K499" s="8">
        <v>8.8000000000000007</v>
      </c>
      <c r="L499" s="8">
        <f>J499+K499</f>
        <v>8.8000000000000007</v>
      </c>
    </row>
    <row r="500" spans="1:12" ht="45">
      <c r="A500" s="35"/>
      <c r="B500" s="7" t="s">
        <v>217</v>
      </c>
      <c r="C500" s="5" t="s">
        <v>52</v>
      </c>
      <c r="D500" s="5" t="s">
        <v>8</v>
      </c>
      <c r="E500" s="5" t="s">
        <v>624</v>
      </c>
      <c r="F500" s="16" t="s">
        <v>67</v>
      </c>
      <c r="G500" s="8"/>
      <c r="H500" s="8">
        <v>167.6</v>
      </c>
      <c r="I500" s="8">
        <f>G500+H500</f>
        <v>167.6</v>
      </c>
      <c r="J500" s="8"/>
      <c r="K500" s="8">
        <v>167.6</v>
      </c>
      <c r="L500" s="8">
        <f>J500+K500</f>
        <v>167.6</v>
      </c>
    </row>
    <row r="501" spans="1:12">
      <c r="A501" s="35" t="s">
        <v>58</v>
      </c>
      <c r="B501" s="38" t="s">
        <v>59</v>
      </c>
      <c r="C501" s="32" t="s">
        <v>52</v>
      </c>
      <c r="D501" s="32" t="s">
        <v>11</v>
      </c>
      <c r="E501" s="32"/>
      <c r="F501" s="44"/>
      <c r="G501" s="11">
        <f t="shared" ref="G501:L501" si="265">G502</f>
        <v>337003.8</v>
      </c>
      <c r="H501" s="11">
        <f t="shared" si="265"/>
        <v>-5615.7999999999302</v>
      </c>
      <c r="I501" s="11">
        <f t="shared" si="265"/>
        <v>331388.00000000006</v>
      </c>
      <c r="J501" s="11">
        <f t="shared" si="265"/>
        <v>363324.90000000008</v>
      </c>
      <c r="K501" s="11">
        <f t="shared" si="265"/>
        <v>-6102.4000000000815</v>
      </c>
      <c r="L501" s="11">
        <f t="shared" si="265"/>
        <v>357222.5</v>
      </c>
    </row>
    <row r="502" spans="1:12" ht="56.25">
      <c r="A502" s="35"/>
      <c r="B502" s="46" t="s">
        <v>462</v>
      </c>
      <c r="C502" s="5" t="s">
        <v>52</v>
      </c>
      <c r="D502" s="5" t="s">
        <v>11</v>
      </c>
      <c r="E502" s="5" t="s">
        <v>167</v>
      </c>
      <c r="F502" s="5"/>
      <c r="G502" s="8">
        <f>G503+G541+G534</f>
        <v>337003.8</v>
      </c>
      <c r="H502" s="8">
        <f t="shared" ref="H502:L502" si="266">H503+H541+H534</f>
        <v>-5615.7999999999302</v>
      </c>
      <c r="I502" s="8">
        <f t="shared" si="266"/>
        <v>331388.00000000006</v>
      </c>
      <c r="J502" s="8">
        <f t="shared" si="266"/>
        <v>363324.90000000008</v>
      </c>
      <c r="K502" s="8">
        <f t="shared" si="266"/>
        <v>-6102.4000000000815</v>
      </c>
      <c r="L502" s="8">
        <f t="shared" si="266"/>
        <v>357222.5</v>
      </c>
    </row>
    <row r="503" spans="1:12" ht="22.5">
      <c r="A503" s="35"/>
      <c r="B503" s="46" t="s">
        <v>166</v>
      </c>
      <c r="C503" s="5" t="s">
        <v>52</v>
      </c>
      <c r="D503" s="5" t="s">
        <v>11</v>
      </c>
      <c r="E503" s="5" t="s">
        <v>168</v>
      </c>
      <c r="F503" s="5"/>
      <c r="G503" s="8">
        <f>G504+G506+G508+G510+G512+G514+G516+G525+G528+G531+G518+G520+G522</f>
        <v>306801.89999999997</v>
      </c>
      <c r="H503" s="8">
        <f t="shared" ref="H503:L503" si="267">H504+H506+H508+H510+H512+H514+H516+H525+H528+H531+H518+H520+H522</f>
        <v>-306801.89999999997</v>
      </c>
      <c r="I503" s="8">
        <f t="shared" si="267"/>
        <v>0</v>
      </c>
      <c r="J503" s="8">
        <f t="shared" si="267"/>
        <v>333098.00000000006</v>
      </c>
      <c r="K503" s="8">
        <f t="shared" si="267"/>
        <v>-333098.00000000006</v>
      </c>
      <c r="L503" s="8">
        <f t="shared" si="267"/>
        <v>0</v>
      </c>
    </row>
    <row r="504" spans="1:12" ht="22.5">
      <c r="A504" s="35"/>
      <c r="B504" s="46" t="s">
        <v>114</v>
      </c>
      <c r="C504" s="5" t="s">
        <v>52</v>
      </c>
      <c r="D504" s="5" t="s">
        <v>11</v>
      </c>
      <c r="E504" s="5" t="s">
        <v>115</v>
      </c>
      <c r="F504" s="5"/>
      <c r="G504" s="8">
        <f t="shared" ref="G504:L504" si="268">G505</f>
        <v>30713.5</v>
      </c>
      <c r="H504" s="8">
        <f>H505</f>
        <v>-30713.5</v>
      </c>
      <c r="I504" s="8">
        <f t="shared" si="268"/>
        <v>0</v>
      </c>
      <c r="J504" s="8">
        <f t="shared" si="268"/>
        <v>30719</v>
      </c>
      <c r="K504" s="8">
        <f>K505</f>
        <v>-30719</v>
      </c>
      <c r="L504" s="8">
        <f t="shared" si="268"/>
        <v>0</v>
      </c>
    </row>
    <row r="505" spans="1:12" ht="45">
      <c r="A505" s="35"/>
      <c r="B505" s="46" t="s">
        <v>57</v>
      </c>
      <c r="C505" s="5" t="s">
        <v>52</v>
      </c>
      <c r="D505" s="5" t="s">
        <v>11</v>
      </c>
      <c r="E505" s="5" t="s">
        <v>115</v>
      </c>
      <c r="F505" s="5" t="s">
        <v>67</v>
      </c>
      <c r="G505" s="8">
        <v>30713.5</v>
      </c>
      <c r="H505" s="8">
        <v>-30713.5</v>
      </c>
      <c r="I505" s="8">
        <f>G505+H505</f>
        <v>0</v>
      </c>
      <c r="J505" s="8">
        <v>30719</v>
      </c>
      <c r="K505" s="8">
        <f>-(31290.7-571.7)</f>
        <v>-30719</v>
      </c>
      <c r="L505" s="8">
        <f>J505+K505</f>
        <v>0</v>
      </c>
    </row>
    <row r="506" spans="1:12" ht="33.75">
      <c r="A506" s="35"/>
      <c r="B506" s="46" t="s">
        <v>212</v>
      </c>
      <c r="C506" s="5" t="s">
        <v>52</v>
      </c>
      <c r="D506" s="5" t="s">
        <v>11</v>
      </c>
      <c r="E506" s="5" t="s">
        <v>218</v>
      </c>
      <c r="F506" s="16"/>
      <c r="G506" s="8">
        <f>SUM(G507)</f>
        <v>5638.5</v>
      </c>
      <c r="H506" s="8">
        <f t="shared" ref="H506:L506" si="269">SUM(H507)</f>
        <v>-5638.5</v>
      </c>
      <c r="I506" s="8">
        <f t="shared" si="269"/>
        <v>0</v>
      </c>
      <c r="J506" s="8">
        <f>SUM(J507)</f>
        <v>5638.5</v>
      </c>
      <c r="K506" s="8">
        <f t="shared" si="269"/>
        <v>-5638.5</v>
      </c>
      <c r="L506" s="8">
        <f t="shared" si="269"/>
        <v>0</v>
      </c>
    </row>
    <row r="507" spans="1:12" ht="45">
      <c r="A507" s="35"/>
      <c r="B507" s="46" t="s">
        <v>57</v>
      </c>
      <c r="C507" s="5" t="s">
        <v>52</v>
      </c>
      <c r="D507" s="5" t="s">
        <v>11</v>
      </c>
      <c r="E507" s="5" t="s">
        <v>218</v>
      </c>
      <c r="F507" s="5" t="s">
        <v>67</v>
      </c>
      <c r="G507" s="8">
        <v>5638.5</v>
      </c>
      <c r="H507" s="8">
        <v>-5638.5</v>
      </c>
      <c r="I507" s="8">
        <f>G507+H507</f>
        <v>0</v>
      </c>
      <c r="J507" s="8">
        <v>5638.5</v>
      </c>
      <c r="K507" s="8">
        <v>-5638.5</v>
      </c>
      <c r="L507" s="8">
        <f>J507+K507</f>
        <v>0</v>
      </c>
    </row>
    <row r="508" spans="1:12" ht="33.75">
      <c r="A508" s="35"/>
      <c r="B508" s="46" t="s">
        <v>213</v>
      </c>
      <c r="C508" s="5" t="s">
        <v>52</v>
      </c>
      <c r="D508" s="5" t="s">
        <v>11</v>
      </c>
      <c r="E508" s="5" t="s">
        <v>219</v>
      </c>
      <c r="F508" s="16"/>
      <c r="G508" s="8">
        <f t="shared" ref="G508:L508" si="270">SUM(G509)</f>
        <v>10208.5</v>
      </c>
      <c r="H508" s="8">
        <f t="shared" si="270"/>
        <v>-10208.5</v>
      </c>
      <c r="I508" s="8">
        <f t="shared" si="270"/>
        <v>0</v>
      </c>
      <c r="J508" s="8">
        <f t="shared" si="270"/>
        <v>10208.5</v>
      </c>
      <c r="K508" s="8">
        <f t="shared" si="270"/>
        <v>-10208.5</v>
      </c>
      <c r="L508" s="8">
        <f t="shared" si="270"/>
        <v>0</v>
      </c>
    </row>
    <row r="509" spans="1:12" ht="45">
      <c r="A509" s="35"/>
      <c r="B509" s="46" t="s">
        <v>57</v>
      </c>
      <c r="C509" s="5" t="s">
        <v>52</v>
      </c>
      <c r="D509" s="5" t="s">
        <v>11</v>
      </c>
      <c r="E509" s="5" t="s">
        <v>219</v>
      </c>
      <c r="F509" s="5" t="s">
        <v>67</v>
      </c>
      <c r="G509" s="8">
        <v>10208.5</v>
      </c>
      <c r="H509" s="8">
        <v>-10208.5</v>
      </c>
      <c r="I509" s="8">
        <f>G509+H509</f>
        <v>0</v>
      </c>
      <c r="J509" s="8">
        <v>10208.5</v>
      </c>
      <c r="K509" s="8">
        <v>-10208.5</v>
      </c>
      <c r="L509" s="8">
        <f>J509+K509</f>
        <v>0</v>
      </c>
    </row>
    <row r="510" spans="1:12" ht="33.75">
      <c r="A510" s="35"/>
      <c r="B510" s="46" t="s">
        <v>214</v>
      </c>
      <c r="C510" s="5" t="s">
        <v>52</v>
      </c>
      <c r="D510" s="5" t="s">
        <v>11</v>
      </c>
      <c r="E510" s="5" t="s">
        <v>220</v>
      </c>
      <c r="F510" s="16"/>
      <c r="G510" s="8">
        <f t="shared" ref="G510:L510" si="271">SUM(G511)</f>
        <v>1805.2</v>
      </c>
      <c r="H510" s="8">
        <f t="shared" si="271"/>
        <v>-1805.2</v>
      </c>
      <c r="I510" s="8">
        <f t="shared" si="271"/>
        <v>0</v>
      </c>
      <c r="J510" s="8">
        <f t="shared" si="271"/>
        <v>1805.2</v>
      </c>
      <c r="K510" s="8">
        <f t="shared" si="271"/>
        <v>-1805.2</v>
      </c>
      <c r="L510" s="8">
        <f t="shared" si="271"/>
        <v>0</v>
      </c>
    </row>
    <row r="511" spans="1:12" ht="45">
      <c r="A511" s="35"/>
      <c r="B511" s="46" t="s">
        <v>57</v>
      </c>
      <c r="C511" s="5" t="s">
        <v>52</v>
      </c>
      <c r="D511" s="5" t="s">
        <v>11</v>
      </c>
      <c r="E511" s="5" t="s">
        <v>220</v>
      </c>
      <c r="F511" s="5" t="s">
        <v>67</v>
      </c>
      <c r="G511" s="8">
        <v>1805.2</v>
      </c>
      <c r="H511" s="8">
        <v>-1805.2</v>
      </c>
      <c r="I511" s="8">
        <f>G511+H511</f>
        <v>0</v>
      </c>
      <c r="J511" s="8">
        <v>1805.2</v>
      </c>
      <c r="K511" s="8">
        <v>-1805.2</v>
      </c>
      <c r="L511" s="8">
        <f>J511+K511</f>
        <v>0</v>
      </c>
    </row>
    <row r="512" spans="1:12" ht="45">
      <c r="A512" s="35"/>
      <c r="B512" s="46" t="s">
        <v>306</v>
      </c>
      <c r="C512" s="5" t="s">
        <v>52</v>
      </c>
      <c r="D512" s="5" t="s">
        <v>11</v>
      </c>
      <c r="E512" s="5" t="s">
        <v>305</v>
      </c>
      <c r="F512" s="16"/>
      <c r="G512" s="8">
        <f t="shared" ref="G512:L512" si="272">SUM(G513)</f>
        <v>5807.1</v>
      </c>
      <c r="H512" s="8">
        <f t="shared" si="272"/>
        <v>-5807.1</v>
      </c>
      <c r="I512" s="8">
        <f t="shared" si="272"/>
        <v>0</v>
      </c>
      <c r="J512" s="8">
        <f t="shared" si="272"/>
        <v>5807.1</v>
      </c>
      <c r="K512" s="8">
        <f t="shared" si="272"/>
        <v>-5807.1</v>
      </c>
      <c r="L512" s="8">
        <f t="shared" si="272"/>
        <v>0</v>
      </c>
    </row>
    <row r="513" spans="1:12" ht="45">
      <c r="A513" s="35"/>
      <c r="B513" s="46" t="s">
        <v>57</v>
      </c>
      <c r="C513" s="5" t="s">
        <v>52</v>
      </c>
      <c r="D513" s="5" t="s">
        <v>11</v>
      </c>
      <c r="E513" s="5" t="s">
        <v>305</v>
      </c>
      <c r="F513" s="5" t="s">
        <v>67</v>
      </c>
      <c r="G513" s="8">
        <v>5807.1</v>
      </c>
      <c r="H513" s="8">
        <v>-5807.1</v>
      </c>
      <c r="I513" s="8">
        <f>G513+H513</f>
        <v>0</v>
      </c>
      <c r="J513" s="8">
        <v>5807.1</v>
      </c>
      <c r="K513" s="8">
        <v>-5807.1</v>
      </c>
      <c r="L513" s="8">
        <f>J513+K513</f>
        <v>0</v>
      </c>
    </row>
    <row r="514" spans="1:12" ht="33.75">
      <c r="A514" s="35"/>
      <c r="B514" s="7" t="s">
        <v>176</v>
      </c>
      <c r="C514" s="5" t="s">
        <v>52</v>
      </c>
      <c r="D514" s="5" t="s">
        <v>11</v>
      </c>
      <c r="E514" s="5" t="s">
        <v>177</v>
      </c>
      <c r="F514" s="5"/>
      <c r="G514" s="8">
        <f t="shared" ref="G514:L514" si="273">G515</f>
        <v>73553.5</v>
      </c>
      <c r="H514" s="8">
        <f t="shared" si="273"/>
        <v>-73553.5</v>
      </c>
      <c r="I514" s="8">
        <f t="shared" si="273"/>
        <v>0</v>
      </c>
      <c r="J514" s="8">
        <f t="shared" si="273"/>
        <v>73553.5</v>
      </c>
      <c r="K514" s="8">
        <f t="shared" si="273"/>
        <v>-73553.5</v>
      </c>
      <c r="L514" s="8">
        <f t="shared" si="273"/>
        <v>0</v>
      </c>
    </row>
    <row r="515" spans="1:12" ht="45">
      <c r="A515" s="35"/>
      <c r="B515" s="7" t="s">
        <v>57</v>
      </c>
      <c r="C515" s="5" t="s">
        <v>52</v>
      </c>
      <c r="D515" s="5" t="s">
        <v>11</v>
      </c>
      <c r="E515" s="5" t="s">
        <v>177</v>
      </c>
      <c r="F515" s="5" t="s">
        <v>67</v>
      </c>
      <c r="G515" s="8">
        <v>73553.5</v>
      </c>
      <c r="H515" s="8">
        <v>-73553.5</v>
      </c>
      <c r="I515" s="8">
        <f>G515+H515</f>
        <v>0</v>
      </c>
      <c r="J515" s="8">
        <v>73553.5</v>
      </c>
      <c r="K515" s="8">
        <v>-73553.5</v>
      </c>
      <c r="L515" s="8">
        <f>J515+K515</f>
        <v>0</v>
      </c>
    </row>
    <row r="516" spans="1:12" ht="123.75">
      <c r="A516" s="35"/>
      <c r="B516" s="9" t="s">
        <v>389</v>
      </c>
      <c r="C516" s="5" t="s">
        <v>52</v>
      </c>
      <c r="D516" s="5" t="s">
        <v>11</v>
      </c>
      <c r="E516" s="5" t="s">
        <v>391</v>
      </c>
      <c r="F516" s="5"/>
      <c r="G516" s="8">
        <f t="shared" ref="G516:L520" si="274">G517</f>
        <v>109116</v>
      </c>
      <c r="H516" s="8">
        <f t="shared" si="274"/>
        <v>-109116</v>
      </c>
      <c r="I516" s="8">
        <f t="shared" si="274"/>
        <v>0</v>
      </c>
      <c r="J516" s="8">
        <f t="shared" si="274"/>
        <v>135584.79999999999</v>
      </c>
      <c r="K516" s="8">
        <f t="shared" si="274"/>
        <v>-135584.79999999999</v>
      </c>
      <c r="L516" s="8">
        <f t="shared" si="274"/>
        <v>0</v>
      </c>
    </row>
    <row r="517" spans="1:12" ht="45">
      <c r="A517" s="35"/>
      <c r="B517" s="7" t="s">
        <v>215</v>
      </c>
      <c r="C517" s="5" t="s">
        <v>52</v>
      </c>
      <c r="D517" s="5" t="s">
        <v>11</v>
      </c>
      <c r="E517" s="5" t="s">
        <v>391</v>
      </c>
      <c r="F517" s="5" t="s">
        <v>67</v>
      </c>
      <c r="G517" s="8">
        <v>109116</v>
      </c>
      <c r="H517" s="8">
        <v>-109116</v>
      </c>
      <c r="I517" s="8">
        <f>G517+H517</f>
        <v>0</v>
      </c>
      <c r="J517" s="8">
        <v>135584.79999999999</v>
      </c>
      <c r="K517" s="8">
        <v>-135584.79999999999</v>
      </c>
      <c r="L517" s="8">
        <f>J517+K517</f>
        <v>0</v>
      </c>
    </row>
    <row r="518" spans="1:12" ht="123.75">
      <c r="A518" s="35"/>
      <c r="B518" s="9" t="s">
        <v>390</v>
      </c>
      <c r="C518" s="5" t="s">
        <v>52</v>
      </c>
      <c r="D518" s="5" t="s">
        <v>11</v>
      </c>
      <c r="E518" s="5" t="s">
        <v>392</v>
      </c>
      <c r="F518" s="5"/>
      <c r="G518" s="8">
        <f t="shared" si="274"/>
        <v>8890</v>
      </c>
      <c r="H518" s="8">
        <f t="shared" si="274"/>
        <v>-8890</v>
      </c>
      <c r="I518" s="8">
        <f t="shared" si="274"/>
        <v>0</v>
      </c>
      <c r="J518" s="8">
        <f t="shared" si="274"/>
        <v>8890</v>
      </c>
      <c r="K518" s="8">
        <f t="shared" si="274"/>
        <v>-8890</v>
      </c>
      <c r="L518" s="8">
        <f t="shared" si="274"/>
        <v>0</v>
      </c>
    </row>
    <row r="519" spans="1:12" ht="45">
      <c r="A519" s="35"/>
      <c r="B519" s="7" t="s">
        <v>215</v>
      </c>
      <c r="C519" s="5" t="s">
        <v>52</v>
      </c>
      <c r="D519" s="5" t="s">
        <v>11</v>
      </c>
      <c r="E519" s="5" t="s">
        <v>392</v>
      </c>
      <c r="F519" s="5" t="s">
        <v>67</v>
      </c>
      <c r="G519" s="8">
        <v>8890</v>
      </c>
      <c r="H519" s="8">
        <v>-8890</v>
      </c>
      <c r="I519" s="8">
        <f>G519+H519</f>
        <v>0</v>
      </c>
      <c r="J519" s="8">
        <v>8890</v>
      </c>
      <c r="K519" s="8">
        <v>-8890</v>
      </c>
      <c r="L519" s="8">
        <f>J519+K519</f>
        <v>0</v>
      </c>
    </row>
    <row r="520" spans="1:12" ht="123.75">
      <c r="A520" s="35"/>
      <c r="B520" s="9" t="s">
        <v>386</v>
      </c>
      <c r="C520" s="5" t="s">
        <v>52</v>
      </c>
      <c r="D520" s="5" t="s">
        <v>11</v>
      </c>
      <c r="E520" s="5" t="s">
        <v>393</v>
      </c>
      <c r="F520" s="5"/>
      <c r="G520" s="8">
        <f t="shared" si="274"/>
        <v>42215.199999999997</v>
      </c>
      <c r="H520" s="8">
        <f t="shared" si="274"/>
        <v>-42215.199999999997</v>
      </c>
      <c r="I520" s="8">
        <f t="shared" si="274"/>
        <v>0</v>
      </c>
      <c r="J520" s="8">
        <f t="shared" si="274"/>
        <v>42215.199999999997</v>
      </c>
      <c r="K520" s="8">
        <f t="shared" si="274"/>
        <v>-42215.199999999997</v>
      </c>
      <c r="L520" s="8">
        <f t="shared" si="274"/>
        <v>0</v>
      </c>
    </row>
    <row r="521" spans="1:12" ht="45">
      <c r="A521" s="35"/>
      <c r="B521" s="7" t="s">
        <v>215</v>
      </c>
      <c r="C521" s="5" t="s">
        <v>52</v>
      </c>
      <c r="D521" s="5" t="s">
        <v>11</v>
      </c>
      <c r="E521" s="5" t="s">
        <v>393</v>
      </c>
      <c r="F521" s="5" t="s">
        <v>67</v>
      </c>
      <c r="G521" s="8">
        <v>42215.199999999997</v>
      </c>
      <c r="H521" s="8">
        <v>-42215.199999999997</v>
      </c>
      <c r="I521" s="8">
        <f>G521+H521</f>
        <v>0</v>
      </c>
      <c r="J521" s="8">
        <v>42215.199999999997</v>
      </c>
      <c r="K521" s="8">
        <v>-42215.199999999997</v>
      </c>
      <c r="L521" s="8">
        <f>J521+K521</f>
        <v>0</v>
      </c>
    </row>
    <row r="522" spans="1:12" ht="56.25">
      <c r="A522" s="35"/>
      <c r="B522" s="7" t="s">
        <v>250</v>
      </c>
      <c r="C522" s="5" t="s">
        <v>52</v>
      </c>
      <c r="D522" s="5" t="s">
        <v>11</v>
      </c>
      <c r="E522" s="5" t="s">
        <v>399</v>
      </c>
      <c r="F522" s="5"/>
      <c r="G522" s="8">
        <f t="shared" ref="G522:I522" si="275">SUM(G523:G524)</f>
        <v>10796.099999999999</v>
      </c>
      <c r="H522" s="8">
        <f t="shared" si="275"/>
        <v>-10796.099999999999</v>
      </c>
      <c r="I522" s="8">
        <f t="shared" si="275"/>
        <v>0</v>
      </c>
      <c r="J522" s="8">
        <f t="shared" ref="J522:L522" si="276">SUM(J523:J524)</f>
        <v>10617.9</v>
      </c>
      <c r="K522" s="8">
        <f t="shared" si="276"/>
        <v>-10617.9</v>
      </c>
      <c r="L522" s="8">
        <f t="shared" si="276"/>
        <v>0</v>
      </c>
    </row>
    <row r="523" spans="1:12" ht="14.25" customHeight="1">
      <c r="A523" s="35"/>
      <c r="B523" s="7" t="s">
        <v>221</v>
      </c>
      <c r="C523" s="5" t="s">
        <v>52</v>
      </c>
      <c r="D523" s="5" t="s">
        <v>11</v>
      </c>
      <c r="E523" s="5" t="s">
        <v>399</v>
      </c>
      <c r="F523" s="5" t="s">
        <v>68</v>
      </c>
      <c r="G523" s="8">
        <v>539.79999999999995</v>
      </c>
      <c r="H523" s="8">
        <v>-539.79999999999995</v>
      </c>
      <c r="I523" s="8">
        <f>G523+H523</f>
        <v>0</v>
      </c>
      <c r="J523" s="8">
        <v>530.9</v>
      </c>
      <c r="K523" s="8">
        <f>-(205.9+325)</f>
        <v>-530.9</v>
      </c>
      <c r="L523" s="8">
        <f>J523+K523</f>
        <v>0</v>
      </c>
    </row>
    <row r="524" spans="1:12" ht="13.5" customHeight="1">
      <c r="A524" s="35"/>
      <c r="B524" s="7" t="s">
        <v>222</v>
      </c>
      <c r="C524" s="5" t="s">
        <v>52</v>
      </c>
      <c r="D524" s="5" t="s">
        <v>11</v>
      </c>
      <c r="E524" s="5" t="s">
        <v>399</v>
      </c>
      <c r="F524" s="5" t="s">
        <v>68</v>
      </c>
      <c r="G524" s="8">
        <v>10256.299999999999</v>
      </c>
      <c r="H524" s="8">
        <v>-10256.299999999999</v>
      </c>
      <c r="I524" s="8">
        <f>G524+H524</f>
        <v>0</v>
      </c>
      <c r="J524" s="8">
        <v>10087</v>
      </c>
      <c r="K524" s="8">
        <v>-10087</v>
      </c>
      <c r="L524" s="8">
        <f>J524+K524</f>
        <v>0</v>
      </c>
    </row>
    <row r="525" spans="1:12" ht="45">
      <c r="A525" s="35"/>
      <c r="B525" s="7" t="s">
        <v>359</v>
      </c>
      <c r="C525" s="5" t="s">
        <v>52</v>
      </c>
      <c r="D525" s="5" t="s">
        <v>11</v>
      </c>
      <c r="E525" s="5" t="s">
        <v>360</v>
      </c>
      <c r="F525" s="16"/>
      <c r="G525" s="8">
        <f t="shared" ref="G525:L525" si="277">G526+G527</f>
        <v>1486</v>
      </c>
      <c r="H525" s="8">
        <f t="shared" si="277"/>
        <v>-1486</v>
      </c>
      <c r="I525" s="8">
        <f t="shared" si="277"/>
        <v>0</v>
      </c>
      <c r="J525" s="8">
        <f t="shared" si="277"/>
        <v>1486</v>
      </c>
      <c r="K525" s="8">
        <f t="shared" si="277"/>
        <v>-1486</v>
      </c>
      <c r="L525" s="8">
        <f t="shared" si="277"/>
        <v>0</v>
      </c>
    </row>
    <row r="526" spans="1:12" ht="45">
      <c r="A526" s="35"/>
      <c r="B526" s="7" t="s">
        <v>216</v>
      </c>
      <c r="C526" s="5" t="s">
        <v>52</v>
      </c>
      <c r="D526" s="5" t="s">
        <v>11</v>
      </c>
      <c r="E526" s="5" t="s">
        <v>360</v>
      </c>
      <c r="F526" s="16" t="s">
        <v>67</v>
      </c>
      <c r="G526" s="8">
        <v>74.3</v>
      </c>
      <c r="H526" s="8">
        <v>-74.3</v>
      </c>
      <c r="I526" s="8">
        <f>G526+H526</f>
        <v>0</v>
      </c>
      <c r="J526" s="8">
        <v>74.3</v>
      </c>
      <c r="K526" s="8">
        <f>-(28.8+45.5)</f>
        <v>-74.3</v>
      </c>
      <c r="L526" s="8">
        <f>J526+K526</f>
        <v>0</v>
      </c>
    </row>
    <row r="527" spans="1:12" ht="45">
      <c r="A527" s="35"/>
      <c r="B527" s="7" t="s">
        <v>217</v>
      </c>
      <c r="C527" s="5" t="s">
        <v>52</v>
      </c>
      <c r="D527" s="5" t="s">
        <v>11</v>
      </c>
      <c r="E527" s="5" t="s">
        <v>360</v>
      </c>
      <c r="F527" s="16" t="s">
        <v>67</v>
      </c>
      <c r="G527" s="8">
        <v>1411.7</v>
      </c>
      <c r="H527" s="8">
        <v>-1411.7</v>
      </c>
      <c r="I527" s="8">
        <f>G527+H527</f>
        <v>0</v>
      </c>
      <c r="J527" s="8">
        <v>1411.7</v>
      </c>
      <c r="K527" s="8">
        <v>-1411.7</v>
      </c>
      <c r="L527" s="8">
        <f>J527+K527</f>
        <v>0</v>
      </c>
    </row>
    <row r="528" spans="1:12" ht="44.25" customHeight="1">
      <c r="A528" s="35"/>
      <c r="B528" s="7" t="s">
        <v>361</v>
      </c>
      <c r="C528" s="5" t="s">
        <v>52</v>
      </c>
      <c r="D528" s="5" t="s">
        <v>11</v>
      </c>
      <c r="E528" s="5" t="s">
        <v>363</v>
      </c>
      <c r="F528" s="16"/>
      <c r="G528" s="8">
        <f t="shared" ref="G528:I528" si="278">SUM(G529:G530)</f>
        <v>5755.4000000000005</v>
      </c>
      <c r="H528" s="8">
        <f t="shared" si="278"/>
        <v>-5755.4000000000005</v>
      </c>
      <c r="I528" s="8">
        <f t="shared" si="278"/>
        <v>0</v>
      </c>
      <c r="J528" s="8">
        <f t="shared" ref="J528:L528" si="279">SUM(J529:J530)</f>
        <v>5755.4000000000005</v>
      </c>
      <c r="K528" s="8">
        <f t="shared" si="279"/>
        <v>-5755.4000000000005</v>
      </c>
      <c r="L528" s="8">
        <f t="shared" si="279"/>
        <v>0</v>
      </c>
    </row>
    <row r="529" spans="1:12" ht="45">
      <c r="A529" s="35"/>
      <c r="B529" s="7" t="s">
        <v>216</v>
      </c>
      <c r="C529" s="5" t="s">
        <v>52</v>
      </c>
      <c r="D529" s="5" t="s">
        <v>11</v>
      </c>
      <c r="E529" s="5" t="s">
        <v>363</v>
      </c>
      <c r="F529" s="16" t="s">
        <v>67</v>
      </c>
      <c r="G529" s="8">
        <v>287.8</v>
      </c>
      <c r="H529" s="8">
        <v>-287.8</v>
      </c>
      <c r="I529" s="8">
        <f>G529+H529</f>
        <v>0</v>
      </c>
      <c r="J529" s="8">
        <v>287.8</v>
      </c>
      <c r="K529" s="8">
        <f>-(111.6+176.2)</f>
        <v>-287.79999999999995</v>
      </c>
      <c r="L529" s="8">
        <f>J529+K529</f>
        <v>0</v>
      </c>
    </row>
    <row r="530" spans="1:12" ht="45">
      <c r="A530" s="35"/>
      <c r="B530" s="7" t="s">
        <v>217</v>
      </c>
      <c r="C530" s="5" t="s">
        <v>52</v>
      </c>
      <c r="D530" s="5" t="s">
        <v>11</v>
      </c>
      <c r="E530" s="5" t="s">
        <v>363</v>
      </c>
      <c r="F530" s="16" t="s">
        <v>67</v>
      </c>
      <c r="G530" s="8">
        <v>5467.6</v>
      </c>
      <c r="H530" s="8">
        <v>-5467.6</v>
      </c>
      <c r="I530" s="8">
        <f>G530+H530</f>
        <v>0</v>
      </c>
      <c r="J530" s="8">
        <v>5467.6</v>
      </c>
      <c r="K530" s="8">
        <v>-5467.6</v>
      </c>
      <c r="L530" s="8">
        <f>J530+K530</f>
        <v>0</v>
      </c>
    </row>
    <row r="531" spans="1:12" ht="67.5">
      <c r="A531" s="35"/>
      <c r="B531" s="7" t="s">
        <v>362</v>
      </c>
      <c r="C531" s="5" t="s">
        <v>52</v>
      </c>
      <c r="D531" s="5" t="s">
        <v>11</v>
      </c>
      <c r="E531" s="5" t="s">
        <v>364</v>
      </c>
      <c r="F531" s="58"/>
      <c r="G531" s="8">
        <f t="shared" ref="G531:I531" si="280">SUM(G532:G533)</f>
        <v>816.9</v>
      </c>
      <c r="H531" s="8">
        <f t="shared" si="280"/>
        <v>-816.9</v>
      </c>
      <c r="I531" s="8">
        <f t="shared" si="280"/>
        <v>0</v>
      </c>
      <c r="J531" s="8">
        <f t="shared" ref="J531:L531" si="281">SUM(J532:J533)</f>
        <v>816.9</v>
      </c>
      <c r="K531" s="8">
        <f t="shared" si="281"/>
        <v>-816.9</v>
      </c>
      <c r="L531" s="8">
        <f t="shared" si="281"/>
        <v>0</v>
      </c>
    </row>
    <row r="532" spans="1:12" ht="45">
      <c r="A532" s="35"/>
      <c r="B532" s="7" t="s">
        <v>216</v>
      </c>
      <c r="C532" s="5" t="s">
        <v>52</v>
      </c>
      <c r="D532" s="5" t="s">
        <v>11</v>
      </c>
      <c r="E532" s="5" t="s">
        <v>364</v>
      </c>
      <c r="F532" s="5" t="s">
        <v>67</v>
      </c>
      <c r="G532" s="8">
        <v>40.799999999999997</v>
      </c>
      <c r="H532" s="8">
        <f>-(15.8+25)</f>
        <v>-40.799999999999997</v>
      </c>
      <c r="I532" s="8">
        <f>G532+H532</f>
        <v>0</v>
      </c>
      <c r="J532" s="8">
        <v>40.799999999999997</v>
      </c>
      <c r="K532" s="8">
        <f>-(15.8+25)</f>
        <v>-40.799999999999997</v>
      </c>
      <c r="L532" s="8">
        <f>J532+K532</f>
        <v>0</v>
      </c>
    </row>
    <row r="533" spans="1:12" ht="45">
      <c r="A533" s="35"/>
      <c r="B533" s="7" t="s">
        <v>217</v>
      </c>
      <c r="C533" s="5" t="s">
        <v>52</v>
      </c>
      <c r="D533" s="5" t="s">
        <v>11</v>
      </c>
      <c r="E533" s="5" t="s">
        <v>364</v>
      </c>
      <c r="F533" s="5" t="s">
        <v>67</v>
      </c>
      <c r="G533" s="8">
        <v>776.1</v>
      </c>
      <c r="H533" s="8">
        <v>-776.1</v>
      </c>
      <c r="I533" s="8">
        <f>G533+H533</f>
        <v>0</v>
      </c>
      <c r="J533" s="8">
        <v>776.1</v>
      </c>
      <c r="K533" s="8">
        <v>-776.1</v>
      </c>
      <c r="L533" s="8">
        <f>J533+K533</f>
        <v>0</v>
      </c>
    </row>
    <row r="534" spans="1:12">
      <c r="A534" s="35"/>
      <c r="B534" s="6" t="s">
        <v>727</v>
      </c>
      <c r="C534" s="5" t="s">
        <v>52</v>
      </c>
      <c r="D534" s="5" t="s">
        <v>11</v>
      </c>
      <c r="E534" s="5" t="s">
        <v>728</v>
      </c>
      <c r="F534" s="5" t="s">
        <v>406</v>
      </c>
      <c r="G534" s="8">
        <f>G535+G539+G537</f>
        <v>30201.899999999998</v>
      </c>
      <c r="H534" s="8">
        <f t="shared" ref="H534:L534" si="282">H535+H539+H537</f>
        <v>0</v>
      </c>
      <c r="I534" s="8">
        <f t="shared" si="282"/>
        <v>30201.899999999998</v>
      </c>
      <c r="J534" s="8">
        <f t="shared" si="282"/>
        <v>30226.899999999998</v>
      </c>
      <c r="K534" s="8">
        <f t="shared" si="282"/>
        <v>0</v>
      </c>
      <c r="L534" s="8">
        <f t="shared" si="282"/>
        <v>30226.899999999998</v>
      </c>
    </row>
    <row r="535" spans="1:12" ht="78.75">
      <c r="A535" s="35"/>
      <c r="B535" s="59" t="s">
        <v>400</v>
      </c>
      <c r="C535" s="5" t="s">
        <v>52</v>
      </c>
      <c r="D535" s="5" t="s">
        <v>11</v>
      </c>
      <c r="E535" s="5" t="s">
        <v>401</v>
      </c>
      <c r="F535" s="16"/>
      <c r="G535" s="8">
        <f t="shared" ref="G535:L535" si="283">G536</f>
        <v>1825.8</v>
      </c>
      <c r="H535" s="8">
        <f t="shared" si="283"/>
        <v>0</v>
      </c>
      <c r="I535" s="8">
        <f t="shared" si="283"/>
        <v>1825.8</v>
      </c>
      <c r="J535" s="8">
        <f t="shared" si="283"/>
        <v>1849.3</v>
      </c>
      <c r="K535" s="8">
        <f t="shared" si="283"/>
        <v>0</v>
      </c>
      <c r="L535" s="8">
        <f t="shared" si="283"/>
        <v>1849.3</v>
      </c>
    </row>
    <row r="536" spans="1:12" ht="12" customHeight="1">
      <c r="A536" s="35"/>
      <c r="B536" s="7" t="s">
        <v>222</v>
      </c>
      <c r="C536" s="5" t="s">
        <v>52</v>
      </c>
      <c r="D536" s="5" t="s">
        <v>11</v>
      </c>
      <c r="E536" s="5" t="s">
        <v>401</v>
      </c>
      <c r="F536" s="16" t="s">
        <v>68</v>
      </c>
      <c r="G536" s="8">
        <v>1825.8</v>
      </c>
      <c r="H536" s="8">
        <v>0</v>
      </c>
      <c r="I536" s="8">
        <f>SUM(G536:H536)</f>
        <v>1825.8</v>
      </c>
      <c r="J536" s="8">
        <v>1849.3</v>
      </c>
      <c r="K536" s="8">
        <v>0</v>
      </c>
      <c r="L536" s="8">
        <f>SUM(J536:K536)</f>
        <v>1849.3</v>
      </c>
    </row>
    <row r="537" spans="1:12" ht="78.75">
      <c r="A537" s="35"/>
      <c r="B537" s="59" t="s">
        <v>365</v>
      </c>
      <c r="C537" s="5" t="s">
        <v>52</v>
      </c>
      <c r="D537" s="5" t="s">
        <v>11</v>
      </c>
      <c r="E537" s="5" t="s">
        <v>394</v>
      </c>
      <c r="F537" s="16"/>
      <c r="G537" s="8">
        <f t="shared" ref="G537:L537" si="284">G538</f>
        <v>1042.0999999999999</v>
      </c>
      <c r="H537" s="8">
        <f t="shared" si="284"/>
        <v>0</v>
      </c>
      <c r="I537" s="8">
        <f t="shared" si="284"/>
        <v>1042.0999999999999</v>
      </c>
      <c r="J537" s="8">
        <f t="shared" si="284"/>
        <v>1041.5</v>
      </c>
      <c r="K537" s="8">
        <f t="shared" si="284"/>
        <v>0</v>
      </c>
      <c r="L537" s="8">
        <f t="shared" si="284"/>
        <v>1041.5</v>
      </c>
    </row>
    <row r="538" spans="1:12" ht="12" customHeight="1">
      <c r="A538" s="35"/>
      <c r="B538" s="7" t="s">
        <v>222</v>
      </c>
      <c r="C538" s="5" t="s">
        <v>52</v>
      </c>
      <c r="D538" s="5" t="s">
        <v>11</v>
      </c>
      <c r="E538" s="5" t="s">
        <v>394</v>
      </c>
      <c r="F538" s="16" t="s">
        <v>68</v>
      </c>
      <c r="G538" s="8">
        <v>1042.0999999999999</v>
      </c>
      <c r="H538" s="8">
        <v>0</v>
      </c>
      <c r="I538" s="8">
        <f>SUM(G538:H538)</f>
        <v>1042.0999999999999</v>
      </c>
      <c r="J538" s="8">
        <v>1041.5</v>
      </c>
      <c r="K538" s="8">
        <v>0</v>
      </c>
      <c r="L538" s="8">
        <f>SUM(J538:K538)</f>
        <v>1041.5</v>
      </c>
    </row>
    <row r="539" spans="1:12" ht="90">
      <c r="A539" s="35"/>
      <c r="B539" s="9" t="s">
        <v>402</v>
      </c>
      <c r="C539" s="5" t="s">
        <v>52</v>
      </c>
      <c r="D539" s="5" t="s">
        <v>11</v>
      </c>
      <c r="E539" s="5" t="s">
        <v>403</v>
      </c>
      <c r="F539" s="16"/>
      <c r="G539" s="8">
        <f t="shared" ref="G539:L539" si="285">G540</f>
        <v>27334</v>
      </c>
      <c r="H539" s="8">
        <f t="shared" si="285"/>
        <v>0</v>
      </c>
      <c r="I539" s="8">
        <f t="shared" si="285"/>
        <v>27334</v>
      </c>
      <c r="J539" s="8">
        <f t="shared" si="285"/>
        <v>27336.1</v>
      </c>
      <c r="K539" s="8">
        <f t="shared" si="285"/>
        <v>0</v>
      </c>
      <c r="L539" s="8">
        <f t="shared" si="285"/>
        <v>27336.1</v>
      </c>
    </row>
    <row r="540" spans="1:12" ht="12.75" customHeight="1">
      <c r="A540" s="35"/>
      <c r="B540" s="7" t="s">
        <v>222</v>
      </c>
      <c r="C540" s="5" t="s">
        <v>52</v>
      </c>
      <c r="D540" s="5" t="s">
        <v>11</v>
      </c>
      <c r="E540" s="5" t="s">
        <v>403</v>
      </c>
      <c r="F540" s="16" t="s">
        <v>68</v>
      </c>
      <c r="G540" s="8">
        <v>27334</v>
      </c>
      <c r="H540" s="8">
        <v>0</v>
      </c>
      <c r="I540" s="8">
        <f>SUM(G540:H540)</f>
        <v>27334</v>
      </c>
      <c r="J540" s="8">
        <v>27336.1</v>
      </c>
      <c r="K540" s="8">
        <v>0</v>
      </c>
      <c r="L540" s="8">
        <f>SUM(J540:K540)</f>
        <v>27336.1</v>
      </c>
    </row>
    <row r="541" spans="1:12" ht="22.5">
      <c r="A541" s="35"/>
      <c r="B541" s="7" t="s">
        <v>607</v>
      </c>
      <c r="C541" s="5" t="s">
        <v>52</v>
      </c>
      <c r="D541" s="5" t="s">
        <v>11</v>
      </c>
      <c r="E541" s="5" t="s">
        <v>614</v>
      </c>
      <c r="F541" s="5" t="s">
        <v>406</v>
      </c>
      <c r="G541" s="8">
        <f t="shared" ref="G541:L541" si="286">G542+G544+G550+G546+G548+G552+G554+G556+G558+G560+G563+G566+G569</f>
        <v>0</v>
      </c>
      <c r="H541" s="8">
        <f>H542+H544+H550+H546+H548+H552+H554+H556+H558+H560+H563+H566+H569</f>
        <v>301186.10000000003</v>
      </c>
      <c r="I541" s="8">
        <f t="shared" si="286"/>
        <v>301186.10000000003</v>
      </c>
      <c r="J541" s="8">
        <f t="shared" si="286"/>
        <v>0</v>
      </c>
      <c r="K541" s="8">
        <f t="shared" si="286"/>
        <v>326995.59999999998</v>
      </c>
      <c r="L541" s="8">
        <f t="shared" si="286"/>
        <v>326995.59999999998</v>
      </c>
    </row>
    <row r="542" spans="1:12" ht="22.5">
      <c r="A542" s="35"/>
      <c r="B542" s="7" t="s">
        <v>608</v>
      </c>
      <c r="C542" s="5" t="s">
        <v>52</v>
      </c>
      <c r="D542" s="5" t="s">
        <v>11</v>
      </c>
      <c r="E542" s="5" t="s">
        <v>615</v>
      </c>
      <c r="F542" s="5" t="s">
        <v>406</v>
      </c>
      <c r="G542" s="8">
        <f t="shared" ref="G542:L542" si="287">G543</f>
        <v>0</v>
      </c>
      <c r="H542" s="8">
        <f t="shared" si="287"/>
        <v>30713.5</v>
      </c>
      <c r="I542" s="8">
        <f t="shared" si="287"/>
        <v>30713.5</v>
      </c>
      <c r="J542" s="8">
        <f t="shared" si="287"/>
        <v>0</v>
      </c>
      <c r="K542" s="8">
        <f t="shared" si="287"/>
        <v>30719</v>
      </c>
      <c r="L542" s="8">
        <f t="shared" si="287"/>
        <v>30719</v>
      </c>
    </row>
    <row r="543" spans="1:12" ht="45">
      <c r="A543" s="35"/>
      <c r="B543" s="7" t="s">
        <v>57</v>
      </c>
      <c r="C543" s="5" t="s">
        <v>52</v>
      </c>
      <c r="D543" s="5" t="s">
        <v>11</v>
      </c>
      <c r="E543" s="5" t="s">
        <v>615</v>
      </c>
      <c r="F543" s="5" t="s">
        <v>67</v>
      </c>
      <c r="G543" s="8"/>
      <c r="H543" s="8">
        <v>30713.5</v>
      </c>
      <c r="I543" s="8">
        <f>G543+H543</f>
        <v>30713.5</v>
      </c>
      <c r="J543" s="8"/>
      <c r="K543" s="8">
        <v>30719</v>
      </c>
      <c r="L543" s="8">
        <f>J543+K543</f>
        <v>30719</v>
      </c>
    </row>
    <row r="544" spans="1:12" ht="33.75">
      <c r="A544" s="35"/>
      <c r="B544" s="7" t="s">
        <v>609</v>
      </c>
      <c r="C544" s="5" t="s">
        <v>52</v>
      </c>
      <c r="D544" s="5" t="s">
        <v>11</v>
      </c>
      <c r="E544" s="5" t="s">
        <v>616</v>
      </c>
      <c r="F544" s="5" t="s">
        <v>406</v>
      </c>
      <c r="G544" s="8">
        <f t="shared" ref="G544:L544" si="288">G545</f>
        <v>0</v>
      </c>
      <c r="H544" s="8">
        <f t="shared" si="288"/>
        <v>10208.5</v>
      </c>
      <c r="I544" s="8">
        <f t="shared" si="288"/>
        <v>10208.5</v>
      </c>
      <c r="J544" s="8">
        <f t="shared" si="288"/>
        <v>0</v>
      </c>
      <c r="K544" s="8">
        <f t="shared" si="288"/>
        <v>10208.5</v>
      </c>
      <c r="L544" s="8">
        <f t="shared" si="288"/>
        <v>10208.5</v>
      </c>
    </row>
    <row r="545" spans="1:16" ht="45">
      <c r="A545" s="35"/>
      <c r="B545" s="7" t="s">
        <v>57</v>
      </c>
      <c r="C545" s="5" t="s">
        <v>52</v>
      </c>
      <c r="D545" s="5" t="s">
        <v>11</v>
      </c>
      <c r="E545" s="5" t="s">
        <v>616</v>
      </c>
      <c r="F545" s="5" t="s">
        <v>67</v>
      </c>
      <c r="G545" s="8"/>
      <c r="H545" s="8">
        <v>10208.5</v>
      </c>
      <c r="I545" s="8">
        <f>G545+H545</f>
        <v>10208.5</v>
      </c>
      <c r="J545" s="8"/>
      <c r="K545" s="8">
        <v>10208.5</v>
      </c>
      <c r="L545" s="8">
        <f>J545+K545</f>
        <v>10208.5</v>
      </c>
    </row>
    <row r="546" spans="1:16" ht="33.75">
      <c r="A546" s="35"/>
      <c r="B546" s="7" t="s">
        <v>610</v>
      </c>
      <c r="C546" s="5" t="s">
        <v>52</v>
      </c>
      <c r="D546" s="5" t="s">
        <v>11</v>
      </c>
      <c r="E546" s="5" t="s">
        <v>617</v>
      </c>
      <c r="F546" s="5" t="s">
        <v>406</v>
      </c>
      <c r="G546" s="8">
        <f t="shared" ref="G546:L546" si="289">G547</f>
        <v>0</v>
      </c>
      <c r="H546" s="8">
        <f t="shared" si="289"/>
        <v>1805.2</v>
      </c>
      <c r="I546" s="8">
        <f t="shared" si="289"/>
        <v>1805.2</v>
      </c>
      <c r="J546" s="8">
        <f t="shared" si="289"/>
        <v>0</v>
      </c>
      <c r="K546" s="8">
        <f t="shared" si="289"/>
        <v>1805.2</v>
      </c>
      <c r="L546" s="8">
        <f t="shared" si="289"/>
        <v>1805.2</v>
      </c>
    </row>
    <row r="547" spans="1:16" ht="45">
      <c r="A547" s="35"/>
      <c r="B547" s="7" t="s">
        <v>57</v>
      </c>
      <c r="C547" s="5" t="s">
        <v>52</v>
      </c>
      <c r="D547" s="5" t="s">
        <v>11</v>
      </c>
      <c r="E547" s="5" t="s">
        <v>617</v>
      </c>
      <c r="F547" s="5" t="s">
        <v>67</v>
      </c>
      <c r="G547" s="8"/>
      <c r="H547" s="8">
        <v>1805.2</v>
      </c>
      <c r="I547" s="8">
        <f>G547+H547</f>
        <v>1805.2</v>
      </c>
      <c r="J547" s="8"/>
      <c r="K547" s="8">
        <v>1805.2</v>
      </c>
      <c r="L547" s="8">
        <f>J547+K547</f>
        <v>1805.2</v>
      </c>
    </row>
    <row r="548" spans="1:16" ht="45">
      <c r="A548" s="35"/>
      <c r="B548" s="6" t="s">
        <v>611</v>
      </c>
      <c r="C548" s="5" t="s">
        <v>52</v>
      </c>
      <c r="D548" s="5" t="s">
        <v>11</v>
      </c>
      <c r="E548" s="5" t="s">
        <v>618</v>
      </c>
      <c r="F548" s="5" t="s">
        <v>406</v>
      </c>
      <c r="G548" s="8">
        <f t="shared" ref="G548:L548" si="290">G549</f>
        <v>0</v>
      </c>
      <c r="H548" s="8">
        <f t="shared" si="290"/>
        <v>5807.1</v>
      </c>
      <c r="I548" s="8">
        <f t="shared" si="290"/>
        <v>5807.1</v>
      </c>
      <c r="J548" s="8">
        <f t="shared" si="290"/>
        <v>0</v>
      </c>
      <c r="K548" s="8">
        <f t="shared" si="290"/>
        <v>5807.1</v>
      </c>
      <c r="L548" s="8">
        <f t="shared" si="290"/>
        <v>5807.1</v>
      </c>
    </row>
    <row r="549" spans="1:16" ht="45">
      <c r="A549" s="35"/>
      <c r="B549" s="6" t="s">
        <v>57</v>
      </c>
      <c r="C549" s="5" t="s">
        <v>52</v>
      </c>
      <c r="D549" s="5" t="s">
        <v>11</v>
      </c>
      <c r="E549" s="5" t="s">
        <v>618</v>
      </c>
      <c r="F549" s="5" t="s">
        <v>67</v>
      </c>
      <c r="G549" s="8"/>
      <c r="H549" s="8">
        <v>5807.1</v>
      </c>
      <c r="I549" s="8">
        <f>G549+H549</f>
        <v>5807.1</v>
      </c>
      <c r="J549" s="8"/>
      <c r="K549" s="8">
        <v>5807.1</v>
      </c>
      <c r="L549" s="8">
        <f>J549+K549</f>
        <v>5807.1</v>
      </c>
    </row>
    <row r="550" spans="1:16" ht="33.75">
      <c r="A550" s="35"/>
      <c r="B550" s="7" t="s">
        <v>612</v>
      </c>
      <c r="C550" s="5" t="s">
        <v>52</v>
      </c>
      <c r="D550" s="5" t="s">
        <v>11</v>
      </c>
      <c r="E550" s="5" t="s">
        <v>619</v>
      </c>
      <c r="F550" s="5" t="s">
        <v>406</v>
      </c>
      <c r="G550" s="8">
        <f t="shared" ref="G550:L550" si="291">G551</f>
        <v>0</v>
      </c>
      <c r="H550" s="8">
        <f t="shared" si="291"/>
        <v>5638.5</v>
      </c>
      <c r="I550" s="8">
        <f t="shared" si="291"/>
        <v>5638.5</v>
      </c>
      <c r="J550" s="8">
        <f t="shared" si="291"/>
        <v>0</v>
      </c>
      <c r="K550" s="8">
        <f t="shared" si="291"/>
        <v>5638.5</v>
      </c>
      <c r="L550" s="8">
        <f t="shared" si="291"/>
        <v>5638.5</v>
      </c>
    </row>
    <row r="551" spans="1:16" ht="45">
      <c r="A551" s="35"/>
      <c r="B551" s="7" t="s">
        <v>57</v>
      </c>
      <c r="C551" s="5" t="s">
        <v>52</v>
      </c>
      <c r="D551" s="5" t="s">
        <v>11</v>
      </c>
      <c r="E551" s="5" t="s">
        <v>619</v>
      </c>
      <c r="F551" s="5" t="s">
        <v>67</v>
      </c>
      <c r="G551" s="8"/>
      <c r="H551" s="8">
        <v>5638.5</v>
      </c>
      <c r="I551" s="8">
        <f>G551+H551</f>
        <v>5638.5</v>
      </c>
      <c r="J551" s="8"/>
      <c r="K551" s="8">
        <v>5638.5</v>
      </c>
      <c r="L551" s="8">
        <f>J551+K551</f>
        <v>5638.5</v>
      </c>
    </row>
    <row r="552" spans="1:16" ht="45">
      <c r="A552" s="35"/>
      <c r="B552" s="7" t="s">
        <v>613</v>
      </c>
      <c r="C552" s="5" t="s">
        <v>52</v>
      </c>
      <c r="D552" s="5" t="s">
        <v>11</v>
      </c>
      <c r="E552" s="5" t="s">
        <v>620</v>
      </c>
      <c r="F552" s="5" t="s">
        <v>406</v>
      </c>
      <c r="G552" s="8">
        <f t="shared" ref="G552:L552" si="292">G553</f>
        <v>0</v>
      </c>
      <c r="H552" s="8">
        <f t="shared" si="292"/>
        <v>73553.5</v>
      </c>
      <c r="I552" s="8">
        <f t="shared" si="292"/>
        <v>73553.5</v>
      </c>
      <c r="J552" s="8">
        <f t="shared" si="292"/>
        <v>0</v>
      </c>
      <c r="K552" s="8">
        <f t="shared" si="292"/>
        <v>73553.5</v>
      </c>
      <c r="L552" s="8">
        <f t="shared" si="292"/>
        <v>73553.5</v>
      </c>
    </row>
    <row r="553" spans="1:16" ht="45">
      <c r="A553" s="35"/>
      <c r="B553" s="7" t="s">
        <v>57</v>
      </c>
      <c r="C553" s="5" t="s">
        <v>52</v>
      </c>
      <c r="D553" s="5" t="s">
        <v>11</v>
      </c>
      <c r="E553" s="5" t="s">
        <v>620</v>
      </c>
      <c r="F553" s="5" t="s">
        <v>67</v>
      </c>
      <c r="G553" s="8"/>
      <c r="H553" s="8">
        <v>73553.5</v>
      </c>
      <c r="I553" s="8">
        <f>G553+H553</f>
        <v>73553.5</v>
      </c>
      <c r="J553" s="8"/>
      <c r="K553" s="8">
        <v>73553.5</v>
      </c>
      <c r="L553" s="8">
        <f>J553+K553</f>
        <v>73553.5</v>
      </c>
    </row>
    <row r="554" spans="1:16" ht="123.75">
      <c r="A554" s="35"/>
      <c r="B554" s="9" t="s">
        <v>389</v>
      </c>
      <c r="C554" s="5" t="s">
        <v>52</v>
      </c>
      <c r="D554" s="5" t="s">
        <v>11</v>
      </c>
      <c r="E554" s="5" t="s">
        <v>629</v>
      </c>
      <c r="F554" s="5" t="s">
        <v>406</v>
      </c>
      <c r="G554" s="8">
        <f t="shared" ref="G554:L554" si="293">G555</f>
        <v>0</v>
      </c>
      <c r="H554" s="8">
        <f t="shared" si="293"/>
        <v>104156.5</v>
      </c>
      <c r="I554" s="8">
        <f t="shared" si="293"/>
        <v>104156.5</v>
      </c>
      <c r="J554" s="8">
        <f t="shared" si="293"/>
        <v>0</v>
      </c>
      <c r="K554" s="8">
        <f t="shared" si="293"/>
        <v>130133.4</v>
      </c>
      <c r="L554" s="8">
        <f t="shared" si="293"/>
        <v>130133.4</v>
      </c>
      <c r="M554" s="73"/>
      <c r="N554" s="73"/>
      <c r="O554" s="73"/>
      <c r="P554" s="73"/>
    </row>
    <row r="555" spans="1:16" ht="45">
      <c r="A555" s="35"/>
      <c r="B555" s="7" t="s">
        <v>215</v>
      </c>
      <c r="C555" s="5" t="s">
        <v>52</v>
      </c>
      <c r="D555" s="5" t="s">
        <v>11</v>
      </c>
      <c r="E555" s="5" t="s">
        <v>629</v>
      </c>
      <c r="F555" s="5" t="s">
        <v>67</v>
      </c>
      <c r="G555" s="8"/>
      <c r="H555" s="8">
        <v>104156.5</v>
      </c>
      <c r="I555" s="8">
        <f>G555+H555</f>
        <v>104156.5</v>
      </c>
      <c r="J555" s="8"/>
      <c r="K555" s="8">
        <v>130133.4</v>
      </c>
      <c r="L555" s="8">
        <f>J555+K555</f>
        <v>130133.4</v>
      </c>
      <c r="M555" s="73"/>
      <c r="N555" s="73"/>
      <c r="O555" s="73"/>
      <c r="P555" s="73"/>
    </row>
    <row r="556" spans="1:16" ht="123.75">
      <c r="A556" s="35"/>
      <c r="B556" s="9" t="s">
        <v>390</v>
      </c>
      <c r="C556" s="5" t="s">
        <v>52</v>
      </c>
      <c r="D556" s="5" t="s">
        <v>11</v>
      </c>
      <c r="E556" s="5" t="s">
        <v>630</v>
      </c>
      <c r="F556" s="5" t="s">
        <v>406</v>
      </c>
      <c r="G556" s="8">
        <f t="shared" ref="G556:L556" si="294">G557</f>
        <v>0</v>
      </c>
      <c r="H556" s="8">
        <f t="shared" si="294"/>
        <v>8890</v>
      </c>
      <c r="I556" s="8">
        <f t="shared" si="294"/>
        <v>8890</v>
      </c>
      <c r="J556" s="8">
        <f t="shared" si="294"/>
        <v>0</v>
      </c>
      <c r="K556" s="8">
        <f t="shared" si="294"/>
        <v>8890</v>
      </c>
      <c r="L556" s="8">
        <f t="shared" si="294"/>
        <v>8890</v>
      </c>
    </row>
    <row r="557" spans="1:16" ht="45">
      <c r="A557" s="35"/>
      <c r="B557" s="7" t="s">
        <v>215</v>
      </c>
      <c r="C557" s="5" t="s">
        <v>52</v>
      </c>
      <c r="D557" s="5" t="s">
        <v>11</v>
      </c>
      <c r="E557" s="5" t="s">
        <v>630</v>
      </c>
      <c r="F557" s="5" t="s">
        <v>67</v>
      </c>
      <c r="G557" s="8"/>
      <c r="H557" s="8">
        <v>8890</v>
      </c>
      <c r="I557" s="8">
        <f>G557+H557</f>
        <v>8890</v>
      </c>
      <c r="J557" s="8"/>
      <c r="K557" s="8">
        <v>8890</v>
      </c>
      <c r="L557" s="8">
        <f>J557+K557</f>
        <v>8890</v>
      </c>
    </row>
    <row r="558" spans="1:16" ht="123.75">
      <c r="A558" s="35"/>
      <c r="B558" s="9" t="s">
        <v>386</v>
      </c>
      <c r="C558" s="5" t="s">
        <v>52</v>
      </c>
      <c r="D558" s="5" t="s">
        <v>11</v>
      </c>
      <c r="E558" s="5" t="s">
        <v>631</v>
      </c>
      <c r="F558" s="5" t="s">
        <v>406</v>
      </c>
      <c r="G558" s="8">
        <f t="shared" ref="G558:L558" si="295">G559</f>
        <v>0</v>
      </c>
      <c r="H558" s="8">
        <f t="shared" si="295"/>
        <v>42292.5</v>
      </c>
      <c r="I558" s="8">
        <f t="shared" si="295"/>
        <v>42292.5</v>
      </c>
      <c r="J558" s="8">
        <f t="shared" si="295"/>
        <v>0</v>
      </c>
      <c r="K558" s="8">
        <f t="shared" si="295"/>
        <v>42292.5</v>
      </c>
      <c r="L558" s="8">
        <f t="shared" si="295"/>
        <v>42292.5</v>
      </c>
    </row>
    <row r="559" spans="1:16" ht="45">
      <c r="A559" s="35"/>
      <c r="B559" s="7" t="s">
        <v>215</v>
      </c>
      <c r="C559" s="5" t="s">
        <v>52</v>
      </c>
      <c r="D559" s="5" t="s">
        <v>11</v>
      </c>
      <c r="E559" s="5" t="s">
        <v>631</v>
      </c>
      <c r="F559" s="5" t="s">
        <v>67</v>
      </c>
      <c r="G559" s="8"/>
      <c r="H559" s="8">
        <v>42292.5</v>
      </c>
      <c r="I559" s="8">
        <f>G559+H559</f>
        <v>42292.5</v>
      </c>
      <c r="J559" s="8"/>
      <c r="K559" s="8">
        <v>42292.5</v>
      </c>
      <c r="L559" s="8">
        <f>J559+K559</f>
        <v>42292.5</v>
      </c>
    </row>
    <row r="560" spans="1:16" ht="56.25">
      <c r="A560" s="35"/>
      <c r="B560" s="7" t="s">
        <v>250</v>
      </c>
      <c r="C560" s="5" t="s">
        <v>52</v>
      </c>
      <c r="D560" s="5" t="s">
        <v>11</v>
      </c>
      <c r="E560" s="5" t="s">
        <v>632</v>
      </c>
      <c r="F560" s="5" t="s">
        <v>406</v>
      </c>
      <c r="G560" s="8">
        <f t="shared" ref="G560:L560" si="296">SUM(G561:G562)</f>
        <v>0</v>
      </c>
      <c r="H560" s="8">
        <f t="shared" si="296"/>
        <v>10479.700000000001</v>
      </c>
      <c r="I560" s="8">
        <f t="shared" si="296"/>
        <v>10479.700000000001</v>
      </c>
      <c r="J560" s="8">
        <f t="shared" si="296"/>
        <v>0</v>
      </c>
      <c r="K560" s="8">
        <f t="shared" si="296"/>
        <v>10306.799999999999</v>
      </c>
      <c r="L560" s="8">
        <f t="shared" si="296"/>
        <v>10306.799999999999</v>
      </c>
    </row>
    <row r="561" spans="1:12" ht="22.5">
      <c r="A561" s="35"/>
      <c r="B561" s="7" t="s">
        <v>221</v>
      </c>
      <c r="C561" s="5" t="s">
        <v>52</v>
      </c>
      <c r="D561" s="5" t="s">
        <v>11</v>
      </c>
      <c r="E561" s="5" t="s">
        <v>632</v>
      </c>
      <c r="F561" s="5" t="s">
        <v>68</v>
      </c>
      <c r="G561" s="8"/>
      <c r="H561" s="8">
        <v>524</v>
      </c>
      <c r="I561" s="8">
        <f>G561+H561</f>
        <v>524</v>
      </c>
      <c r="J561" s="8"/>
      <c r="K561" s="8">
        <v>515.29999999999995</v>
      </c>
      <c r="L561" s="8">
        <f>J561+K561</f>
        <v>515.29999999999995</v>
      </c>
    </row>
    <row r="562" spans="1:12" ht="22.5">
      <c r="A562" s="35"/>
      <c r="B562" s="7" t="s">
        <v>222</v>
      </c>
      <c r="C562" s="5" t="s">
        <v>52</v>
      </c>
      <c r="D562" s="5" t="s">
        <v>11</v>
      </c>
      <c r="E562" s="5" t="s">
        <v>632</v>
      </c>
      <c r="F562" s="5" t="s">
        <v>68</v>
      </c>
      <c r="G562" s="8"/>
      <c r="H562" s="8">
        <v>9955.7000000000007</v>
      </c>
      <c r="I562" s="8">
        <f>G562+H562</f>
        <v>9955.7000000000007</v>
      </c>
      <c r="J562" s="8"/>
      <c r="K562" s="8">
        <v>9791.5</v>
      </c>
      <c r="L562" s="8">
        <f>J562+K562</f>
        <v>9791.5</v>
      </c>
    </row>
    <row r="563" spans="1:12" ht="45">
      <c r="A563" s="35"/>
      <c r="B563" s="7" t="s">
        <v>359</v>
      </c>
      <c r="C563" s="5" t="s">
        <v>52</v>
      </c>
      <c r="D563" s="5" t="s">
        <v>11</v>
      </c>
      <c r="E563" s="5" t="s">
        <v>624</v>
      </c>
      <c r="F563" s="16" t="s">
        <v>406</v>
      </c>
      <c r="G563" s="8">
        <f t="shared" ref="G563:L563" si="297">SUM(G564:G565)</f>
        <v>0</v>
      </c>
      <c r="H563" s="8">
        <f t="shared" si="297"/>
        <v>1262.5</v>
      </c>
      <c r="I563" s="8">
        <f t="shared" si="297"/>
        <v>1262.5</v>
      </c>
      <c r="J563" s="8">
        <f t="shared" si="297"/>
        <v>0</v>
      </c>
      <c r="K563" s="8">
        <f t="shared" si="297"/>
        <v>1262.5</v>
      </c>
      <c r="L563" s="8">
        <f t="shared" si="297"/>
        <v>1262.5</v>
      </c>
    </row>
    <row r="564" spans="1:12" ht="45">
      <c r="A564" s="35"/>
      <c r="B564" s="7" t="s">
        <v>216</v>
      </c>
      <c r="C564" s="5" t="s">
        <v>52</v>
      </c>
      <c r="D564" s="5" t="s">
        <v>11</v>
      </c>
      <c r="E564" s="5" t="s">
        <v>624</v>
      </c>
      <c r="F564" s="16" t="s">
        <v>67</v>
      </c>
      <c r="G564" s="8"/>
      <c r="H564" s="8">
        <v>63.1</v>
      </c>
      <c r="I564" s="8">
        <f>G564+H564</f>
        <v>63.1</v>
      </c>
      <c r="J564" s="8"/>
      <c r="K564" s="8">
        <v>63.1</v>
      </c>
      <c r="L564" s="8">
        <f>J564+K564</f>
        <v>63.1</v>
      </c>
    </row>
    <row r="565" spans="1:12" ht="45">
      <c r="A565" s="35"/>
      <c r="B565" s="7" t="s">
        <v>217</v>
      </c>
      <c r="C565" s="5" t="s">
        <v>52</v>
      </c>
      <c r="D565" s="5" t="s">
        <v>11</v>
      </c>
      <c r="E565" s="5" t="s">
        <v>624</v>
      </c>
      <c r="F565" s="16" t="s">
        <v>67</v>
      </c>
      <c r="G565" s="8"/>
      <c r="H565" s="8">
        <v>1199.4000000000001</v>
      </c>
      <c r="I565" s="8">
        <f>G565+H565</f>
        <v>1199.4000000000001</v>
      </c>
      <c r="J565" s="8"/>
      <c r="K565" s="8">
        <v>1199.4000000000001</v>
      </c>
      <c r="L565" s="8">
        <f>J565+K565</f>
        <v>1199.4000000000001</v>
      </c>
    </row>
    <row r="566" spans="1:12" ht="56.25">
      <c r="A566" s="35"/>
      <c r="B566" s="7" t="s">
        <v>361</v>
      </c>
      <c r="C566" s="5" t="s">
        <v>52</v>
      </c>
      <c r="D566" s="5" t="s">
        <v>11</v>
      </c>
      <c r="E566" s="5" t="s">
        <v>633</v>
      </c>
      <c r="F566" s="16" t="s">
        <v>406</v>
      </c>
      <c r="G566" s="8">
        <f t="shared" ref="G566:L566" si="298">SUM(G567:G568)</f>
        <v>0</v>
      </c>
      <c r="H566" s="8">
        <f t="shared" si="298"/>
        <v>5585.9000000000005</v>
      </c>
      <c r="I566" s="8">
        <f t="shared" si="298"/>
        <v>5585.9000000000005</v>
      </c>
      <c r="J566" s="8">
        <f t="shared" si="298"/>
        <v>0</v>
      </c>
      <c r="K566" s="8">
        <f t="shared" si="298"/>
        <v>5585.9000000000005</v>
      </c>
      <c r="L566" s="8">
        <f t="shared" si="298"/>
        <v>5585.9000000000005</v>
      </c>
    </row>
    <row r="567" spans="1:12" ht="45">
      <c r="A567" s="35"/>
      <c r="B567" s="7" t="s">
        <v>216</v>
      </c>
      <c r="C567" s="5" t="s">
        <v>52</v>
      </c>
      <c r="D567" s="5" t="s">
        <v>11</v>
      </c>
      <c r="E567" s="5" t="s">
        <v>633</v>
      </c>
      <c r="F567" s="16" t="s">
        <v>67</v>
      </c>
      <c r="G567" s="8"/>
      <c r="H567" s="8">
        <v>279.3</v>
      </c>
      <c r="I567" s="8">
        <f>G567+H567</f>
        <v>279.3</v>
      </c>
      <c r="J567" s="8"/>
      <c r="K567" s="8">
        <v>279.3</v>
      </c>
      <c r="L567" s="8">
        <f>J567+K567</f>
        <v>279.3</v>
      </c>
    </row>
    <row r="568" spans="1:12" ht="45">
      <c r="A568" s="35"/>
      <c r="B568" s="7" t="s">
        <v>217</v>
      </c>
      <c r="C568" s="5" t="s">
        <v>52</v>
      </c>
      <c r="D568" s="5" t="s">
        <v>11</v>
      </c>
      <c r="E568" s="5" t="s">
        <v>633</v>
      </c>
      <c r="F568" s="16" t="s">
        <v>67</v>
      </c>
      <c r="G568" s="8"/>
      <c r="H568" s="8">
        <v>5306.6</v>
      </c>
      <c r="I568" s="8">
        <f>G568+H568</f>
        <v>5306.6</v>
      </c>
      <c r="J568" s="8"/>
      <c r="K568" s="8">
        <v>5306.6</v>
      </c>
      <c r="L568" s="8">
        <f>J568+K568</f>
        <v>5306.6</v>
      </c>
    </row>
    <row r="569" spans="1:12" ht="67.5">
      <c r="A569" s="35"/>
      <c r="B569" s="6" t="s">
        <v>362</v>
      </c>
      <c r="C569" s="5" t="s">
        <v>52</v>
      </c>
      <c r="D569" s="5" t="s">
        <v>11</v>
      </c>
      <c r="E569" s="5" t="s">
        <v>634</v>
      </c>
      <c r="F569" s="5" t="s">
        <v>406</v>
      </c>
      <c r="G569" s="8">
        <f t="shared" ref="G569:L569" si="299">SUM(G570:G571)</f>
        <v>0</v>
      </c>
      <c r="H569" s="8">
        <f t="shared" si="299"/>
        <v>792.7</v>
      </c>
      <c r="I569" s="8">
        <f t="shared" si="299"/>
        <v>792.7</v>
      </c>
      <c r="J569" s="8">
        <f t="shared" si="299"/>
        <v>0</v>
      </c>
      <c r="K569" s="8">
        <f t="shared" si="299"/>
        <v>792.7</v>
      </c>
      <c r="L569" s="8">
        <f t="shared" si="299"/>
        <v>792.7</v>
      </c>
    </row>
    <row r="570" spans="1:12" ht="45">
      <c r="A570" s="35"/>
      <c r="B570" s="6" t="s">
        <v>216</v>
      </c>
      <c r="C570" s="5" t="s">
        <v>52</v>
      </c>
      <c r="D570" s="5" t="s">
        <v>11</v>
      </c>
      <c r="E570" s="5" t="s">
        <v>634</v>
      </c>
      <c r="F570" s="5" t="s">
        <v>67</v>
      </c>
      <c r="G570" s="8"/>
      <c r="H570" s="8">
        <v>39.6</v>
      </c>
      <c r="I570" s="8">
        <f>G570+H570</f>
        <v>39.6</v>
      </c>
      <c r="J570" s="8"/>
      <c r="K570" s="8">
        <v>39.6</v>
      </c>
      <c r="L570" s="8">
        <f>J570+K570</f>
        <v>39.6</v>
      </c>
    </row>
    <row r="571" spans="1:12" ht="45">
      <c r="A571" s="35"/>
      <c r="B571" s="6" t="s">
        <v>217</v>
      </c>
      <c r="C571" s="5" t="s">
        <v>52</v>
      </c>
      <c r="D571" s="5" t="s">
        <v>11</v>
      </c>
      <c r="E571" s="5" t="s">
        <v>634</v>
      </c>
      <c r="F571" s="5" t="s">
        <v>67</v>
      </c>
      <c r="G571" s="8"/>
      <c r="H571" s="8">
        <v>753.1</v>
      </c>
      <c r="I571" s="8">
        <f>G571+H571</f>
        <v>753.1</v>
      </c>
      <c r="J571" s="8"/>
      <c r="K571" s="8">
        <v>753.1</v>
      </c>
      <c r="L571" s="8">
        <f>J571+K571</f>
        <v>753.1</v>
      </c>
    </row>
    <row r="572" spans="1:12">
      <c r="A572" s="62" t="s">
        <v>60</v>
      </c>
      <c r="B572" s="38" t="s">
        <v>149</v>
      </c>
      <c r="C572" s="32" t="s">
        <v>52</v>
      </c>
      <c r="D572" s="32" t="s">
        <v>17</v>
      </c>
      <c r="E572" s="32"/>
      <c r="F572" s="36"/>
      <c r="G572" s="11">
        <f>G573</f>
        <v>42117.5</v>
      </c>
      <c r="H572" s="11">
        <f t="shared" ref="H572:L572" si="300">H573</f>
        <v>0</v>
      </c>
      <c r="I572" s="11">
        <f t="shared" si="300"/>
        <v>42117.5</v>
      </c>
      <c r="J572" s="11">
        <f t="shared" si="300"/>
        <v>42117.5</v>
      </c>
      <c r="K572" s="11">
        <f t="shared" si="300"/>
        <v>0</v>
      </c>
      <c r="L572" s="11">
        <f t="shared" si="300"/>
        <v>42117.5</v>
      </c>
    </row>
    <row r="573" spans="1:12" ht="56.25">
      <c r="A573" s="62"/>
      <c r="B573" s="46" t="s">
        <v>462</v>
      </c>
      <c r="C573" s="5" t="s">
        <v>52</v>
      </c>
      <c r="D573" s="5" t="s">
        <v>17</v>
      </c>
      <c r="E573" s="5" t="s">
        <v>167</v>
      </c>
      <c r="F573" s="5"/>
      <c r="G573" s="8">
        <f>G574+G590+G601</f>
        <v>42117.5</v>
      </c>
      <c r="H573" s="8">
        <f t="shared" ref="H573:L573" si="301">H574+H590+H601</f>
        <v>0</v>
      </c>
      <c r="I573" s="8">
        <f t="shared" si="301"/>
        <v>42117.5</v>
      </c>
      <c r="J573" s="8">
        <f t="shared" si="301"/>
        <v>42117.5</v>
      </c>
      <c r="K573" s="8">
        <f t="shared" si="301"/>
        <v>0</v>
      </c>
      <c r="L573" s="8">
        <f t="shared" si="301"/>
        <v>42117.5</v>
      </c>
    </row>
    <row r="574" spans="1:12" ht="22.5">
      <c r="A574" s="62"/>
      <c r="B574" s="46" t="s">
        <v>166</v>
      </c>
      <c r="C574" s="5" t="s">
        <v>52</v>
      </c>
      <c r="D574" s="5" t="s">
        <v>17</v>
      </c>
      <c r="E574" s="5" t="s">
        <v>168</v>
      </c>
      <c r="F574" s="5"/>
      <c r="G574" s="8">
        <f>G575+G577+G579+G581+G584+G586</f>
        <v>25521.5</v>
      </c>
      <c r="H574" s="8">
        <f t="shared" ref="H574:L574" si="302">H575+H577+H579+H581+H584+H586</f>
        <v>-25521.5</v>
      </c>
      <c r="I574" s="8">
        <f t="shared" si="302"/>
        <v>0</v>
      </c>
      <c r="J574" s="8">
        <f t="shared" si="302"/>
        <v>25521.5</v>
      </c>
      <c r="K574" s="8">
        <f t="shared" si="302"/>
        <v>-25521.5</v>
      </c>
      <c r="L574" s="8">
        <f t="shared" si="302"/>
        <v>0</v>
      </c>
    </row>
    <row r="575" spans="1:12" ht="22.5">
      <c r="A575" s="62"/>
      <c r="B575" s="46" t="s">
        <v>116</v>
      </c>
      <c r="C575" s="5" t="s">
        <v>52</v>
      </c>
      <c r="D575" s="5" t="s">
        <v>17</v>
      </c>
      <c r="E575" s="5" t="s">
        <v>117</v>
      </c>
      <c r="F575" s="5"/>
      <c r="G575" s="8">
        <f t="shared" ref="G575:L575" si="303">G576</f>
        <v>560</v>
      </c>
      <c r="H575" s="8">
        <f t="shared" si="303"/>
        <v>-560</v>
      </c>
      <c r="I575" s="8">
        <f t="shared" si="303"/>
        <v>0</v>
      </c>
      <c r="J575" s="8">
        <f t="shared" si="303"/>
        <v>560</v>
      </c>
      <c r="K575" s="8">
        <f t="shared" si="303"/>
        <v>-560</v>
      </c>
      <c r="L575" s="8">
        <f t="shared" si="303"/>
        <v>0</v>
      </c>
    </row>
    <row r="576" spans="1:12" ht="45">
      <c r="A576" s="62"/>
      <c r="B576" s="46" t="s">
        <v>56</v>
      </c>
      <c r="C576" s="5" t="s">
        <v>52</v>
      </c>
      <c r="D576" s="5" t="s">
        <v>17</v>
      </c>
      <c r="E576" s="5" t="s">
        <v>117</v>
      </c>
      <c r="F576" s="16">
        <v>611</v>
      </c>
      <c r="G576" s="8">
        <v>560</v>
      </c>
      <c r="H576" s="8">
        <v>-560</v>
      </c>
      <c r="I576" s="8">
        <f>G576+H576</f>
        <v>0</v>
      </c>
      <c r="J576" s="8">
        <v>560</v>
      </c>
      <c r="K576" s="8">
        <v>-560</v>
      </c>
      <c r="L576" s="8">
        <f>J576+K576</f>
        <v>0</v>
      </c>
    </row>
    <row r="577" spans="1:12">
      <c r="A577" s="62"/>
      <c r="B577" s="46" t="s">
        <v>241</v>
      </c>
      <c r="C577" s="5" t="s">
        <v>52</v>
      </c>
      <c r="D577" s="5" t="s">
        <v>17</v>
      </c>
      <c r="E577" s="5" t="s">
        <v>242</v>
      </c>
      <c r="F577" s="5"/>
      <c r="G577" s="8">
        <f t="shared" ref="G577:L577" si="304">G578</f>
        <v>1861.6</v>
      </c>
      <c r="H577" s="8">
        <f t="shared" si="304"/>
        <v>-1861.6</v>
      </c>
      <c r="I577" s="8">
        <f t="shared" si="304"/>
        <v>0</v>
      </c>
      <c r="J577" s="8">
        <f t="shared" si="304"/>
        <v>1861.6</v>
      </c>
      <c r="K577" s="8">
        <f t="shared" si="304"/>
        <v>-1861.6</v>
      </c>
      <c r="L577" s="8">
        <f t="shared" si="304"/>
        <v>0</v>
      </c>
    </row>
    <row r="578" spans="1:12" ht="45">
      <c r="A578" s="62"/>
      <c r="B578" s="46" t="s">
        <v>56</v>
      </c>
      <c r="C578" s="5" t="s">
        <v>52</v>
      </c>
      <c r="D578" s="5" t="s">
        <v>17</v>
      </c>
      <c r="E578" s="5" t="s">
        <v>242</v>
      </c>
      <c r="F578" s="16">
        <v>611</v>
      </c>
      <c r="G578" s="8">
        <v>1861.6</v>
      </c>
      <c r="H578" s="8">
        <v>-1861.6</v>
      </c>
      <c r="I578" s="8">
        <f>G578+H578</f>
        <v>0</v>
      </c>
      <c r="J578" s="8">
        <v>1861.6</v>
      </c>
      <c r="K578" s="8">
        <v>-1861.6</v>
      </c>
      <c r="L578" s="8">
        <f>J578+K578</f>
        <v>0</v>
      </c>
    </row>
    <row r="579" spans="1:12">
      <c r="A579" s="62"/>
      <c r="B579" s="46" t="s">
        <v>243</v>
      </c>
      <c r="C579" s="5" t="s">
        <v>52</v>
      </c>
      <c r="D579" s="5" t="s">
        <v>17</v>
      </c>
      <c r="E579" s="5" t="s">
        <v>244</v>
      </c>
      <c r="F579" s="5"/>
      <c r="G579" s="8">
        <f t="shared" ref="G579:L579" si="305">G580</f>
        <v>607.79999999999995</v>
      </c>
      <c r="H579" s="8">
        <f t="shared" si="305"/>
        <v>-607.79999999999995</v>
      </c>
      <c r="I579" s="8">
        <f t="shared" si="305"/>
        <v>0</v>
      </c>
      <c r="J579" s="8">
        <f t="shared" si="305"/>
        <v>607.79999999999995</v>
      </c>
      <c r="K579" s="8">
        <f t="shared" si="305"/>
        <v>-607.79999999999995</v>
      </c>
      <c r="L579" s="8">
        <f t="shared" si="305"/>
        <v>0</v>
      </c>
    </row>
    <row r="580" spans="1:12" ht="45">
      <c r="A580" s="62"/>
      <c r="B580" s="46" t="s">
        <v>56</v>
      </c>
      <c r="C580" s="5" t="s">
        <v>52</v>
      </c>
      <c r="D580" s="5" t="s">
        <v>17</v>
      </c>
      <c r="E580" s="5" t="s">
        <v>244</v>
      </c>
      <c r="F580" s="16">
        <v>611</v>
      </c>
      <c r="G580" s="8">
        <v>607.79999999999995</v>
      </c>
      <c r="H580" s="8">
        <v>-607.79999999999995</v>
      </c>
      <c r="I580" s="8">
        <f>G580+H580</f>
        <v>0</v>
      </c>
      <c r="J580" s="8">
        <v>607.79999999999995</v>
      </c>
      <c r="K580" s="8">
        <v>-607.79999999999995</v>
      </c>
      <c r="L580" s="8">
        <f>J580+K580</f>
        <v>0</v>
      </c>
    </row>
    <row r="581" spans="1:12" ht="33.75">
      <c r="A581" s="62"/>
      <c r="B581" s="7" t="s">
        <v>178</v>
      </c>
      <c r="C581" s="5" t="s">
        <v>52</v>
      </c>
      <c r="D581" s="5" t="s">
        <v>17</v>
      </c>
      <c r="E581" s="5" t="s">
        <v>179</v>
      </c>
      <c r="F581" s="16"/>
      <c r="G581" s="8">
        <f>G582+G583</f>
        <v>13048.8</v>
      </c>
      <c r="H581" s="8">
        <f t="shared" ref="H581:L581" si="306">H582+H583</f>
        <v>-13048.8</v>
      </c>
      <c r="I581" s="8">
        <f t="shared" si="306"/>
        <v>0</v>
      </c>
      <c r="J581" s="8">
        <f t="shared" si="306"/>
        <v>13048.8</v>
      </c>
      <c r="K581" s="8">
        <f t="shared" si="306"/>
        <v>-13048.8</v>
      </c>
      <c r="L581" s="8">
        <f t="shared" si="306"/>
        <v>0</v>
      </c>
    </row>
    <row r="582" spans="1:12" ht="45">
      <c r="A582" s="62"/>
      <c r="B582" s="7" t="s">
        <v>56</v>
      </c>
      <c r="C582" s="5" t="s">
        <v>52</v>
      </c>
      <c r="D582" s="5" t="s">
        <v>17</v>
      </c>
      <c r="E582" s="5" t="s">
        <v>179</v>
      </c>
      <c r="F582" s="16" t="s">
        <v>67</v>
      </c>
      <c r="G582" s="8">
        <v>12876.3</v>
      </c>
      <c r="H582" s="8">
        <v>-12876.3</v>
      </c>
      <c r="I582" s="8">
        <f>G582+H582</f>
        <v>0</v>
      </c>
      <c r="J582" s="8">
        <v>12876.3</v>
      </c>
      <c r="K582" s="8">
        <v>-12876.3</v>
      </c>
      <c r="L582" s="8">
        <f>J582+K582</f>
        <v>0</v>
      </c>
    </row>
    <row r="583" spans="1:12">
      <c r="A583" s="62"/>
      <c r="B583" s="7" t="s">
        <v>303</v>
      </c>
      <c r="C583" s="5" t="s">
        <v>52</v>
      </c>
      <c r="D583" s="5" t="s">
        <v>17</v>
      </c>
      <c r="E583" s="5" t="s">
        <v>179</v>
      </c>
      <c r="F583" s="16" t="s">
        <v>68</v>
      </c>
      <c r="G583" s="8">
        <v>172.5</v>
      </c>
      <c r="H583" s="8">
        <v>-172.5</v>
      </c>
      <c r="I583" s="8">
        <f>G583+H583</f>
        <v>0</v>
      </c>
      <c r="J583" s="8">
        <v>172.5</v>
      </c>
      <c r="K583" s="8">
        <v>-172.5</v>
      </c>
      <c r="L583" s="8">
        <f>J583+K583</f>
        <v>0</v>
      </c>
    </row>
    <row r="584" spans="1:12" ht="22.5">
      <c r="A584" s="62"/>
      <c r="B584" s="18" t="s">
        <v>118</v>
      </c>
      <c r="C584" s="5" t="s">
        <v>52</v>
      </c>
      <c r="D584" s="5" t="s">
        <v>17</v>
      </c>
      <c r="E584" s="5" t="s">
        <v>119</v>
      </c>
      <c r="F584" s="16"/>
      <c r="G584" s="8">
        <f>G585</f>
        <v>527.5</v>
      </c>
      <c r="H584" s="8">
        <f t="shared" ref="H584:L584" si="307">H585</f>
        <v>-527.5</v>
      </c>
      <c r="I584" s="8">
        <f t="shared" si="307"/>
        <v>0</v>
      </c>
      <c r="J584" s="8">
        <f t="shared" si="307"/>
        <v>527.5</v>
      </c>
      <c r="K584" s="8">
        <f t="shared" si="307"/>
        <v>-527.5</v>
      </c>
      <c r="L584" s="8">
        <f t="shared" si="307"/>
        <v>0</v>
      </c>
    </row>
    <row r="585" spans="1:12" ht="45">
      <c r="A585" s="62"/>
      <c r="B585" s="46" t="s">
        <v>57</v>
      </c>
      <c r="C585" s="5" t="s">
        <v>52</v>
      </c>
      <c r="D585" s="5" t="s">
        <v>17</v>
      </c>
      <c r="E585" s="5" t="s">
        <v>119</v>
      </c>
      <c r="F585" s="16">
        <v>611</v>
      </c>
      <c r="G585" s="8">
        <v>527.5</v>
      </c>
      <c r="H585" s="8">
        <v>-527.5</v>
      </c>
      <c r="I585" s="8">
        <f>G585+H585</f>
        <v>0</v>
      </c>
      <c r="J585" s="8">
        <v>527.5</v>
      </c>
      <c r="K585" s="8">
        <v>-527.5</v>
      </c>
      <c r="L585" s="8">
        <f>J585+K585</f>
        <v>0</v>
      </c>
    </row>
    <row r="586" spans="1:12" ht="33.75">
      <c r="A586" s="35"/>
      <c r="B586" s="7" t="s">
        <v>180</v>
      </c>
      <c r="C586" s="5" t="s">
        <v>52</v>
      </c>
      <c r="D586" s="5" t="s">
        <v>17</v>
      </c>
      <c r="E586" s="5" t="s">
        <v>181</v>
      </c>
      <c r="F586" s="5"/>
      <c r="G586" s="8">
        <f>G587+G588+G589</f>
        <v>8915.8000000000011</v>
      </c>
      <c r="H586" s="8">
        <f t="shared" ref="H586:I586" si="308">H587+H588+H589</f>
        <v>-8915.8000000000011</v>
      </c>
      <c r="I586" s="8">
        <f t="shared" si="308"/>
        <v>0</v>
      </c>
      <c r="J586" s="8">
        <f>J587+J588+J589</f>
        <v>8915.8000000000011</v>
      </c>
      <c r="K586" s="8">
        <f t="shared" ref="K586:L586" si="309">K587+K588+K589</f>
        <v>-8915.8000000000011</v>
      </c>
      <c r="L586" s="8">
        <f t="shared" si="309"/>
        <v>0</v>
      </c>
    </row>
    <row r="587" spans="1:12" ht="45">
      <c r="A587" s="35"/>
      <c r="B587" s="7" t="s">
        <v>57</v>
      </c>
      <c r="C587" s="5" t="s">
        <v>52</v>
      </c>
      <c r="D587" s="5" t="s">
        <v>17</v>
      </c>
      <c r="E587" s="5" t="s">
        <v>181</v>
      </c>
      <c r="F587" s="5" t="s">
        <v>67</v>
      </c>
      <c r="G587" s="8">
        <v>7731.3</v>
      </c>
      <c r="H587" s="8">
        <v>-7731.3</v>
      </c>
      <c r="I587" s="8">
        <f>G587+H587</f>
        <v>0</v>
      </c>
      <c r="J587" s="8">
        <v>7731.3</v>
      </c>
      <c r="K587" s="8">
        <v>-7731.3</v>
      </c>
      <c r="L587" s="8">
        <f>J587+K587</f>
        <v>0</v>
      </c>
    </row>
    <row r="588" spans="1:12">
      <c r="A588" s="35"/>
      <c r="B588" s="46" t="s">
        <v>303</v>
      </c>
      <c r="C588" s="5" t="s">
        <v>52</v>
      </c>
      <c r="D588" s="5" t="s">
        <v>17</v>
      </c>
      <c r="E588" s="5" t="s">
        <v>181</v>
      </c>
      <c r="F588" s="5" t="s">
        <v>68</v>
      </c>
      <c r="G588" s="8">
        <v>88.3</v>
      </c>
      <c r="H588" s="8">
        <v>-88.3</v>
      </c>
      <c r="I588" s="8">
        <f>G588+H588</f>
        <v>0</v>
      </c>
      <c r="J588" s="8">
        <v>88.3</v>
      </c>
      <c r="K588" s="8">
        <v>-88.3</v>
      </c>
      <c r="L588" s="8">
        <f>J588+K588</f>
        <v>0</v>
      </c>
    </row>
    <row r="589" spans="1:12" ht="67.5">
      <c r="A589" s="35"/>
      <c r="B589" s="7" t="s">
        <v>395</v>
      </c>
      <c r="C589" s="5" t="s">
        <v>52</v>
      </c>
      <c r="D589" s="5" t="s">
        <v>17</v>
      </c>
      <c r="E589" s="5" t="s">
        <v>181</v>
      </c>
      <c r="F589" s="5" t="s">
        <v>396</v>
      </c>
      <c r="G589" s="8">
        <v>1096.2</v>
      </c>
      <c r="H589" s="8">
        <v>-1096.2</v>
      </c>
      <c r="I589" s="8">
        <f>G589+H589</f>
        <v>0</v>
      </c>
      <c r="J589" s="8">
        <v>1096.2</v>
      </c>
      <c r="K589" s="8">
        <v>-1096.2</v>
      </c>
      <c r="L589" s="8">
        <f>J589+K589</f>
        <v>0</v>
      </c>
    </row>
    <row r="590" spans="1:12">
      <c r="A590" s="35"/>
      <c r="B590" s="46" t="s">
        <v>169</v>
      </c>
      <c r="C590" s="5" t="s">
        <v>52</v>
      </c>
      <c r="D590" s="5" t="s">
        <v>17</v>
      </c>
      <c r="E590" s="5" t="s">
        <v>170</v>
      </c>
      <c r="F590" s="5"/>
      <c r="G590" s="8">
        <f>G591+G593+G595+G597</f>
        <v>16596</v>
      </c>
      <c r="H590" s="8">
        <f t="shared" ref="H590:L590" si="310">H591+H593+H595+H597</f>
        <v>-16596</v>
      </c>
      <c r="I590" s="8">
        <f t="shared" si="310"/>
        <v>0</v>
      </c>
      <c r="J590" s="8">
        <f t="shared" si="310"/>
        <v>16596</v>
      </c>
      <c r="K590" s="8">
        <f t="shared" si="310"/>
        <v>-16596</v>
      </c>
      <c r="L590" s="8">
        <f t="shared" si="310"/>
        <v>0</v>
      </c>
    </row>
    <row r="591" spans="1:12" ht="33.75">
      <c r="A591" s="35"/>
      <c r="B591" s="18" t="s">
        <v>120</v>
      </c>
      <c r="C591" s="5" t="s">
        <v>52</v>
      </c>
      <c r="D591" s="5" t="s">
        <v>17</v>
      </c>
      <c r="E591" s="5" t="s">
        <v>121</v>
      </c>
      <c r="F591" s="5"/>
      <c r="G591" s="8">
        <f t="shared" ref="G591:L591" si="311">G592</f>
        <v>2928.8</v>
      </c>
      <c r="H591" s="8">
        <f t="shared" si="311"/>
        <v>-2928.8</v>
      </c>
      <c r="I591" s="8">
        <f t="shared" si="311"/>
        <v>0</v>
      </c>
      <c r="J591" s="8">
        <f t="shared" si="311"/>
        <v>2928.8</v>
      </c>
      <c r="K591" s="8">
        <f t="shared" si="311"/>
        <v>-2928.8</v>
      </c>
      <c r="L591" s="8">
        <f t="shared" si="311"/>
        <v>0</v>
      </c>
    </row>
    <row r="592" spans="1:12" ht="45">
      <c r="A592" s="35"/>
      <c r="B592" s="46" t="s">
        <v>57</v>
      </c>
      <c r="C592" s="5" t="s">
        <v>52</v>
      </c>
      <c r="D592" s="5" t="s">
        <v>17</v>
      </c>
      <c r="E592" s="5" t="s">
        <v>121</v>
      </c>
      <c r="F592" s="16">
        <v>611</v>
      </c>
      <c r="G592" s="8">
        <v>2928.8</v>
      </c>
      <c r="H592" s="8">
        <v>-2928.8</v>
      </c>
      <c r="I592" s="8">
        <f>G592+H592</f>
        <v>0</v>
      </c>
      <c r="J592" s="8">
        <v>2928.8</v>
      </c>
      <c r="K592" s="8">
        <v>-2928.8</v>
      </c>
      <c r="L592" s="8">
        <f>J592+K592</f>
        <v>0</v>
      </c>
    </row>
    <row r="593" spans="1:12" ht="45">
      <c r="A593" s="35"/>
      <c r="B593" s="46" t="s">
        <v>371</v>
      </c>
      <c r="C593" s="5" t="s">
        <v>52</v>
      </c>
      <c r="D593" s="5" t="s">
        <v>17</v>
      </c>
      <c r="E593" s="5" t="s">
        <v>340</v>
      </c>
      <c r="F593" s="16"/>
      <c r="G593" s="8">
        <f t="shared" ref="G593:L593" si="312">SUM(G594)</f>
        <v>381.1</v>
      </c>
      <c r="H593" s="8">
        <f t="shared" si="312"/>
        <v>-381.1</v>
      </c>
      <c r="I593" s="8">
        <f t="shared" si="312"/>
        <v>0</v>
      </c>
      <c r="J593" s="8">
        <f t="shared" si="312"/>
        <v>381.1</v>
      </c>
      <c r="K593" s="8">
        <f t="shared" si="312"/>
        <v>-381.1</v>
      </c>
      <c r="L593" s="8">
        <f t="shared" si="312"/>
        <v>0</v>
      </c>
    </row>
    <row r="594" spans="1:12" ht="45">
      <c r="A594" s="35"/>
      <c r="B594" s="46" t="s">
        <v>57</v>
      </c>
      <c r="C594" s="5" t="s">
        <v>52</v>
      </c>
      <c r="D594" s="5" t="s">
        <v>17</v>
      </c>
      <c r="E594" s="5" t="s">
        <v>340</v>
      </c>
      <c r="F594" s="5" t="s">
        <v>67</v>
      </c>
      <c r="G594" s="8">
        <v>381.1</v>
      </c>
      <c r="H594" s="8">
        <v>-381.1</v>
      </c>
      <c r="I594" s="8">
        <f>G594+H594</f>
        <v>0</v>
      </c>
      <c r="J594" s="8">
        <v>381.1</v>
      </c>
      <c r="K594" s="8">
        <v>-381.1</v>
      </c>
      <c r="L594" s="8">
        <f>J594+K594</f>
        <v>0</v>
      </c>
    </row>
    <row r="595" spans="1:12" ht="33.75">
      <c r="A595" s="35"/>
      <c r="B595" s="7" t="s">
        <v>223</v>
      </c>
      <c r="C595" s="5" t="s">
        <v>52</v>
      </c>
      <c r="D595" s="5" t="s">
        <v>17</v>
      </c>
      <c r="E595" s="5" t="s">
        <v>341</v>
      </c>
      <c r="F595" s="16"/>
      <c r="G595" s="8">
        <f t="shared" ref="G595:L595" si="313">SUM(G596)</f>
        <v>3.2</v>
      </c>
      <c r="H595" s="8">
        <f t="shared" si="313"/>
        <v>-3.2</v>
      </c>
      <c r="I595" s="8">
        <f t="shared" si="313"/>
        <v>0</v>
      </c>
      <c r="J595" s="8">
        <f t="shared" si="313"/>
        <v>3.2</v>
      </c>
      <c r="K595" s="8">
        <f t="shared" si="313"/>
        <v>-3.2</v>
      </c>
      <c r="L595" s="8">
        <f t="shared" si="313"/>
        <v>0</v>
      </c>
    </row>
    <row r="596" spans="1:12" ht="45">
      <c r="A596" s="35"/>
      <c r="B596" s="7" t="s">
        <v>57</v>
      </c>
      <c r="C596" s="5" t="s">
        <v>52</v>
      </c>
      <c r="D596" s="5" t="s">
        <v>17</v>
      </c>
      <c r="E596" s="5" t="s">
        <v>341</v>
      </c>
      <c r="F596" s="5" t="s">
        <v>67</v>
      </c>
      <c r="G596" s="8">
        <v>3.2</v>
      </c>
      <c r="H596" s="8">
        <v>-3.2</v>
      </c>
      <c r="I596" s="8">
        <f>G596+H596</f>
        <v>0</v>
      </c>
      <c r="J596" s="8">
        <v>3.2</v>
      </c>
      <c r="K596" s="8">
        <v>-3.2</v>
      </c>
      <c r="L596" s="8">
        <f>J596+K596</f>
        <v>0</v>
      </c>
    </row>
    <row r="597" spans="1:12" ht="33.75" customHeight="1">
      <c r="A597" s="35"/>
      <c r="B597" s="7" t="s">
        <v>182</v>
      </c>
      <c r="C597" s="5" t="s">
        <v>52</v>
      </c>
      <c r="D597" s="5" t="s">
        <v>17</v>
      </c>
      <c r="E597" s="5" t="s">
        <v>183</v>
      </c>
      <c r="F597" s="5"/>
      <c r="G597" s="8">
        <f>G598+G599+G600</f>
        <v>13282.9</v>
      </c>
      <c r="H597" s="8">
        <f t="shared" ref="H597:I597" si="314">H598+H599+H600</f>
        <v>-13282.9</v>
      </c>
      <c r="I597" s="8">
        <f t="shared" si="314"/>
        <v>0</v>
      </c>
      <c r="J597" s="8">
        <f>J598+J599+J600</f>
        <v>13282.9</v>
      </c>
      <c r="K597" s="8">
        <f t="shared" ref="K597:L597" si="315">K598+K599+K600</f>
        <v>-13282.9</v>
      </c>
      <c r="L597" s="8">
        <f t="shared" si="315"/>
        <v>0</v>
      </c>
    </row>
    <row r="598" spans="1:12" ht="45">
      <c r="A598" s="35"/>
      <c r="B598" s="7" t="s">
        <v>57</v>
      </c>
      <c r="C598" s="5" t="s">
        <v>52</v>
      </c>
      <c r="D598" s="5" t="s">
        <v>17</v>
      </c>
      <c r="E598" s="5" t="s">
        <v>183</v>
      </c>
      <c r="F598" s="5" t="s">
        <v>67</v>
      </c>
      <c r="G598" s="8">
        <v>12105.6</v>
      </c>
      <c r="H598" s="8">
        <v>-12105.6</v>
      </c>
      <c r="I598" s="8">
        <f>G598+H598</f>
        <v>0</v>
      </c>
      <c r="J598" s="8">
        <v>12105.6</v>
      </c>
      <c r="K598" s="8">
        <v>-12105.6</v>
      </c>
      <c r="L598" s="8">
        <f>J598+K598</f>
        <v>0</v>
      </c>
    </row>
    <row r="599" spans="1:12">
      <c r="A599" s="35"/>
      <c r="B599" s="46" t="s">
        <v>303</v>
      </c>
      <c r="C599" s="5" t="s">
        <v>52</v>
      </c>
      <c r="D599" s="5" t="s">
        <v>17</v>
      </c>
      <c r="E599" s="5" t="s">
        <v>183</v>
      </c>
      <c r="F599" s="5" t="s">
        <v>68</v>
      </c>
      <c r="G599" s="8">
        <v>131.5</v>
      </c>
      <c r="H599" s="8">
        <v>-131.5</v>
      </c>
      <c r="I599" s="8">
        <f>G599+H599</f>
        <v>0</v>
      </c>
      <c r="J599" s="8">
        <v>131.5</v>
      </c>
      <c r="K599" s="8">
        <v>-131.5</v>
      </c>
      <c r="L599" s="8">
        <f>J599+K599</f>
        <v>0</v>
      </c>
    </row>
    <row r="600" spans="1:12" ht="67.5">
      <c r="A600" s="35"/>
      <c r="B600" s="7" t="s">
        <v>395</v>
      </c>
      <c r="C600" s="5" t="s">
        <v>52</v>
      </c>
      <c r="D600" s="5" t="s">
        <v>17</v>
      </c>
      <c r="E600" s="5" t="s">
        <v>183</v>
      </c>
      <c r="F600" s="5" t="s">
        <v>396</v>
      </c>
      <c r="G600" s="8">
        <v>1045.8</v>
      </c>
      <c r="H600" s="8">
        <v>-1045.8</v>
      </c>
      <c r="I600" s="8">
        <f>G600+H600</f>
        <v>0</v>
      </c>
      <c r="J600" s="8">
        <v>1045.8</v>
      </c>
      <c r="K600" s="8">
        <v>-1045.8</v>
      </c>
      <c r="L600" s="8">
        <f>J600+K600</f>
        <v>0</v>
      </c>
    </row>
    <row r="601" spans="1:12" ht="22.5">
      <c r="A601" s="35"/>
      <c r="B601" s="4" t="s">
        <v>635</v>
      </c>
      <c r="C601" s="5" t="s">
        <v>52</v>
      </c>
      <c r="D601" s="5" t="s">
        <v>17</v>
      </c>
      <c r="E601" s="17" t="s">
        <v>642</v>
      </c>
      <c r="F601" s="16" t="s">
        <v>406</v>
      </c>
      <c r="G601" s="54">
        <f t="shared" ref="G601:L601" si="316">G602+G608+G618+G610+G621+G612+G623+G604+G614+G625</f>
        <v>0</v>
      </c>
      <c r="H601" s="54">
        <f t="shared" si="316"/>
        <v>42117.5</v>
      </c>
      <c r="I601" s="54">
        <f t="shared" si="316"/>
        <v>42117.5</v>
      </c>
      <c r="J601" s="54">
        <f t="shared" si="316"/>
        <v>0</v>
      </c>
      <c r="K601" s="54">
        <f t="shared" si="316"/>
        <v>42117.5</v>
      </c>
      <c r="L601" s="54">
        <f t="shared" si="316"/>
        <v>42117.5</v>
      </c>
    </row>
    <row r="602" spans="1:12" ht="22.5">
      <c r="A602" s="35"/>
      <c r="B602" s="7" t="s">
        <v>636</v>
      </c>
      <c r="C602" s="5" t="s">
        <v>52</v>
      </c>
      <c r="D602" s="5" t="s">
        <v>17</v>
      </c>
      <c r="E602" s="5" t="s">
        <v>643</v>
      </c>
      <c r="F602" s="5" t="s">
        <v>406</v>
      </c>
      <c r="G602" s="8">
        <f t="shared" ref="G602:L602" si="317">G603</f>
        <v>0</v>
      </c>
      <c r="H602" s="8">
        <f t="shared" si="317"/>
        <v>527.5</v>
      </c>
      <c r="I602" s="8">
        <f t="shared" si="317"/>
        <v>527.5</v>
      </c>
      <c r="J602" s="8">
        <f t="shared" si="317"/>
        <v>0</v>
      </c>
      <c r="K602" s="8">
        <f t="shared" si="317"/>
        <v>527.5</v>
      </c>
      <c r="L602" s="8">
        <f t="shared" si="317"/>
        <v>527.5</v>
      </c>
    </row>
    <row r="603" spans="1:12" ht="45">
      <c r="A603" s="35"/>
      <c r="B603" s="7" t="s">
        <v>57</v>
      </c>
      <c r="C603" s="5" t="s">
        <v>52</v>
      </c>
      <c r="D603" s="5" t="s">
        <v>17</v>
      </c>
      <c r="E603" s="5" t="s">
        <v>643</v>
      </c>
      <c r="F603" s="5" t="s">
        <v>67</v>
      </c>
      <c r="G603" s="8"/>
      <c r="H603" s="8">
        <v>527.5</v>
      </c>
      <c r="I603" s="8">
        <f>G603+H603</f>
        <v>527.5</v>
      </c>
      <c r="J603" s="8"/>
      <c r="K603" s="8">
        <v>527.5</v>
      </c>
      <c r="L603" s="8">
        <f>J603+K603</f>
        <v>527.5</v>
      </c>
    </row>
    <row r="604" spans="1:12" ht="33.75">
      <c r="A604" s="35"/>
      <c r="B604" s="7" t="s">
        <v>637</v>
      </c>
      <c r="C604" s="5" t="s">
        <v>52</v>
      </c>
      <c r="D604" s="5" t="s">
        <v>17</v>
      </c>
      <c r="E604" s="5" t="s">
        <v>644</v>
      </c>
      <c r="F604" s="5" t="s">
        <v>406</v>
      </c>
      <c r="G604" s="8">
        <f t="shared" ref="G604:L604" si="318">SUM(G605:G607)</f>
        <v>0</v>
      </c>
      <c r="H604" s="8">
        <f t="shared" si="318"/>
        <v>8915.8000000000011</v>
      </c>
      <c r="I604" s="8">
        <f t="shared" si="318"/>
        <v>8915.8000000000011</v>
      </c>
      <c r="J604" s="8">
        <f t="shared" si="318"/>
        <v>0</v>
      </c>
      <c r="K604" s="8">
        <f t="shared" si="318"/>
        <v>8915.8000000000011</v>
      </c>
      <c r="L604" s="8">
        <f t="shared" si="318"/>
        <v>8915.8000000000011</v>
      </c>
    </row>
    <row r="605" spans="1:12" ht="45">
      <c r="A605" s="35"/>
      <c r="B605" s="7" t="s">
        <v>57</v>
      </c>
      <c r="C605" s="5" t="s">
        <v>52</v>
      </c>
      <c r="D605" s="5" t="s">
        <v>17</v>
      </c>
      <c r="E605" s="5" t="s">
        <v>644</v>
      </c>
      <c r="F605" s="5" t="s">
        <v>67</v>
      </c>
      <c r="G605" s="8"/>
      <c r="H605" s="8">
        <v>7731.3</v>
      </c>
      <c r="I605" s="8">
        <f>G605+H605</f>
        <v>7731.3</v>
      </c>
      <c r="J605" s="8"/>
      <c r="K605" s="8">
        <v>7731.3</v>
      </c>
      <c r="L605" s="8">
        <f>J605+K605</f>
        <v>7731.3</v>
      </c>
    </row>
    <row r="606" spans="1:12">
      <c r="A606" s="35"/>
      <c r="B606" s="6" t="s">
        <v>303</v>
      </c>
      <c r="C606" s="5" t="s">
        <v>52</v>
      </c>
      <c r="D606" s="5" t="s">
        <v>17</v>
      </c>
      <c r="E606" s="5" t="s">
        <v>644</v>
      </c>
      <c r="F606" s="5" t="s">
        <v>68</v>
      </c>
      <c r="G606" s="8"/>
      <c r="H606" s="8">
        <v>88.3</v>
      </c>
      <c r="I606" s="8">
        <f>G606+H606</f>
        <v>88.3</v>
      </c>
      <c r="J606" s="8"/>
      <c r="K606" s="8">
        <v>88.3</v>
      </c>
      <c r="L606" s="8">
        <f>J606+K606</f>
        <v>88.3</v>
      </c>
    </row>
    <row r="607" spans="1:12" ht="67.5">
      <c r="A607" s="35"/>
      <c r="B607" s="7" t="s">
        <v>395</v>
      </c>
      <c r="C607" s="5" t="s">
        <v>52</v>
      </c>
      <c r="D607" s="5" t="s">
        <v>17</v>
      </c>
      <c r="E607" s="5" t="s">
        <v>644</v>
      </c>
      <c r="F607" s="5" t="s">
        <v>396</v>
      </c>
      <c r="G607" s="8"/>
      <c r="H607" s="8">
        <v>1096.2</v>
      </c>
      <c r="I607" s="8">
        <f>G607+H607</f>
        <v>1096.2</v>
      </c>
      <c r="J607" s="8"/>
      <c r="K607" s="8">
        <v>1096.2</v>
      </c>
      <c r="L607" s="8">
        <f>J607+K607</f>
        <v>1096.2</v>
      </c>
    </row>
    <row r="608" spans="1:12" ht="22.5">
      <c r="A608" s="35"/>
      <c r="B608" s="7" t="s">
        <v>638</v>
      </c>
      <c r="C608" s="5" t="s">
        <v>52</v>
      </c>
      <c r="D608" s="5" t="s">
        <v>17</v>
      </c>
      <c r="E608" s="5" t="s">
        <v>645</v>
      </c>
      <c r="F608" s="5" t="s">
        <v>406</v>
      </c>
      <c r="G608" s="8">
        <f t="shared" ref="G608:L608" si="319">G609</f>
        <v>0</v>
      </c>
      <c r="H608" s="8">
        <f t="shared" si="319"/>
        <v>2928.8</v>
      </c>
      <c r="I608" s="8">
        <f t="shared" si="319"/>
        <v>2928.8</v>
      </c>
      <c r="J608" s="8">
        <f t="shared" si="319"/>
        <v>0</v>
      </c>
      <c r="K608" s="8">
        <f t="shared" si="319"/>
        <v>2928.8</v>
      </c>
      <c r="L608" s="8">
        <f t="shared" si="319"/>
        <v>2928.8</v>
      </c>
    </row>
    <row r="609" spans="1:12" ht="45">
      <c r="A609" s="35"/>
      <c r="B609" s="7" t="s">
        <v>57</v>
      </c>
      <c r="C609" s="5" t="s">
        <v>52</v>
      </c>
      <c r="D609" s="5" t="s">
        <v>17</v>
      </c>
      <c r="E609" s="5" t="s">
        <v>645</v>
      </c>
      <c r="F609" s="5" t="s">
        <v>67</v>
      </c>
      <c r="G609" s="8"/>
      <c r="H609" s="8">
        <v>2928.8</v>
      </c>
      <c r="I609" s="8">
        <f>G609+H609</f>
        <v>2928.8</v>
      </c>
      <c r="J609" s="8"/>
      <c r="K609" s="8">
        <v>2928.8</v>
      </c>
      <c r="L609" s="8">
        <f>J609+K609</f>
        <v>2928.8</v>
      </c>
    </row>
    <row r="610" spans="1:12" ht="33.75">
      <c r="A610" s="35"/>
      <c r="B610" s="6" t="s">
        <v>639</v>
      </c>
      <c r="C610" s="5" t="s">
        <v>52</v>
      </c>
      <c r="D610" s="5" t="s">
        <v>17</v>
      </c>
      <c r="E610" s="5" t="s">
        <v>646</v>
      </c>
      <c r="F610" s="16" t="s">
        <v>406</v>
      </c>
      <c r="G610" s="8">
        <f t="shared" ref="G610:L610" si="320">G611</f>
        <v>0</v>
      </c>
      <c r="H610" s="8">
        <f t="shared" si="320"/>
        <v>381.1</v>
      </c>
      <c r="I610" s="8">
        <f t="shared" si="320"/>
        <v>381.1</v>
      </c>
      <c r="J610" s="8">
        <f t="shared" si="320"/>
        <v>0</v>
      </c>
      <c r="K610" s="8">
        <f t="shared" si="320"/>
        <v>381.1</v>
      </c>
      <c r="L610" s="8">
        <f t="shared" si="320"/>
        <v>381.1</v>
      </c>
    </row>
    <row r="611" spans="1:12" ht="45">
      <c r="A611" s="35"/>
      <c r="B611" s="6" t="s">
        <v>57</v>
      </c>
      <c r="C611" s="5" t="s">
        <v>52</v>
      </c>
      <c r="D611" s="5" t="s">
        <v>17</v>
      </c>
      <c r="E611" s="5" t="s">
        <v>646</v>
      </c>
      <c r="F611" s="5" t="s">
        <v>67</v>
      </c>
      <c r="G611" s="8"/>
      <c r="H611" s="8">
        <v>381.1</v>
      </c>
      <c r="I611" s="8">
        <f>G611+H611</f>
        <v>381.1</v>
      </c>
      <c r="J611" s="8"/>
      <c r="K611" s="8">
        <v>381.1</v>
      </c>
      <c r="L611" s="8">
        <f>J611+K611</f>
        <v>381.1</v>
      </c>
    </row>
    <row r="612" spans="1:12" ht="33.75">
      <c r="A612" s="35"/>
      <c r="B612" s="7" t="s">
        <v>640</v>
      </c>
      <c r="C612" s="5" t="s">
        <v>52</v>
      </c>
      <c r="D612" s="5" t="s">
        <v>17</v>
      </c>
      <c r="E612" s="5" t="s">
        <v>647</v>
      </c>
      <c r="F612" s="16" t="s">
        <v>406</v>
      </c>
      <c r="G612" s="8">
        <f t="shared" ref="G612:L612" si="321">G613</f>
        <v>0</v>
      </c>
      <c r="H612" s="8">
        <f t="shared" si="321"/>
        <v>3.2</v>
      </c>
      <c r="I612" s="8">
        <f t="shared" si="321"/>
        <v>3.2</v>
      </c>
      <c r="J612" s="8">
        <f t="shared" si="321"/>
        <v>0</v>
      </c>
      <c r="K612" s="8">
        <f t="shared" si="321"/>
        <v>3.2</v>
      </c>
      <c r="L612" s="8">
        <f t="shared" si="321"/>
        <v>3.2</v>
      </c>
    </row>
    <row r="613" spans="1:12" ht="45">
      <c r="A613" s="35"/>
      <c r="B613" s="7" t="s">
        <v>57</v>
      </c>
      <c r="C613" s="5" t="s">
        <v>52</v>
      </c>
      <c r="D613" s="5" t="s">
        <v>17</v>
      </c>
      <c r="E613" s="5" t="s">
        <v>647</v>
      </c>
      <c r="F613" s="5" t="s">
        <v>67</v>
      </c>
      <c r="G613" s="8"/>
      <c r="H613" s="8">
        <v>3.2</v>
      </c>
      <c r="I613" s="8">
        <f>G613+H613</f>
        <v>3.2</v>
      </c>
      <c r="J613" s="8"/>
      <c r="K613" s="8">
        <v>3.2</v>
      </c>
      <c r="L613" s="8">
        <f>J613+K613</f>
        <v>3.2</v>
      </c>
    </row>
    <row r="614" spans="1:12" ht="45">
      <c r="A614" s="35"/>
      <c r="B614" s="7" t="s">
        <v>641</v>
      </c>
      <c r="C614" s="5" t="s">
        <v>52</v>
      </c>
      <c r="D614" s="5" t="s">
        <v>17</v>
      </c>
      <c r="E614" s="5" t="s">
        <v>648</v>
      </c>
      <c r="F614" s="5" t="s">
        <v>406</v>
      </c>
      <c r="G614" s="8">
        <f t="shared" ref="G614:L614" si="322">SUM(G615:G617)</f>
        <v>0</v>
      </c>
      <c r="H614" s="8">
        <f>SUM(H615:H617)</f>
        <v>13282.9</v>
      </c>
      <c r="I614" s="8">
        <f t="shared" si="322"/>
        <v>13282.9</v>
      </c>
      <c r="J614" s="8">
        <f t="shared" si="322"/>
        <v>0</v>
      </c>
      <c r="K614" s="8">
        <f t="shared" si="322"/>
        <v>13282.9</v>
      </c>
      <c r="L614" s="8">
        <f t="shared" si="322"/>
        <v>13282.9</v>
      </c>
    </row>
    <row r="615" spans="1:12" ht="45">
      <c r="A615" s="35"/>
      <c r="B615" s="7" t="s">
        <v>57</v>
      </c>
      <c r="C615" s="5" t="s">
        <v>52</v>
      </c>
      <c r="D615" s="5" t="s">
        <v>17</v>
      </c>
      <c r="E615" s="5" t="s">
        <v>648</v>
      </c>
      <c r="F615" s="5" t="s">
        <v>67</v>
      </c>
      <c r="G615" s="8"/>
      <c r="H615" s="8">
        <v>12105.6</v>
      </c>
      <c r="I615" s="8">
        <f>G615+H615</f>
        <v>12105.6</v>
      </c>
      <c r="J615" s="8"/>
      <c r="K615" s="8">
        <v>12105.6</v>
      </c>
      <c r="L615" s="8">
        <f>J615+K615</f>
        <v>12105.6</v>
      </c>
    </row>
    <row r="616" spans="1:12">
      <c r="A616" s="35"/>
      <c r="B616" s="6" t="s">
        <v>303</v>
      </c>
      <c r="C616" s="5" t="s">
        <v>52</v>
      </c>
      <c r="D616" s="5" t="s">
        <v>17</v>
      </c>
      <c r="E616" s="5" t="s">
        <v>648</v>
      </c>
      <c r="F616" s="5" t="s">
        <v>68</v>
      </c>
      <c r="G616" s="8"/>
      <c r="H616" s="8">
        <v>131.5</v>
      </c>
      <c r="I616" s="8">
        <f>G616+H616</f>
        <v>131.5</v>
      </c>
      <c r="J616" s="8"/>
      <c r="K616" s="8">
        <v>131.5</v>
      </c>
      <c r="L616" s="8">
        <f>J616+K616</f>
        <v>131.5</v>
      </c>
    </row>
    <row r="617" spans="1:12" ht="67.5">
      <c r="A617" s="35"/>
      <c r="B617" s="7" t="s">
        <v>395</v>
      </c>
      <c r="C617" s="5" t="s">
        <v>52</v>
      </c>
      <c r="D617" s="5" t="s">
        <v>17</v>
      </c>
      <c r="E617" s="5" t="s">
        <v>648</v>
      </c>
      <c r="F617" s="5" t="s">
        <v>396</v>
      </c>
      <c r="G617" s="8"/>
      <c r="H617" s="8">
        <v>1045.8</v>
      </c>
      <c r="I617" s="8">
        <f>G617+H617</f>
        <v>1045.8</v>
      </c>
      <c r="J617" s="8"/>
      <c r="K617" s="8">
        <v>1045.8</v>
      </c>
      <c r="L617" s="8">
        <f>J617+K617</f>
        <v>1045.8</v>
      </c>
    </row>
    <row r="618" spans="1:12" ht="22.5">
      <c r="A618" s="35"/>
      <c r="B618" s="4" t="s">
        <v>649</v>
      </c>
      <c r="C618" s="5" t="s">
        <v>52</v>
      </c>
      <c r="D618" s="5" t="s">
        <v>17</v>
      </c>
      <c r="E618" s="17" t="s">
        <v>650</v>
      </c>
      <c r="F618" s="16" t="s">
        <v>406</v>
      </c>
      <c r="G618" s="13">
        <f t="shared" ref="G618:L618" si="323">G619+G620</f>
        <v>0</v>
      </c>
      <c r="H618" s="13">
        <f t="shared" si="323"/>
        <v>560</v>
      </c>
      <c r="I618" s="13">
        <f t="shared" si="323"/>
        <v>560</v>
      </c>
      <c r="J618" s="13">
        <f t="shared" si="323"/>
        <v>0</v>
      </c>
      <c r="K618" s="13">
        <f t="shared" si="323"/>
        <v>560</v>
      </c>
      <c r="L618" s="13">
        <f t="shared" si="323"/>
        <v>560</v>
      </c>
    </row>
    <row r="619" spans="1:12" ht="45">
      <c r="A619" s="35"/>
      <c r="B619" s="6" t="s">
        <v>56</v>
      </c>
      <c r="C619" s="5" t="s">
        <v>52</v>
      </c>
      <c r="D619" s="5" t="s">
        <v>17</v>
      </c>
      <c r="E619" s="17" t="s">
        <v>650</v>
      </c>
      <c r="F619" s="16">
        <v>611</v>
      </c>
      <c r="G619" s="13"/>
      <c r="H619" s="13">
        <v>560</v>
      </c>
      <c r="I619" s="13">
        <f>SUM(G619:H619)</f>
        <v>560</v>
      </c>
      <c r="J619" s="13"/>
      <c r="K619" s="13">
        <v>560</v>
      </c>
      <c r="L619" s="13">
        <f>SUM(J619:K619)</f>
        <v>560</v>
      </c>
    </row>
    <row r="620" spans="1:12">
      <c r="A620" s="35"/>
      <c r="B620" s="6" t="s">
        <v>303</v>
      </c>
      <c r="C620" s="5" t="s">
        <v>52</v>
      </c>
      <c r="D620" s="5" t="s">
        <v>17</v>
      </c>
      <c r="E620" s="17" t="s">
        <v>650</v>
      </c>
      <c r="F620" s="16" t="s">
        <v>68</v>
      </c>
      <c r="G620" s="13"/>
      <c r="H620" s="13"/>
      <c r="I620" s="13">
        <f>SUM(G620:H620)</f>
        <v>0</v>
      </c>
      <c r="J620" s="13"/>
      <c r="K620" s="13"/>
      <c r="L620" s="13">
        <f>SUM(J620:K620)</f>
        <v>0</v>
      </c>
    </row>
    <row r="621" spans="1:12" ht="33.75">
      <c r="A621" s="35"/>
      <c r="B621" s="75" t="s">
        <v>743</v>
      </c>
      <c r="C621" s="5" t="s">
        <v>52</v>
      </c>
      <c r="D621" s="5" t="s">
        <v>17</v>
      </c>
      <c r="E621" s="17" t="s">
        <v>651</v>
      </c>
      <c r="F621" s="16" t="s">
        <v>406</v>
      </c>
      <c r="G621" s="13">
        <f t="shared" ref="G621:L621" si="324">G622</f>
        <v>0</v>
      </c>
      <c r="H621" s="13">
        <f t="shared" si="324"/>
        <v>1861.6</v>
      </c>
      <c r="I621" s="13">
        <f t="shared" si="324"/>
        <v>1861.6</v>
      </c>
      <c r="J621" s="13">
        <f t="shared" si="324"/>
        <v>0</v>
      </c>
      <c r="K621" s="13">
        <f t="shared" si="324"/>
        <v>1861.6</v>
      </c>
      <c r="L621" s="13">
        <f t="shared" si="324"/>
        <v>1861.6</v>
      </c>
    </row>
    <row r="622" spans="1:12" ht="45">
      <c r="A622" s="35"/>
      <c r="B622" s="7" t="s">
        <v>56</v>
      </c>
      <c r="C622" s="5" t="s">
        <v>52</v>
      </c>
      <c r="D622" s="5" t="s">
        <v>17</v>
      </c>
      <c r="E622" s="17" t="s">
        <v>651</v>
      </c>
      <c r="F622" s="16" t="s">
        <v>67</v>
      </c>
      <c r="G622" s="13"/>
      <c r="H622" s="8">
        <v>1861.6</v>
      </c>
      <c r="I622" s="13">
        <f>SUM(G622:H622)</f>
        <v>1861.6</v>
      </c>
      <c r="J622" s="13"/>
      <c r="K622" s="8">
        <v>1861.6</v>
      </c>
      <c r="L622" s="13">
        <f>SUM(J622:K622)</f>
        <v>1861.6</v>
      </c>
    </row>
    <row r="623" spans="1:12" ht="33.75">
      <c r="A623" s="35"/>
      <c r="B623" s="74" t="s">
        <v>744</v>
      </c>
      <c r="C623" s="5" t="s">
        <v>52</v>
      </c>
      <c r="D623" s="5" t="s">
        <v>17</v>
      </c>
      <c r="E623" s="17" t="s">
        <v>652</v>
      </c>
      <c r="F623" s="16" t="s">
        <v>406</v>
      </c>
      <c r="G623" s="13">
        <f t="shared" ref="G623:L623" si="325">G624</f>
        <v>0</v>
      </c>
      <c r="H623" s="13">
        <f t="shared" si="325"/>
        <v>607.79999999999995</v>
      </c>
      <c r="I623" s="13">
        <f t="shared" si="325"/>
        <v>607.79999999999995</v>
      </c>
      <c r="J623" s="13">
        <f t="shared" si="325"/>
        <v>0</v>
      </c>
      <c r="K623" s="13">
        <f t="shared" si="325"/>
        <v>607.79999999999995</v>
      </c>
      <c r="L623" s="13">
        <f t="shared" si="325"/>
        <v>607.79999999999995</v>
      </c>
    </row>
    <row r="624" spans="1:12" ht="45">
      <c r="A624" s="35"/>
      <c r="B624" s="7" t="s">
        <v>56</v>
      </c>
      <c r="C624" s="5" t="s">
        <v>52</v>
      </c>
      <c r="D624" s="5" t="s">
        <v>17</v>
      </c>
      <c r="E624" s="17" t="s">
        <v>652</v>
      </c>
      <c r="F624" s="16" t="s">
        <v>67</v>
      </c>
      <c r="G624" s="13"/>
      <c r="H624" s="13">
        <v>607.79999999999995</v>
      </c>
      <c r="I624" s="13">
        <f>SUM(G624:H624)</f>
        <v>607.79999999999995</v>
      </c>
      <c r="J624" s="13"/>
      <c r="K624" s="13">
        <v>607.79999999999995</v>
      </c>
      <c r="L624" s="13">
        <f>SUM(J624:K624)</f>
        <v>607.79999999999995</v>
      </c>
    </row>
    <row r="625" spans="1:12" ht="33.75">
      <c r="A625" s="35"/>
      <c r="B625" s="12" t="s">
        <v>745</v>
      </c>
      <c r="C625" s="5" t="s">
        <v>52</v>
      </c>
      <c r="D625" s="5" t="s">
        <v>17</v>
      </c>
      <c r="E625" s="17" t="s">
        <v>653</v>
      </c>
      <c r="F625" s="16" t="s">
        <v>406</v>
      </c>
      <c r="G625" s="13">
        <f t="shared" ref="G625:L625" si="326">G626+G627</f>
        <v>0</v>
      </c>
      <c r="H625" s="13">
        <f t="shared" si="326"/>
        <v>13048.8</v>
      </c>
      <c r="I625" s="13">
        <f t="shared" si="326"/>
        <v>13048.8</v>
      </c>
      <c r="J625" s="13">
        <f t="shared" si="326"/>
        <v>0</v>
      </c>
      <c r="K625" s="13">
        <f t="shared" si="326"/>
        <v>13048.8</v>
      </c>
      <c r="L625" s="13">
        <f t="shared" si="326"/>
        <v>13048.8</v>
      </c>
    </row>
    <row r="626" spans="1:12" ht="45">
      <c r="A626" s="35"/>
      <c r="B626" s="7" t="s">
        <v>56</v>
      </c>
      <c r="C626" s="5" t="s">
        <v>52</v>
      </c>
      <c r="D626" s="5" t="s">
        <v>17</v>
      </c>
      <c r="E626" s="17" t="s">
        <v>653</v>
      </c>
      <c r="F626" s="16" t="s">
        <v>67</v>
      </c>
      <c r="G626" s="13"/>
      <c r="H626" s="8">
        <v>12876.3</v>
      </c>
      <c r="I626" s="13">
        <f>SUM(G626:H626)</f>
        <v>12876.3</v>
      </c>
      <c r="J626" s="13"/>
      <c r="K626" s="8">
        <v>12876.3</v>
      </c>
      <c r="L626" s="13">
        <f>SUM(J626:K626)</f>
        <v>12876.3</v>
      </c>
    </row>
    <row r="627" spans="1:12">
      <c r="A627" s="35"/>
      <c r="B627" s="6" t="s">
        <v>303</v>
      </c>
      <c r="C627" s="5" t="s">
        <v>52</v>
      </c>
      <c r="D627" s="5" t="s">
        <v>17</v>
      </c>
      <c r="E627" s="17" t="s">
        <v>653</v>
      </c>
      <c r="F627" s="16" t="s">
        <v>68</v>
      </c>
      <c r="G627" s="13"/>
      <c r="H627" s="8">
        <v>172.5</v>
      </c>
      <c r="I627" s="13">
        <f>SUM(G627:H627)</f>
        <v>172.5</v>
      </c>
      <c r="J627" s="13"/>
      <c r="K627" s="8">
        <v>172.5</v>
      </c>
      <c r="L627" s="13">
        <f>SUM(J627:K627)</f>
        <v>172.5</v>
      </c>
    </row>
    <row r="628" spans="1:12">
      <c r="A628" s="35" t="s">
        <v>61</v>
      </c>
      <c r="B628" s="38" t="s">
        <v>141</v>
      </c>
      <c r="C628" s="32" t="s">
        <v>52</v>
      </c>
      <c r="D628" s="32" t="s">
        <v>52</v>
      </c>
      <c r="E628" s="32"/>
      <c r="F628" s="32"/>
      <c r="G628" s="45">
        <f t="shared" ref="G628:L628" si="327">G629</f>
        <v>339.4</v>
      </c>
      <c r="H628" s="45">
        <f>H629</f>
        <v>0</v>
      </c>
      <c r="I628" s="45">
        <f t="shared" si="327"/>
        <v>339.4</v>
      </c>
      <c r="J628" s="45">
        <f t="shared" si="327"/>
        <v>339.4</v>
      </c>
      <c r="K628" s="45">
        <f>K629</f>
        <v>0</v>
      </c>
      <c r="L628" s="45">
        <f t="shared" si="327"/>
        <v>339.4</v>
      </c>
    </row>
    <row r="629" spans="1:12" ht="56.25">
      <c r="A629" s="35"/>
      <c r="B629" s="46" t="s">
        <v>462</v>
      </c>
      <c r="C629" s="5" t="s">
        <v>52</v>
      </c>
      <c r="D629" s="5" t="s">
        <v>52</v>
      </c>
      <c r="E629" s="5" t="s">
        <v>167</v>
      </c>
      <c r="F629" s="5"/>
      <c r="G629" s="8">
        <f t="shared" ref="G629:L629" si="328">G630+G634</f>
        <v>339.4</v>
      </c>
      <c r="H629" s="8">
        <f t="shared" si="328"/>
        <v>0</v>
      </c>
      <c r="I629" s="8">
        <f t="shared" si="328"/>
        <v>339.4</v>
      </c>
      <c r="J629" s="8">
        <f t="shared" si="328"/>
        <v>339.4</v>
      </c>
      <c r="K629" s="8">
        <f t="shared" si="328"/>
        <v>0</v>
      </c>
      <c r="L629" s="8">
        <f t="shared" si="328"/>
        <v>339.4</v>
      </c>
    </row>
    <row r="630" spans="1:12" ht="22.5">
      <c r="A630" s="35"/>
      <c r="B630" s="46" t="s">
        <v>166</v>
      </c>
      <c r="C630" s="5" t="s">
        <v>52</v>
      </c>
      <c r="D630" s="5" t="s">
        <v>52</v>
      </c>
      <c r="E630" s="5" t="s">
        <v>168</v>
      </c>
      <c r="F630" s="5"/>
      <c r="G630" s="8">
        <f t="shared" ref="G630:L630" si="329">G631</f>
        <v>339.4</v>
      </c>
      <c r="H630" s="8">
        <f t="shared" si="329"/>
        <v>-339.4</v>
      </c>
      <c r="I630" s="8">
        <f t="shared" si="329"/>
        <v>0</v>
      </c>
      <c r="J630" s="8">
        <f t="shared" si="329"/>
        <v>339.4</v>
      </c>
      <c r="K630" s="8">
        <f t="shared" si="329"/>
        <v>-339.4</v>
      </c>
      <c r="L630" s="8">
        <f t="shared" si="329"/>
        <v>0</v>
      </c>
    </row>
    <row r="631" spans="1:12" ht="22.5">
      <c r="A631" s="35"/>
      <c r="B631" s="46" t="s">
        <v>309</v>
      </c>
      <c r="C631" s="5" t="s">
        <v>52</v>
      </c>
      <c r="D631" s="5" t="s">
        <v>52</v>
      </c>
      <c r="E631" s="5" t="s">
        <v>307</v>
      </c>
      <c r="F631" s="5"/>
      <c r="G631" s="8">
        <f t="shared" ref="G631:L631" si="330">SUM(G632:G633)</f>
        <v>339.4</v>
      </c>
      <c r="H631" s="8">
        <f t="shared" si="330"/>
        <v>-339.4</v>
      </c>
      <c r="I631" s="8">
        <f t="shared" si="330"/>
        <v>0</v>
      </c>
      <c r="J631" s="8">
        <f t="shared" si="330"/>
        <v>339.4</v>
      </c>
      <c r="K631" s="8">
        <f t="shared" si="330"/>
        <v>-339.4</v>
      </c>
      <c r="L631" s="8">
        <f t="shared" si="330"/>
        <v>0</v>
      </c>
    </row>
    <row r="632" spans="1:12" ht="33.75">
      <c r="A632" s="35"/>
      <c r="B632" s="46" t="s">
        <v>91</v>
      </c>
      <c r="C632" s="5" t="s">
        <v>52</v>
      </c>
      <c r="D632" s="5" t="s">
        <v>52</v>
      </c>
      <c r="E632" s="5" t="s">
        <v>307</v>
      </c>
      <c r="F632" s="5" t="s">
        <v>22</v>
      </c>
      <c r="G632" s="8">
        <v>252.1</v>
      </c>
      <c r="H632" s="8">
        <v>-252.1</v>
      </c>
      <c r="I632" s="8">
        <f>G632+H632</f>
        <v>0</v>
      </c>
      <c r="J632" s="8">
        <v>252.1</v>
      </c>
      <c r="K632" s="8">
        <v>-252.1</v>
      </c>
      <c r="L632" s="8">
        <f>J632+K632</f>
        <v>0</v>
      </c>
    </row>
    <row r="633" spans="1:12">
      <c r="A633" s="35"/>
      <c r="B633" s="43" t="s">
        <v>310</v>
      </c>
      <c r="C633" s="5" t="s">
        <v>52</v>
      </c>
      <c r="D633" s="5" t="s">
        <v>52</v>
      </c>
      <c r="E633" s="5" t="s">
        <v>307</v>
      </c>
      <c r="F633" s="5" t="s">
        <v>308</v>
      </c>
      <c r="G633" s="8">
        <v>87.3</v>
      </c>
      <c r="H633" s="8">
        <v>-87.3</v>
      </c>
      <c r="I633" s="8">
        <f>G633+H633</f>
        <v>0</v>
      </c>
      <c r="J633" s="8">
        <v>87.3</v>
      </c>
      <c r="K633" s="8">
        <v>-87.3</v>
      </c>
      <c r="L633" s="8">
        <f>J633+K633</f>
        <v>0</v>
      </c>
    </row>
    <row r="634" spans="1:12" ht="22.5">
      <c r="A634" s="35"/>
      <c r="B634" s="4" t="s">
        <v>654</v>
      </c>
      <c r="C634" s="5" t="s">
        <v>52</v>
      </c>
      <c r="D634" s="5" t="s">
        <v>52</v>
      </c>
      <c r="E634" s="17" t="s">
        <v>657</v>
      </c>
      <c r="F634" s="5" t="s">
        <v>406</v>
      </c>
      <c r="G634" s="8">
        <f t="shared" ref="G634:L634" si="331">G635+G637</f>
        <v>0</v>
      </c>
      <c r="H634" s="8">
        <f t="shared" si="331"/>
        <v>339.4</v>
      </c>
      <c r="I634" s="8">
        <f t="shared" si="331"/>
        <v>339.4</v>
      </c>
      <c r="J634" s="8">
        <f t="shared" si="331"/>
        <v>0</v>
      </c>
      <c r="K634" s="8">
        <f t="shared" si="331"/>
        <v>339.4</v>
      </c>
      <c r="L634" s="8">
        <f t="shared" si="331"/>
        <v>339.4</v>
      </c>
    </row>
    <row r="635" spans="1:12" ht="33.75">
      <c r="A635" s="35"/>
      <c r="B635" s="4" t="s">
        <v>655</v>
      </c>
      <c r="C635" s="5" t="s">
        <v>52</v>
      </c>
      <c r="D635" s="5" t="s">
        <v>52</v>
      </c>
      <c r="E635" s="17" t="s">
        <v>658</v>
      </c>
      <c r="F635" s="5" t="s">
        <v>406</v>
      </c>
      <c r="G635" s="8">
        <f t="shared" ref="G635:L635" si="332">G636</f>
        <v>0</v>
      </c>
      <c r="H635" s="8">
        <f t="shared" si="332"/>
        <v>252.1</v>
      </c>
      <c r="I635" s="8">
        <f t="shared" si="332"/>
        <v>252.1</v>
      </c>
      <c r="J635" s="8">
        <f t="shared" si="332"/>
        <v>0</v>
      </c>
      <c r="K635" s="8">
        <f t="shared" si="332"/>
        <v>252.1</v>
      </c>
      <c r="L635" s="8">
        <f t="shared" si="332"/>
        <v>252.1</v>
      </c>
    </row>
    <row r="636" spans="1:12" ht="24.75" customHeight="1">
      <c r="A636" s="35"/>
      <c r="B636" s="6" t="s">
        <v>91</v>
      </c>
      <c r="C636" s="5" t="s">
        <v>52</v>
      </c>
      <c r="D636" s="5" t="s">
        <v>52</v>
      </c>
      <c r="E636" s="17" t="s">
        <v>658</v>
      </c>
      <c r="F636" s="5" t="s">
        <v>22</v>
      </c>
      <c r="G636" s="8"/>
      <c r="H636" s="8">
        <v>252.1</v>
      </c>
      <c r="I636" s="8">
        <f>SUM(G636:H636)</f>
        <v>252.1</v>
      </c>
      <c r="J636" s="8"/>
      <c r="K636" s="8">
        <v>252.1</v>
      </c>
      <c r="L636" s="8">
        <f>SUM(J636:K636)</f>
        <v>252.1</v>
      </c>
    </row>
    <row r="637" spans="1:12">
      <c r="A637" s="35"/>
      <c r="B637" s="4" t="s">
        <v>656</v>
      </c>
      <c r="C637" s="5" t="s">
        <v>52</v>
      </c>
      <c r="D637" s="5" t="s">
        <v>52</v>
      </c>
      <c r="E637" s="17" t="s">
        <v>659</v>
      </c>
      <c r="F637" s="5" t="s">
        <v>406</v>
      </c>
      <c r="G637" s="8">
        <f t="shared" ref="G637:L637" si="333">G638</f>
        <v>0</v>
      </c>
      <c r="H637" s="8">
        <f t="shared" si="333"/>
        <v>87.3</v>
      </c>
      <c r="I637" s="8">
        <f t="shared" si="333"/>
        <v>87.3</v>
      </c>
      <c r="J637" s="8">
        <f t="shared" si="333"/>
        <v>0</v>
      </c>
      <c r="K637" s="8">
        <f t="shared" si="333"/>
        <v>87.3</v>
      </c>
      <c r="L637" s="8">
        <f t="shared" si="333"/>
        <v>87.3</v>
      </c>
    </row>
    <row r="638" spans="1:12">
      <c r="A638" s="35"/>
      <c r="B638" s="14" t="s">
        <v>310</v>
      </c>
      <c r="C638" s="5" t="s">
        <v>52</v>
      </c>
      <c r="D638" s="5" t="s">
        <v>52</v>
      </c>
      <c r="E638" s="17" t="s">
        <v>659</v>
      </c>
      <c r="F638" s="5" t="s">
        <v>308</v>
      </c>
      <c r="G638" s="8"/>
      <c r="H638" s="8">
        <v>87.3</v>
      </c>
      <c r="I638" s="8">
        <f>SUM(G638:H638)</f>
        <v>87.3</v>
      </c>
      <c r="J638" s="8"/>
      <c r="K638" s="8">
        <v>87.3</v>
      </c>
      <c r="L638" s="8">
        <f>SUM(J638:K638)</f>
        <v>87.3</v>
      </c>
    </row>
    <row r="639" spans="1:12">
      <c r="A639" s="35" t="s">
        <v>155</v>
      </c>
      <c r="B639" s="38" t="s">
        <v>62</v>
      </c>
      <c r="C639" s="32" t="s">
        <v>52</v>
      </c>
      <c r="D639" s="32" t="s">
        <v>42</v>
      </c>
      <c r="E639" s="32"/>
      <c r="F639" s="32"/>
      <c r="G639" s="11">
        <f t="shared" ref="G639:L641" si="334">G640</f>
        <v>21526.7</v>
      </c>
      <c r="H639" s="11">
        <f t="shared" si="334"/>
        <v>2872.6000000000022</v>
      </c>
      <c r="I639" s="11">
        <f t="shared" si="334"/>
        <v>24399.300000000003</v>
      </c>
      <c r="J639" s="11">
        <f t="shared" si="334"/>
        <v>21526.7</v>
      </c>
      <c r="K639" s="11">
        <f t="shared" si="334"/>
        <v>2221.9000000000015</v>
      </c>
      <c r="L639" s="11">
        <f t="shared" si="334"/>
        <v>23748.600000000002</v>
      </c>
    </row>
    <row r="640" spans="1:12" ht="56.25" customHeight="1">
      <c r="A640" s="35"/>
      <c r="B640" s="7" t="s">
        <v>462</v>
      </c>
      <c r="C640" s="5" t="s">
        <v>52</v>
      </c>
      <c r="D640" s="5" t="s">
        <v>42</v>
      </c>
      <c r="E640" s="5" t="s">
        <v>167</v>
      </c>
      <c r="F640" s="5"/>
      <c r="G640" s="8">
        <f>G641+G662+G649+G667</f>
        <v>21526.7</v>
      </c>
      <c r="H640" s="8">
        <f t="shared" ref="H640:L640" si="335">H641+H662+H649+H667</f>
        <v>2872.6000000000022</v>
      </c>
      <c r="I640" s="8">
        <f t="shared" si="335"/>
        <v>24399.300000000003</v>
      </c>
      <c r="J640" s="8">
        <f t="shared" si="335"/>
        <v>21526.7</v>
      </c>
      <c r="K640" s="8">
        <f t="shared" si="335"/>
        <v>2221.9000000000015</v>
      </c>
      <c r="L640" s="8">
        <f t="shared" si="335"/>
        <v>23748.600000000002</v>
      </c>
    </row>
    <row r="641" spans="1:12" ht="33.75">
      <c r="A641" s="35"/>
      <c r="B641" s="46" t="s">
        <v>123</v>
      </c>
      <c r="C641" s="5" t="s">
        <v>52</v>
      </c>
      <c r="D641" s="5" t="s">
        <v>42</v>
      </c>
      <c r="E641" s="5" t="s">
        <v>251</v>
      </c>
      <c r="F641" s="5"/>
      <c r="G641" s="8">
        <f t="shared" si="334"/>
        <v>2997.4999999999995</v>
      </c>
      <c r="H641" s="8">
        <f t="shared" si="334"/>
        <v>-2997.4999999999995</v>
      </c>
      <c r="I641" s="8">
        <f t="shared" si="334"/>
        <v>0</v>
      </c>
      <c r="J641" s="8">
        <f t="shared" si="334"/>
        <v>2997.4999999999995</v>
      </c>
      <c r="K641" s="8">
        <f t="shared" si="334"/>
        <v>-2997.5</v>
      </c>
      <c r="L641" s="8">
        <f t="shared" si="334"/>
        <v>0</v>
      </c>
    </row>
    <row r="642" spans="1:12" ht="22.5">
      <c r="A642" s="35"/>
      <c r="B642" s="46" t="s">
        <v>124</v>
      </c>
      <c r="C642" s="5" t="s">
        <v>52</v>
      </c>
      <c r="D642" s="5" t="s">
        <v>42</v>
      </c>
      <c r="E642" s="5" t="s">
        <v>225</v>
      </c>
      <c r="F642" s="5"/>
      <c r="G642" s="8">
        <f t="shared" ref="G642:L642" si="336">G643+G646</f>
        <v>2997.4999999999995</v>
      </c>
      <c r="H642" s="8">
        <f t="shared" si="336"/>
        <v>-2997.4999999999995</v>
      </c>
      <c r="I642" s="8">
        <f t="shared" si="336"/>
        <v>0</v>
      </c>
      <c r="J642" s="8">
        <f t="shared" si="336"/>
        <v>2997.4999999999995</v>
      </c>
      <c r="K642" s="8">
        <f t="shared" si="336"/>
        <v>-2997.5</v>
      </c>
      <c r="L642" s="8">
        <f t="shared" si="336"/>
        <v>0</v>
      </c>
    </row>
    <row r="643" spans="1:12" ht="33.75">
      <c r="A643" s="35"/>
      <c r="B643" s="46" t="s">
        <v>125</v>
      </c>
      <c r="C643" s="5" t="s">
        <v>52</v>
      </c>
      <c r="D643" s="5" t="s">
        <v>42</v>
      </c>
      <c r="E643" s="5" t="s">
        <v>226</v>
      </c>
      <c r="F643" s="5"/>
      <c r="G643" s="8">
        <f t="shared" ref="G643:L643" si="337">G644+G645</f>
        <v>2766.8999999999996</v>
      </c>
      <c r="H643" s="8">
        <f t="shared" si="337"/>
        <v>-2766.8999999999996</v>
      </c>
      <c r="I643" s="8">
        <f t="shared" si="337"/>
        <v>0</v>
      </c>
      <c r="J643" s="8">
        <f t="shared" si="337"/>
        <v>2766.8999999999996</v>
      </c>
      <c r="K643" s="8">
        <v>-2766.9</v>
      </c>
      <c r="L643" s="8">
        <f t="shared" si="337"/>
        <v>0</v>
      </c>
    </row>
    <row r="644" spans="1:12" ht="22.5">
      <c r="A644" s="35"/>
      <c r="B644" s="46" t="s">
        <v>87</v>
      </c>
      <c r="C644" s="5" t="s">
        <v>52</v>
      </c>
      <c r="D644" s="5" t="s">
        <v>42</v>
      </c>
      <c r="E644" s="5" t="s">
        <v>226</v>
      </c>
      <c r="F644" s="16" t="s">
        <v>13</v>
      </c>
      <c r="G644" s="8">
        <v>2125.1</v>
      </c>
      <c r="H644" s="8">
        <v>-2125.1</v>
      </c>
      <c r="I644" s="8">
        <f>G644+H644</f>
        <v>0</v>
      </c>
      <c r="J644" s="8">
        <v>2125.1</v>
      </c>
      <c r="K644" s="8">
        <v>-2125.1</v>
      </c>
      <c r="L644" s="8">
        <f>J644+K644</f>
        <v>0</v>
      </c>
    </row>
    <row r="645" spans="1:12" ht="45">
      <c r="A645" s="35"/>
      <c r="B645" s="46" t="s">
        <v>88</v>
      </c>
      <c r="C645" s="5" t="s">
        <v>52</v>
      </c>
      <c r="D645" s="5" t="s">
        <v>42</v>
      </c>
      <c r="E645" s="5" t="s">
        <v>226</v>
      </c>
      <c r="F645" s="16" t="s">
        <v>89</v>
      </c>
      <c r="G645" s="8">
        <v>641.79999999999995</v>
      </c>
      <c r="H645" s="8">
        <v>-641.79999999999995</v>
      </c>
      <c r="I645" s="8">
        <f>G645+H645</f>
        <v>0</v>
      </c>
      <c r="J645" s="8">
        <v>641.79999999999995</v>
      </c>
      <c r="K645" s="8">
        <v>-641.79999999999995</v>
      </c>
      <c r="L645" s="8">
        <f>J645+K645</f>
        <v>0</v>
      </c>
    </row>
    <row r="646" spans="1:12" ht="22.5">
      <c r="A646" s="35"/>
      <c r="B646" s="46" t="s">
        <v>312</v>
      </c>
      <c r="C646" s="5" t="s">
        <v>52</v>
      </c>
      <c r="D646" s="5" t="s">
        <v>42</v>
      </c>
      <c r="E646" s="5" t="s">
        <v>311</v>
      </c>
      <c r="F646" s="5"/>
      <c r="G646" s="8">
        <f t="shared" ref="G646:I646" si="338">SUM(G647:G648)</f>
        <v>230.6</v>
      </c>
      <c r="H646" s="8">
        <f t="shared" si="338"/>
        <v>-230.6</v>
      </c>
      <c r="I646" s="8">
        <f t="shared" si="338"/>
        <v>0</v>
      </c>
      <c r="J646" s="8">
        <f t="shared" ref="J646:L646" si="339">SUM(J647:J648)</f>
        <v>230.6</v>
      </c>
      <c r="K646" s="8">
        <f t="shared" si="339"/>
        <v>-230.6</v>
      </c>
      <c r="L646" s="8">
        <f t="shared" si="339"/>
        <v>0</v>
      </c>
    </row>
    <row r="647" spans="1:12" ht="33.75">
      <c r="A647" s="35"/>
      <c r="B647" s="46" t="s">
        <v>14</v>
      </c>
      <c r="C647" s="5" t="s">
        <v>52</v>
      </c>
      <c r="D647" s="5" t="s">
        <v>42</v>
      </c>
      <c r="E647" s="5" t="s">
        <v>311</v>
      </c>
      <c r="F647" s="16" t="s">
        <v>20</v>
      </c>
      <c r="G647" s="8">
        <v>177.1</v>
      </c>
      <c r="H647" s="8">
        <v>-177.1</v>
      </c>
      <c r="I647" s="8">
        <f>G647+H647</f>
        <v>0</v>
      </c>
      <c r="J647" s="8">
        <v>177.1</v>
      </c>
      <c r="K647" s="8">
        <v>-177.1</v>
      </c>
      <c r="L647" s="8">
        <f>J647+K647</f>
        <v>0</v>
      </c>
    </row>
    <row r="648" spans="1:12" ht="45">
      <c r="A648" s="35"/>
      <c r="B648" s="46" t="s">
        <v>88</v>
      </c>
      <c r="C648" s="5" t="s">
        <v>52</v>
      </c>
      <c r="D648" s="5" t="s">
        <v>42</v>
      </c>
      <c r="E648" s="5" t="s">
        <v>311</v>
      </c>
      <c r="F648" s="16" t="s">
        <v>89</v>
      </c>
      <c r="G648" s="8">
        <v>53.5</v>
      </c>
      <c r="H648" s="8">
        <v>-53.5</v>
      </c>
      <c r="I648" s="8">
        <f>G648+H648</f>
        <v>0</v>
      </c>
      <c r="J648" s="8">
        <v>53.5</v>
      </c>
      <c r="K648" s="8">
        <v>-53.5</v>
      </c>
      <c r="L648" s="8">
        <f>J648+K648</f>
        <v>0</v>
      </c>
    </row>
    <row r="649" spans="1:12" ht="45">
      <c r="A649" s="35"/>
      <c r="B649" s="7" t="s">
        <v>252</v>
      </c>
      <c r="C649" s="5" t="s">
        <v>52</v>
      </c>
      <c r="D649" s="5" t="s">
        <v>42</v>
      </c>
      <c r="E649" s="5" t="s">
        <v>421</v>
      </c>
      <c r="F649" s="5"/>
      <c r="G649" s="8">
        <f>G650+G659</f>
        <v>16926.2</v>
      </c>
      <c r="H649" s="8">
        <f t="shared" ref="H649:L649" si="340">H650+H659</f>
        <v>-16926.2</v>
      </c>
      <c r="I649" s="8">
        <f t="shared" si="340"/>
        <v>0</v>
      </c>
      <c r="J649" s="8">
        <f t="shared" si="340"/>
        <v>16926.2</v>
      </c>
      <c r="K649" s="8">
        <f t="shared" si="340"/>
        <v>-16926.2</v>
      </c>
      <c r="L649" s="8">
        <f t="shared" si="340"/>
        <v>0</v>
      </c>
    </row>
    <row r="650" spans="1:12" ht="33.75">
      <c r="A650" s="35"/>
      <c r="B650" s="7" t="s">
        <v>126</v>
      </c>
      <c r="C650" s="5" t="s">
        <v>52</v>
      </c>
      <c r="D650" s="5" t="s">
        <v>42</v>
      </c>
      <c r="E650" s="5" t="s">
        <v>422</v>
      </c>
      <c r="F650" s="5"/>
      <c r="G650" s="8">
        <f>G651+G654</f>
        <v>16758</v>
      </c>
      <c r="H650" s="8">
        <f t="shared" ref="H650:L650" si="341">H651+H654</f>
        <v>-16758</v>
      </c>
      <c r="I650" s="8">
        <f t="shared" si="341"/>
        <v>0</v>
      </c>
      <c r="J650" s="8">
        <f t="shared" si="341"/>
        <v>16758</v>
      </c>
      <c r="K650" s="8">
        <f t="shared" si="341"/>
        <v>-16758</v>
      </c>
      <c r="L650" s="8">
        <f t="shared" si="341"/>
        <v>0</v>
      </c>
    </row>
    <row r="651" spans="1:12" ht="33.75">
      <c r="A651" s="35"/>
      <c r="B651" s="7" t="s">
        <v>127</v>
      </c>
      <c r="C651" s="5" t="s">
        <v>52</v>
      </c>
      <c r="D651" s="5" t="s">
        <v>42</v>
      </c>
      <c r="E651" s="5" t="s">
        <v>423</v>
      </c>
      <c r="F651" s="5"/>
      <c r="G651" s="8">
        <f>G652+G653</f>
        <v>14551.599999999999</v>
      </c>
      <c r="H651" s="8">
        <f>H652+H653</f>
        <v>-14551.599999999999</v>
      </c>
      <c r="I651" s="8">
        <f t="shared" ref="I651" si="342">I652+I653</f>
        <v>0</v>
      </c>
      <c r="J651" s="8">
        <f>J652+J653</f>
        <v>14551.599999999999</v>
      </c>
      <c r="K651" s="8">
        <f t="shared" ref="K651:L651" si="343">K652+K653</f>
        <v>-14551.599999999999</v>
      </c>
      <c r="L651" s="8">
        <f t="shared" si="343"/>
        <v>0</v>
      </c>
    </row>
    <row r="652" spans="1:12">
      <c r="A652" s="35"/>
      <c r="B652" s="7" t="s">
        <v>145</v>
      </c>
      <c r="C652" s="5" t="s">
        <v>52</v>
      </c>
      <c r="D652" s="5" t="s">
        <v>42</v>
      </c>
      <c r="E652" s="5" t="s">
        <v>423</v>
      </c>
      <c r="F652" s="5" t="s">
        <v>35</v>
      </c>
      <c r="G652" s="8">
        <v>11176.4</v>
      </c>
      <c r="H652" s="54">
        <v>-11176.4</v>
      </c>
      <c r="I652" s="8">
        <f>SUM(G652:H652)</f>
        <v>0</v>
      </c>
      <c r="J652" s="8">
        <v>11176.4</v>
      </c>
      <c r="K652" s="54">
        <v>-11176.4</v>
      </c>
      <c r="L652" s="8">
        <f>SUM(J652:K652)</f>
        <v>0</v>
      </c>
    </row>
    <row r="653" spans="1:12" ht="33.75">
      <c r="A653" s="35"/>
      <c r="B653" s="7" t="s">
        <v>452</v>
      </c>
      <c r="C653" s="5" t="s">
        <v>52</v>
      </c>
      <c r="D653" s="5" t="s">
        <v>42</v>
      </c>
      <c r="E653" s="5" t="s">
        <v>423</v>
      </c>
      <c r="F653" s="5" t="s">
        <v>107</v>
      </c>
      <c r="G653" s="8">
        <v>3375.2</v>
      </c>
      <c r="H653" s="54">
        <v>-3375.2</v>
      </c>
      <c r="I653" s="8">
        <f>SUM(G653:H653)</f>
        <v>0</v>
      </c>
      <c r="J653" s="8">
        <v>3375.2</v>
      </c>
      <c r="K653" s="54">
        <v>-3375.2</v>
      </c>
      <c r="L653" s="8">
        <f>SUM(J653:K653)</f>
        <v>0</v>
      </c>
    </row>
    <row r="654" spans="1:12" ht="33.75">
      <c r="A654" s="35"/>
      <c r="B654" s="7" t="s">
        <v>453</v>
      </c>
      <c r="C654" s="5" t="s">
        <v>52</v>
      </c>
      <c r="D654" s="5" t="s">
        <v>42</v>
      </c>
      <c r="E654" s="5" t="s">
        <v>424</v>
      </c>
      <c r="F654" s="5"/>
      <c r="G654" s="8">
        <f>G655+G656+G657+G658</f>
        <v>2206.4</v>
      </c>
      <c r="H654" s="8">
        <f>H655+H656+H657+H658</f>
        <v>-2206.4</v>
      </c>
      <c r="I654" s="8">
        <f t="shared" ref="I654" si="344">I655+I656+I657+I658</f>
        <v>0</v>
      </c>
      <c r="J654" s="8">
        <f>J655+J656+J657+J658</f>
        <v>2206.4</v>
      </c>
      <c r="K654" s="8">
        <f t="shared" ref="K654:L654" si="345">K655+K656+K657+K658</f>
        <v>-2206.4</v>
      </c>
      <c r="L654" s="8">
        <f t="shared" si="345"/>
        <v>0</v>
      </c>
    </row>
    <row r="655" spans="1:12" ht="22.5">
      <c r="A655" s="35"/>
      <c r="B655" s="49" t="s">
        <v>21</v>
      </c>
      <c r="C655" s="5" t="s">
        <v>52</v>
      </c>
      <c r="D655" s="5" t="s">
        <v>42</v>
      </c>
      <c r="E655" s="5" t="s">
        <v>424</v>
      </c>
      <c r="F655" s="16">
        <v>242</v>
      </c>
      <c r="G655" s="8">
        <v>140</v>
      </c>
      <c r="H655" s="54">
        <v>-140</v>
      </c>
      <c r="I655" s="8">
        <f>G655+H655</f>
        <v>0</v>
      </c>
      <c r="J655" s="8">
        <v>140</v>
      </c>
      <c r="K655" s="54">
        <v>-140</v>
      </c>
      <c r="L655" s="8">
        <f>J655+K655</f>
        <v>0</v>
      </c>
    </row>
    <row r="656" spans="1:12" ht="33.75">
      <c r="A656" s="35"/>
      <c r="B656" s="49" t="s">
        <v>91</v>
      </c>
      <c r="C656" s="5" t="s">
        <v>52</v>
      </c>
      <c r="D656" s="5" t="s">
        <v>42</v>
      </c>
      <c r="E656" s="5" t="s">
        <v>424</v>
      </c>
      <c r="F656" s="16">
        <v>244</v>
      </c>
      <c r="G656" s="8">
        <v>2011.9</v>
      </c>
      <c r="H656" s="54">
        <v>-2011.9</v>
      </c>
      <c r="I656" s="8">
        <f t="shared" ref="I656:I661" si="346">G656+H656</f>
        <v>0</v>
      </c>
      <c r="J656" s="8">
        <v>2011.9</v>
      </c>
      <c r="K656" s="54">
        <v>-2011.9</v>
      </c>
      <c r="L656" s="8">
        <f t="shared" ref="L656:L658" si="347">J656+K656</f>
        <v>0</v>
      </c>
    </row>
    <row r="657" spans="1:12" ht="22.5">
      <c r="A657" s="35"/>
      <c r="B657" s="7" t="s">
        <v>23</v>
      </c>
      <c r="C657" s="5" t="s">
        <v>52</v>
      </c>
      <c r="D657" s="5" t="s">
        <v>42</v>
      </c>
      <c r="E657" s="5" t="s">
        <v>424</v>
      </c>
      <c r="F657" s="16" t="s">
        <v>99</v>
      </c>
      <c r="G657" s="8">
        <v>38.5</v>
      </c>
      <c r="H657" s="54">
        <v>-38.5</v>
      </c>
      <c r="I657" s="8">
        <f t="shared" si="346"/>
        <v>0</v>
      </c>
      <c r="J657" s="8">
        <v>38.5</v>
      </c>
      <c r="K657" s="54">
        <v>-38.5</v>
      </c>
      <c r="L657" s="8">
        <f t="shared" si="347"/>
        <v>0</v>
      </c>
    </row>
    <row r="658" spans="1:12">
      <c r="A658" s="35"/>
      <c r="B658" s="7" t="s">
        <v>100</v>
      </c>
      <c r="C658" s="5" t="s">
        <v>52</v>
      </c>
      <c r="D658" s="5" t="s">
        <v>42</v>
      </c>
      <c r="E658" s="5" t="s">
        <v>424</v>
      </c>
      <c r="F658" s="16" t="s">
        <v>36</v>
      </c>
      <c r="G658" s="8">
        <v>16</v>
      </c>
      <c r="H658" s="54">
        <v>-16</v>
      </c>
      <c r="I658" s="8">
        <f t="shared" si="346"/>
        <v>0</v>
      </c>
      <c r="J658" s="8">
        <v>16</v>
      </c>
      <c r="K658" s="54">
        <v>-16</v>
      </c>
      <c r="L658" s="8">
        <f t="shared" si="347"/>
        <v>0</v>
      </c>
    </row>
    <row r="659" spans="1:12" ht="22.5">
      <c r="A659" s="35"/>
      <c r="B659" s="7" t="s">
        <v>224</v>
      </c>
      <c r="C659" s="5" t="s">
        <v>52</v>
      </c>
      <c r="D659" s="5" t="s">
        <v>42</v>
      </c>
      <c r="E659" s="5" t="s">
        <v>425</v>
      </c>
      <c r="F659" s="16"/>
      <c r="G659" s="8">
        <f>G660+G661</f>
        <v>168.2</v>
      </c>
      <c r="H659" s="8">
        <f t="shared" ref="H659:I659" si="348">H660+H661</f>
        <v>-168.2</v>
      </c>
      <c r="I659" s="8">
        <f t="shared" si="348"/>
        <v>0</v>
      </c>
      <c r="J659" s="8">
        <f>J660+J661</f>
        <v>168.2</v>
      </c>
      <c r="K659" s="8">
        <f t="shared" ref="K659:L659" si="349">K660+K661</f>
        <v>-168.2</v>
      </c>
      <c r="L659" s="8">
        <f t="shared" si="349"/>
        <v>0</v>
      </c>
    </row>
    <row r="660" spans="1:12" ht="33.75">
      <c r="A660" s="35"/>
      <c r="B660" s="7" t="s">
        <v>91</v>
      </c>
      <c r="C660" s="5" t="s">
        <v>52</v>
      </c>
      <c r="D660" s="5" t="s">
        <v>42</v>
      </c>
      <c r="E660" s="5" t="s">
        <v>425</v>
      </c>
      <c r="F660" s="16" t="s">
        <v>22</v>
      </c>
      <c r="G660" s="8">
        <v>20</v>
      </c>
      <c r="H660" s="54">
        <v>-20</v>
      </c>
      <c r="I660" s="8">
        <f t="shared" si="346"/>
        <v>0</v>
      </c>
      <c r="J660" s="8">
        <v>20</v>
      </c>
      <c r="K660" s="54">
        <v>-20</v>
      </c>
      <c r="L660" s="8">
        <f t="shared" ref="L660:L661" si="350">J660+K660</f>
        <v>0</v>
      </c>
    </row>
    <row r="661" spans="1:12">
      <c r="A661" s="35"/>
      <c r="B661" s="7" t="s">
        <v>246</v>
      </c>
      <c r="C661" s="5" t="s">
        <v>52</v>
      </c>
      <c r="D661" s="5" t="s">
        <v>42</v>
      </c>
      <c r="E661" s="5" t="s">
        <v>425</v>
      </c>
      <c r="F661" s="16" t="s">
        <v>247</v>
      </c>
      <c r="G661" s="8">
        <v>148.19999999999999</v>
      </c>
      <c r="H661" s="54">
        <v>-148.19999999999999</v>
      </c>
      <c r="I661" s="8">
        <f t="shared" si="346"/>
        <v>0</v>
      </c>
      <c r="J661" s="8">
        <v>148.19999999999999</v>
      </c>
      <c r="K661" s="54">
        <v>-148.19999999999999</v>
      </c>
      <c r="L661" s="8">
        <f t="shared" si="350"/>
        <v>0</v>
      </c>
    </row>
    <row r="662" spans="1:12" ht="22.5">
      <c r="A662" s="35"/>
      <c r="B662" s="46" t="s">
        <v>166</v>
      </c>
      <c r="C662" s="5" t="s">
        <v>52</v>
      </c>
      <c r="D662" s="5" t="s">
        <v>42</v>
      </c>
      <c r="E662" s="5" t="s">
        <v>168</v>
      </c>
      <c r="F662" s="5"/>
      <c r="G662" s="8">
        <f>G663+G665</f>
        <v>1603</v>
      </c>
      <c r="H662" s="8">
        <f t="shared" ref="H662:I662" si="351">H663+H665</f>
        <v>-1603</v>
      </c>
      <c r="I662" s="8">
        <f t="shared" si="351"/>
        <v>0</v>
      </c>
      <c r="J662" s="8">
        <f>J663+J665</f>
        <v>1603</v>
      </c>
      <c r="K662" s="8">
        <f t="shared" ref="K662:L662" si="352">K663+K665</f>
        <v>-1603</v>
      </c>
      <c r="L662" s="8">
        <f t="shared" si="352"/>
        <v>0</v>
      </c>
    </row>
    <row r="663" spans="1:12" ht="22.5">
      <c r="A663" s="35"/>
      <c r="B663" s="46" t="s">
        <v>114</v>
      </c>
      <c r="C663" s="5" t="s">
        <v>52</v>
      </c>
      <c r="D663" s="5" t="s">
        <v>42</v>
      </c>
      <c r="E663" s="5" t="s">
        <v>115</v>
      </c>
      <c r="F663" s="5"/>
      <c r="G663" s="8">
        <f>G664</f>
        <v>300</v>
      </c>
      <c r="H663" s="8">
        <f>H664</f>
        <v>-300</v>
      </c>
      <c r="I663" s="8">
        <f t="shared" ref="I663" si="353">I664</f>
        <v>0</v>
      </c>
      <c r="J663" s="8">
        <f>J664</f>
        <v>300</v>
      </c>
      <c r="K663" s="8">
        <f>K664</f>
        <v>-300</v>
      </c>
      <c r="L663" s="8">
        <f t="shared" ref="L663" si="354">L664</f>
        <v>0</v>
      </c>
    </row>
    <row r="664" spans="1:12" ht="45">
      <c r="A664" s="35"/>
      <c r="B664" s="46" t="s">
        <v>57</v>
      </c>
      <c r="C664" s="5" t="s">
        <v>52</v>
      </c>
      <c r="D664" s="5" t="s">
        <v>42</v>
      </c>
      <c r="E664" s="5" t="s">
        <v>115</v>
      </c>
      <c r="F664" s="16">
        <v>611</v>
      </c>
      <c r="G664" s="8">
        <v>300</v>
      </c>
      <c r="H664" s="8">
        <v>-300</v>
      </c>
      <c r="I664" s="8">
        <f>G664+H664</f>
        <v>0</v>
      </c>
      <c r="J664" s="8">
        <v>300</v>
      </c>
      <c r="K664" s="8">
        <v>-300</v>
      </c>
      <c r="L664" s="8">
        <f>J664+K664</f>
        <v>0</v>
      </c>
    </row>
    <row r="665" spans="1:12" ht="33.75">
      <c r="A665" s="35"/>
      <c r="B665" s="7" t="s">
        <v>122</v>
      </c>
      <c r="C665" s="5" t="s">
        <v>52</v>
      </c>
      <c r="D665" s="5" t="s">
        <v>42</v>
      </c>
      <c r="E665" s="5" t="s">
        <v>366</v>
      </c>
      <c r="F665" s="5"/>
      <c r="G665" s="8">
        <f t="shared" ref="G665:L665" si="355">SUM(G666:G666)</f>
        <v>1303</v>
      </c>
      <c r="H665" s="8">
        <f t="shared" si="355"/>
        <v>-1303</v>
      </c>
      <c r="I665" s="8">
        <f t="shared" si="355"/>
        <v>0</v>
      </c>
      <c r="J665" s="8">
        <f t="shared" si="355"/>
        <v>1303</v>
      </c>
      <c r="K665" s="8">
        <f t="shared" si="355"/>
        <v>-1303</v>
      </c>
      <c r="L665" s="8">
        <f t="shared" si="355"/>
        <v>0</v>
      </c>
    </row>
    <row r="666" spans="1:12" ht="11.25" customHeight="1">
      <c r="A666" s="35"/>
      <c r="B666" s="7" t="s">
        <v>222</v>
      </c>
      <c r="C666" s="5" t="s">
        <v>52</v>
      </c>
      <c r="D666" s="5" t="s">
        <v>42</v>
      </c>
      <c r="E666" s="5" t="s">
        <v>366</v>
      </c>
      <c r="F666" s="16">
        <v>612</v>
      </c>
      <c r="G666" s="8">
        <v>1303</v>
      </c>
      <c r="H666" s="8">
        <v>-1303</v>
      </c>
      <c r="I666" s="8">
        <f>G666+H666</f>
        <v>0</v>
      </c>
      <c r="J666" s="8">
        <v>1303</v>
      </c>
      <c r="K666" s="8">
        <v>-1303</v>
      </c>
      <c r="L666" s="8">
        <f>J666+K666</f>
        <v>0</v>
      </c>
    </row>
    <row r="667" spans="1:12" ht="67.5">
      <c r="A667" s="35"/>
      <c r="B667" s="7" t="s">
        <v>660</v>
      </c>
      <c r="C667" s="5" t="s">
        <v>52</v>
      </c>
      <c r="D667" s="5" t="s">
        <v>42</v>
      </c>
      <c r="E667" s="5" t="s">
        <v>667</v>
      </c>
      <c r="F667" s="16" t="s">
        <v>406</v>
      </c>
      <c r="G667" s="8">
        <f>G668+G671+G674+G681</f>
        <v>0</v>
      </c>
      <c r="H667" s="8">
        <f>H668+H671+H674+H681+H684+H686</f>
        <v>24399.300000000003</v>
      </c>
      <c r="I667" s="8">
        <f>I668+I671+I674+I681+I684+I686</f>
        <v>24399.300000000003</v>
      </c>
      <c r="J667" s="8">
        <f>J668+J671+J674+J681+J684+J686</f>
        <v>0</v>
      </c>
      <c r="K667" s="8">
        <f>K668+K671+K674+K681+K684+K686</f>
        <v>23748.600000000002</v>
      </c>
      <c r="L667" s="8">
        <f>L668+L671+L674+L681+L684+L686</f>
        <v>23748.600000000002</v>
      </c>
    </row>
    <row r="668" spans="1:12" ht="33.75">
      <c r="A668" s="35"/>
      <c r="B668" s="7" t="s">
        <v>661</v>
      </c>
      <c r="C668" s="5" t="s">
        <v>52</v>
      </c>
      <c r="D668" s="5" t="s">
        <v>42</v>
      </c>
      <c r="E668" s="5" t="s">
        <v>668</v>
      </c>
      <c r="F668" s="16" t="s">
        <v>406</v>
      </c>
      <c r="G668" s="8">
        <f t="shared" ref="G668:L668" si="356">SUM(G669:G670)</f>
        <v>0</v>
      </c>
      <c r="H668" s="8">
        <f t="shared" si="356"/>
        <v>2766.8999999999996</v>
      </c>
      <c r="I668" s="8">
        <f t="shared" si="356"/>
        <v>2766.8999999999996</v>
      </c>
      <c r="J668" s="8">
        <f t="shared" si="356"/>
        <v>0</v>
      </c>
      <c r="K668" s="8">
        <f t="shared" si="356"/>
        <v>2766.8999999999996</v>
      </c>
      <c r="L668" s="8">
        <f t="shared" si="356"/>
        <v>2766.8999999999996</v>
      </c>
    </row>
    <row r="669" spans="1:12" ht="22.5">
      <c r="A669" s="35"/>
      <c r="B669" s="7" t="s">
        <v>87</v>
      </c>
      <c r="C669" s="5" t="s">
        <v>52</v>
      </c>
      <c r="D669" s="5" t="s">
        <v>42</v>
      </c>
      <c r="E669" s="5" t="s">
        <v>668</v>
      </c>
      <c r="F669" s="16" t="s">
        <v>13</v>
      </c>
      <c r="G669" s="8"/>
      <c r="H669" s="8">
        <v>2125.1</v>
      </c>
      <c r="I669" s="8">
        <f>G669+H669</f>
        <v>2125.1</v>
      </c>
      <c r="J669" s="8"/>
      <c r="K669" s="8">
        <v>2125.1</v>
      </c>
      <c r="L669" s="8">
        <f>J669+K669</f>
        <v>2125.1</v>
      </c>
    </row>
    <row r="670" spans="1:12" ht="45">
      <c r="A670" s="35"/>
      <c r="B670" s="7" t="s">
        <v>88</v>
      </c>
      <c r="C670" s="5" t="s">
        <v>52</v>
      </c>
      <c r="D670" s="5" t="s">
        <v>42</v>
      </c>
      <c r="E670" s="5" t="s">
        <v>668</v>
      </c>
      <c r="F670" s="16" t="s">
        <v>89</v>
      </c>
      <c r="G670" s="8"/>
      <c r="H670" s="8">
        <v>641.79999999999995</v>
      </c>
      <c r="I670" s="8">
        <f>G670+H670</f>
        <v>641.79999999999995</v>
      </c>
      <c r="J670" s="8"/>
      <c r="K670" s="8">
        <v>641.79999999999995</v>
      </c>
      <c r="L670" s="8">
        <f>J670+K670</f>
        <v>641.79999999999995</v>
      </c>
    </row>
    <row r="671" spans="1:12" ht="33.75">
      <c r="A671" s="35"/>
      <c r="B671" s="7" t="s">
        <v>466</v>
      </c>
      <c r="C671" s="5" t="s">
        <v>52</v>
      </c>
      <c r="D671" s="5" t="s">
        <v>42</v>
      </c>
      <c r="E671" s="5" t="s">
        <v>669</v>
      </c>
      <c r="F671" s="16" t="s">
        <v>406</v>
      </c>
      <c r="G671" s="8">
        <f t="shared" ref="G671:L671" si="357">SUM(G672:G673)</f>
        <v>0</v>
      </c>
      <c r="H671" s="8">
        <f t="shared" si="357"/>
        <v>230.6</v>
      </c>
      <c r="I671" s="8">
        <f t="shared" si="357"/>
        <v>230.6</v>
      </c>
      <c r="J671" s="8">
        <f t="shared" si="357"/>
        <v>0</v>
      </c>
      <c r="K671" s="8">
        <f t="shared" si="357"/>
        <v>230.6</v>
      </c>
      <c r="L671" s="8">
        <f t="shared" si="357"/>
        <v>230.6</v>
      </c>
    </row>
    <row r="672" spans="1:12" ht="33.75">
      <c r="A672" s="35"/>
      <c r="B672" s="6" t="s">
        <v>14</v>
      </c>
      <c r="C672" s="5" t="s">
        <v>52</v>
      </c>
      <c r="D672" s="5" t="s">
        <v>42</v>
      </c>
      <c r="E672" s="5" t="s">
        <v>669</v>
      </c>
      <c r="F672" s="16" t="s">
        <v>20</v>
      </c>
      <c r="G672" s="8"/>
      <c r="H672" s="8">
        <v>177.1</v>
      </c>
      <c r="I672" s="8">
        <f>G672+H672</f>
        <v>177.1</v>
      </c>
      <c r="J672" s="8"/>
      <c r="K672" s="8">
        <v>177.1</v>
      </c>
      <c r="L672" s="8">
        <f>J672+K672</f>
        <v>177.1</v>
      </c>
    </row>
    <row r="673" spans="1:12" ht="45">
      <c r="A673" s="35"/>
      <c r="B673" s="6" t="s">
        <v>88</v>
      </c>
      <c r="C673" s="5" t="s">
        <v>52</v>
      </c>
      <c r="D673" s="5" t="s">
        <v>42</v>
      </c>
      <c r="E673" s="5" t="s">
        <v>669</v>
      </c>
      <c r="F673" s="16" t="s">
        <v>89</v>
      </c>
      <c r="G673" s="8"/>
      <c r="H673" s="8">
        <v>53.5</v>
      </c>
      <c r="I673" s="8">
        <f>G673+H673</f>
        <v>53.5</v>
      </c>
      <c r="J673" s="8"/>
      <c r="K673" s="8">
        <v>53.5</v>
      </c>
      <c r="L673" s="8">
        <f>J673+K673</f>
        <v>53.5</v>
      </c>
    </row>
    <row r="674" spans="1:12" ht="33.75">
      <c r="A674" s="35"/>
      <c r="B674" s="7" t="s">
        <v>662</v>
      </c>
      <c r="C674" s="5" t="s">
        <v>52</v>
      </c>
      <c r="D674" s="5" t="s">
        <v>42</v>
      </c>
      <c r="E674" s="5" t="s">
        <v>670</v>
      </c>
      <c r="F674" s="16" t="s">
        <v>406</v>
      </c>
      <c r="G674" s="8">
        <f t="shared" ref="G674:L674" si="358">SUM(G675:G680)</f>
        <v>0</v>
      </c>
      <c r="H674" s="8">
        <f t="shared" si="358"/>
        <v>19630.600000000002</v>
      </c>
      <c r="I674" s="8">
        <f t="shared" si="358"/>
        <v>19630.600000000002</v>
      </c>
      <c r="J674" s="8">
        <f t="shared" si="358"/>
        <v>0</v>
      </c>
      <c r="K674" s="8">
        <f t="shared" si="358"/>
        <v>18979.900000000001</v>
      </c>
      <c r="L674" s="8">
        <f t="shared" si="358"/>
        <v>18979.900000000001</v>
      </c>
    </row>
    <row r="675" spans="1:12">
      <c r="A675" s="35"/>
      <c r="B675" s="7" t="s">
        <v>145</v>
      </c>
      <c r="C675" s="5" t="s">
        <v>52</v>
      </c>
      <c r="D675" s="5" t="s">
        <v>42</v>
      </c>
      <c r="E675" s="5" t="s">
        <v>670</v>
      </c>
      <c r="F675" s="5" t="s">
        <v>35</v>
      </c>
      <c r="G675" s="8"/>
      <c r="H675" s="8">
        <v>13382.7</v>
      </c>
      <c r="I675" s="8">
        <f t="shared" ref="I675:I680" si="359">G675+H675</f>
        <v>13382.7</v>
      </c>
      <c r="J675" s="8"/>
      <c r="K675" s="8">
        <v>12882.9</v>
      </c>
      <c r="L675" s="8">
        <f t="shared" ref="L675:L680" si="360">J675+K675</f>
        <v>12882.9</v>
      </c>
    </row>
    <row r="676" spans="1:12" ht="33.75">
      <c r="A676" s="35"/>
      <c r="B676" s="7" t="s">
        <v>146</v>
      </c>
      <c r="C676" s="5" t="s">
        <v>52</v>
      </c>
      <c r="D676" s="5" t="s">
        <v>42</v>
      </c>
      <c r="E676" s="5" t="s">
        <v>670</v>
      </c>
      <c r="F676" s="5" t="s">
        <v>107</v>
      </c>
      <c r="G676" s="8"/>
      <c r="H676" s="8">
        <v>4041.5</v>
      </c>
      <c r="I676" s="8">
        <f t="shared" si="359"/>
        <v>4041.5</v>
      </c>
      <c r="J676" s="8"/>
      <c r="K676" s="8">
        <v>3890.6</v>
      </c>
      <c r="L676" s="8">
        <f t="shared" si="360"/>
        <v>3890.6</v>
      </c>
    </row>
    <row r="677" spans="1:12" ht="22.5">
      <c r="A677" s="35"/>
      <c r="B677" s="6" t="s">
        <v>21</v>
      </c>
      <c r="C677" s="5" t="s">
        <v>52</v>
      </c>
      <c r="D677" s="5" t="s">
        <v>42</v>
      </c>
      <c r="E677" s="5" t="s">
        <v>670</v>
      </c>
      <c r="F677" s="16">
        <v>242</v>
      </c>
      <c r="G677" s="8"/>
      <c r="H677" s="8">
        <v>140</v>
      </c>
      <c r="I677" s="8">
        <f t="shared" si="359"/>
        <v>140</v>
      </c>
      <c r="J677" s="8"/>
      <c r="K677" s="8">
        <v>140</v>
      </c>
      <c r="L677" s="8">
        <f t="shared" si="360"/>
        <v>140</v>
      </c>
    </row>
    <row r="678" spans="1:12" ht="33.75">
      <c r="A678" s="35"/>
      <c r="B678" s="6" t="s">
        <v>91</v>
      </c>
      <c r="C678" s="5" t="s">
        <v>52</v>
      </c>
      <c r="D678" s="5" t="s">
        <v>42</v>
      </c>
      <c r="E678" s="5" t="s">
        <v>670</v>
      </c>
      <c r="F678" s="16">
        <v>244</v>
      </c>
      <c r="G678" s="8"/>
      <c r="H678" s="8">
        <v>2011.9</v>
      </c>
      <c r="I678" s="8">
        <f t="shared" si="359"/>
        <v>2011.9</v>
      </c>
      <c r="J678" s="8"/>
      <c r="K678" s="8">
        <v>2011.9</v>
      </c>
      <c r="L678" s="8">
        <f t="shared" si="360"/>
        <v>2011.9</v>
      </c>
    </row>
    <row r="679" spans="1:12" ht="22.5">
      <c r="A679" s="35"/>
      <c r="B679" s="7" t="s">
        <v>23</v>
      </c>
      <c r="C679" s="5" t="s">
        <v>52</v>
      </c>
      <c r="D679" s="5" t="s">
        <v>42</v>
      </c>
      <c r="E679" s="5" t="s">
        <v>670</v>
      </c>
      <c r="F679" s="16" t="s">
        <v>99</v>
      </c>
      <c r="G679" s="8"/>
      <c r="H679" s="8">
        <v>38.5</v>
      </c>
      <c r="I679" s="8">
        <f t="shared" si="359"/>
        <v>38.5</v>
      </c>
      <c r="J679" s="8"/>
      <c r="K679" s="8">
        <v>38.5</v>
      </c>
      <c r="L679" s="8">
        <f t="shared" si="360"/>
        <v>38.5</v>
      </c>
    </row>
    <row r="680" spans="1:12">
      <c r="A680" s="35"/>
      <c r="B680" s="7" t="s">
        <v>100</v>
      </c>
      <c r="C680" s="5" t="s">
        <v>52</v>
      </c>
      <c r="D680" s="5" t="s">
        <v>42</v>
      </c>
      <c r="E680" s="5" t="s">
        <v>670</v>
      </c>
      <c r="F680" s="16" t="s">
        <v>36</v>
      </c>
      <c r="G680" s="8"/>
      <c r="H680" s="8">
        <v>16</v>
      </c>
      <c r="I680" s="8">
        <f t="shared" si="359"/>
        <v>16</v>
      </c>
      <c r="J680" s="8"/>
      <c r="K680" s="8">
        <v>16</v>
      </c>
      <c r="L680" s="8">
        <f t="shared" si="360"/>
        <v>16</v>
      </c>
    </row>
    <row r="681" spans="1:12" ht="33.75">
      <c r="A681" s="35"/>
      <c r="B681" s="7" t="s">
        <v>663</v>
      </c>
      <c r="C681" s="5" t="s">
        <v>52</v>
      </c>
      <c r="D681" s="5" t="s">
        <v>42</v>
      </c>
      <c r="E681" s="5" t="s">
        <v>671</v>
      </c>
      <c r="F681" s="16" t="s">
        <v>406</v>
      </c>
      <c r="G681" s="8">
        <f t="shared" ref="G681:L681" si="361">SUM(G682:G683)</f>
        <v>0</v>
      </c>
      <c r="H681" s="8">
        <f t="shared" si="361"/>
        <v>168.2</v>
      </c>
      <c r="I681" s="8">
        <f t="shared" si="361"/>
        <v>168.2</v>
      </c>
      <c r="J681" s="8">
        <f t="shared" si="361"/>
        <v>0</v>
      </c>
      <c r="K681" s="8">
        <f t="shared" si="361"/>
        <v>168.2</v>
      </c>
      <c r="L681" s="8">
        <f t="shared" si="361"/>
        <v>168.2</v>
      </c>
    </row>
    <row r="682" spans="1:12" ht="33.75">
      <c r="A682" s="35"/>
      <c r="B682" s="7" t="s">
        <v>91</v>
      </c>
      <c r="C682" s="5" t="s">
        <v>52</v>
      </c>
      <c r="D682" s="5" t="s">
        <v>42</v>
      </c>
      <c r="E682" s="5" t="s">
        <v>671</v>
      </c>
      <c r="F682" s="16" t="s">
        <v>22</v>
      </c>
      <c r="G682" s="8"/>
      <c r="H682" s="8">
        <v>20</v>
      </c>
      <c r="I682" s="8">
        <f>G682+H682</f>
        <v>20</v>
      </c>
      <c r="J682" s="8"/>
      <c r="K682" s="8">
        <v>20</v>
      </c>
      <c r="L682" s="8">
        <f>J682+K682</f>
        <v>20</v>
      </c>
    </row>
    <row r="683" spans="1:12">
      <c r="A683" s="35"/>
      <c r="B683" s="7" t="s">
        <v>246</v>
      </c>
      <c r="C683" s="5" t="s">
        <v>52</v>
      </c>
      <c r="D683" s="5" t="s">
        <v>42</v>
      </c>
      <c r="E683" s="5" t="s">
        <v>671</v>
      </c>
      <c r="F683" s="16" t="s">
        <v>247</v>
      </c>
      <c r="G683" s="8"/>
      <c r="H683" s="8">
        <v>148.19999999999999</v>
      </c>
      <c r="I683" s="8">
        <f>G683+H683</f>
        <v>148.19999999999999</v>
      </c>
      <c r="J683" s="8"/>
      <c r="K683" s="8">
        <v>148.19999999999999</v>
      </c>
      <c r="L683" s="8">
        <f>J683+K683</f>
        <v>148.19999999999999</v>
      </c>
    </row>
    <row r="684" spans="1:12">
      <c r="A684" s="35"/>
      <c r="B684" s="4" t="s">
        <v>665</v>
      </c>
      <c r="C684" s="5" t="s">
        <v>52</v>
      </c>
      <c r="D684" s="5" t="s">
        <v>42</v>
      </c>
      <c r="E684" s="17" t="s">
        <v>673</v>
      </c>
      <c r="F684" s="16" t="s">
        <v>406</v>
      </c>
      <c r="G684" s="8">
        <f t="shared" ref="G684:L684" si="362">G685</f>
        <v>0</v>
      </c>
      <c r="H684" s="8">
        <f t="shared" si="362"/>
        <v>300</v>
      </c>
      <c r="I684" s="8">
        <f t="shared" si="362"/>
        <v>300</v>
      </c>
      <c r="J684" s="8">
        <f t="shared" si="362"/>
        <v>0</v>
      </c>
      <c r="K684" s="8">
        <f t="shared" si="362"/>
        <v>300</v>
      </c>
      <c r="L684" s="8">
        <f t="shared" si="362"/>
        <v>300</v>
      </c>
    </row>
    <row r="685" spans="1:12" ht="45">
      <c r="A685" s="35"/>
      <c r="B685" s="6" t="s">
        <v>57</v>
      </c>
      <c r="C685" s="5" t="s">
        <v>52</v>
      </c>
      <c r="D685" s="5" t="s">
        <v>42</v>
      </c>
      <c r="E685" s="17" t="s">
        <v>673</v>
      </c>
      <c r="F685" s="16" t="s">
        <v>67</v>
      </c>
      <c r="G685" s="8"/>
      <c r="H685" s="8">
        <v>300</v>
      </c>
      <c r="I685" s="8">
        <f>SUM(G685:H685)</f>
        <v>300</v>
      </c>
      <c r="J685" s="8"/>
      <c r="K685" s="8">
        <v>300</v>
      </c>
      <c r="L685" s="8">
        <f>SUM(J685:K685)</f>
        <v>300</v>
      </c>
    </row>
    <row r="686" spans="1:12" ht="45">
      <c r="A686" s="35"/>
      <c r="B686" s="4" t="s">
        <v>666</v>
      </c>
      <c r="C686" s="5" t="s">
        <v>52</v>
      </c>
      <c r="D686" s="5" t="s">
        <v>42</v>
      </c>
      <c r="E686" s="17" t="s">
        <v>674</v>
      </c>
      <c r="F686" s="16" t="s">
        <v>406</v>
      </c>
      <c r="G686" s="8">
        <f t="shared" ref="G686:L686" si="363">G687</f>
        <v>0</v>
      </c>
      <c r="H686" s="8">
        <f t="shared" si="363"/>
        <v>1303</v>
      </c>
      <c r="I686" s="8">
        <f t="shared" si="363"/>
        <v>1303</v>
      </c>
      <c r="J686" s="8">
        <f t="shared" si="363"/>
        <v>0</v>
      </c>
      <c r="K686" s="8">
        <f t="shared" si="363"/>
        <v>1303</v>
      </c>
      <c r="L686" s="8">
        <f t="shared" si="363"/>
        <v>1303</v>
      </c>
    </row>
    <row r="687" spans="1:12">
      <c r="A687" s="35"/>
      <c r="B687" s="4" t="s">
        <v>665</v>
      </c>
      <c r="C687" s="5" t="s">
        <v>52</v>
      </c>
      <c r="D687" s="5" t="s">
        <v>42</v>
      </c>
      <c r="E687" s="17" t="s">
        <v>674</v>
      </c>
      <c r="F687" s="16" t="s">
        <v>67</v>
      </c>
      <c r="G687" s="8"/>
      <c r="H687" s="8">
        <v>1303</v>
      </c>
      <c r="I687" s="8">
        <f>SUM(G687:H687)</f>
        <v>1303</v>
      </c>
      <c r="J687" s="8"/>
      <c r="K687" s="8">
        <v>1303</v>
      </c>
      <c r="L687" s="8">
        <f>SUM(J687:K687)</f>
        <v>1303</v>
      </c>
    </row>
    <row r="688" spans="1:12">
      <c r="A688" s="31">
        <v>7</v>
      </c>
      <c r="B688" s="38" t="s">
        <v>63</v>
      </c>
      <c r="C688" s="32" t="s">
        <v>64</v>
      </c>
      <c r="D688" s="32" t="s">
        <v>53</v>
      </c>
      <c r="E688" s="32"/>
      <c r="F688" s="32"/>
      <c r="G688" s="11">
        <f t="shared" ref="G688:L689" si="364">G689</f>
        <v>37876.800000000003</v>
      </c>
      <c r="H688" s="11">
        <f t="shared" si="364"/>
        <v>-20.199999999999989</v>
      </c>
      <c r="I688" s="11">
        <f t="shared" si="364"/>
        <v>37856.600000000006</v>
      </c>
      <c r="J688" s="11">
        <f t="shared" si="364"/>
        <v>44616.399999999994</v>
      </c>
      <c r="K688" s="11">
        <f t="shared" si="364"/>
        <v>-20.499999999995708</v>
      </c>
      <c r="L688" s="11">
        <f t="shared" si="364"/>
        <v>44595.9</v>
      </c>
    </row>
    <row r="689" spans="1:12">
      <c r="A689" s="35" t="s">
        <v>65</v>
      </c>
      <c r="B689" s="38" t="s">
        <v>66</v>
      </c>
      <c r="C689" s="44" t="s">
        <v>64</v>
      </c>
      <c r="D689" s="44" t="s">
        <v>8</v>
      </c>
      <c r="E689" s="44"/>
      <c r="F689" s="44"/>
      <c r="G689" s="11">
        <f t="shared" si="364"/>
        <v>37876.800000000003</v>
      </c>
      <c r="H689" s="11">
        <f t="shared" si="364"/>
        <v>-20.199999999999989</v>
      </c>
      <c r="I689" s="11">
        <f t="shared" si="364"/>
        <v>37856.600000000006</v>
      </c>
      <c r="J689" s="11">
        <f t="shared" si="364"/>
        <v>44616.399999999994</v>
      </c>
      <c r="K689" s="11">
        <f t="shared" si="364"/>
        <v>-20.499999999995708</v>
      </c>
      <c r="L689" s="11">
        <f t="shared" si="364"/>
        <v>44595.9</v>
      </c>
    </row>
    <row r="690" spans="1:12" ht="56.25">
      <c r="A690" s="35"/>
      <c r="B690" s="46" t="s">
        <v>462</v>
      </c>
      <c r="C690" s="5" t="s">
        <v>64</v>
      </c>
      <c r="D690" s="5" t="s">
        <v>8</v>
      </c>
      <c r="E690" s="5" t="s">
        <v>167</v>
      </c>
      <c r="F690" s="5"/>
      <c r="G690" s="8">
        <f t="shared" ref="G690:L690" si="365">G691+G729+G744+G703+G709</f>
        <v>37876.800000000003</v>
      </c>
      <c r="H690" s="8">
        <f t="shared" si="365"/>
        <v>-20.199999999999989</v>
      </c>
      <c r="I690" s="8">
        <f t="shared" si="365"/>
        <v>37856.600000000006</v>
      </c>
      <c r="J690" s="8">
        <f t="shared" si="365"/>
        <v>44616.399999999994</v>
      </c>
      <c r="K690" s="8">
        <f t="shared" si="365"/>
        <v>-20.499999999995708</v>
      </c>
      <c r="L690" s="8">
        <f t="shared" si="365"/>
        <v>44595.9</v>
      </c>
    </row>
    <row r="691" spans="1:12">
      <c r="A691" s="35"/>
      <c r="B691" s="46" t="s">
        <v>169</v>
      </c>
      <c r="C691" s="5" t="s">
        <v>64</v>
      </c>
      <c r="D691" s="5" t="s">
        <v>8</v>
      </c>
      <c r="E691" s="5" t="s">
        <v>170</v>
      </c>
      <c r="F691" s="5"/>
      <c r="G691" s="8">
        <f>G692+G695+G697+G699+G701+G706+G713+G715+G717+G719+G721+G724+G727</f>
        <v>37876.800000000003</v>
      </c>
      <c r="H691" s="8">
        <f t="shared" ref="H691:L691" si="366">H692+H695+H697+H699+H701+H706+H713+H715+H717+H719+H721+H724+H727</f>
        <v>-37876.800000000003</v>
      </c>
      <c r="I691" s="8">
        <f t="shared" si="366"/>
        <v>0</v>
      </c>
      <c r="J691" s="8">
        <f t="shared" si="366"/>
        <v>44616.399999999994</v>
      </c>
      <c r="K691" s="8">
        <f t="shared" si="366"/>
        <v>-44616.4</v>
      </c>
      <c r="L691" s="8">
        <f t="shared" si="366"/>
        <v>0</v>
      </c>
    </row>
    <row r="692" spans="1:12" ht="22.5">
      <c r="A692" s="35"/>
      <c r="B692" s="46" t="s">
        <v>130</v>
      </c>
      <c r="C692" s="5" t="s">
        <v>64</v>
      </c>
      <c r="D692" s="5" t="s">
        <v>8</v>
      </c>
      <c r="E692" s="5" t="s">
        <v>253</v>
      </c>
      <c r="F692" s="5"/>
      <c r="G692" s="8">
        <f>G693+G694</f>
        <v>2643.6</v>
      </c>
      <c r="H692" s="8">
        <f t="shared" ref="H692:L692" si="367">H693+H694</f>
        <v>-2643.6</v>
      </c>
      <c r="I692" s="8">
        <f t="shared" si="367"/>
        <v>0</v>
      </c>
      <c r="J692" s="8">
        <f t="shared" si="367"/>
        <v>2643.6</v>
      </c>
      <c r="K692" s="8">
        <f t="shared" si="367"/>
        <v>-2643.6</v>
      </c>
      <c r="L692" s="8">
        <f t="shared" si="367"/>
        <v>0</v>
      </c>
    </row>
    <row r="693" spans="1:12" ht="45">
      <c r="A693" s="35"/>
      <c r="B693" s="46" t="s">
        <v>56</v>
      </c>
      <c r="C693" s="5" t="s">
        <v>64</v>
      </c>
      <c r="D693" s="5" t="s">
        <v>8</v>
      </c>
      <c r="E693" s="5" t="s">
        <v>253</v>
      </c>
      <c r="F693" s="15" t="s">
        <v>67</v>
      </c>
      <c r="G693" s="8">
        <v>2280.6999999999998</v>
      </c>
      <c r="H693" s="8">
        <v>-2280.6999999999998</v>
      </c>
      <c r="I693" s="8">
        <f>G693+H693</f>
        <v>0</v>
      </c>
      <c r="J693" s="8">
        <v>2280.6999999999998</v>
      </c>
      <c r="K693" s="8">
        <v>-2280.6999999999998</v>
      </c>
      <c r="L693" s="8">
        <f>J693+K693</f>
        <v>0</v>
      </c>
    </row>
    <row r="694" spans="1:12">
      <c r="A694" s="35"/>
      <c r="B694" s="46" t="s">
        <v>303</v>
      </c>
      <c r="C694" s="5" t="s">
        <v>64</v>
      </c>
      <c r="D694" s="5" t="s">
        <v>8</v>
      </c>
      <c r="E694" s="5" t="s">
        <v>253</v>
      </c>
      <c r="F694" s="15">
        <v>612</v>
      </c>
      <c r="G694" s="8">
        <v>362.9</v>
      </c>
      <c r="H694" s="8">
        <v>-362.9</v>
      </c>
      <c r="I694" s="8">
        <f>G694+H694</f>
        <v>0</v>
      </c>
      <c r="J694" s="8">
        <v>362.9</v>
      </c>
      <c r="K694" s="8">
        <v>-362.9</v>
      </c>
      <c r="L694" s="8">
        <f>J694+K694</f>
        <v>0</v>
      </c>
    </row>
    <row r="695" spans="1:12" ht="33.75">
      <c r="A695" s="35"/>
      <c r="B695" s="46" t="s">
        <v>238</v>
      </c>
      <c r="C695" s="5" t="s">
        <v>64</v>
      </c>
      <c r="D695" s="5" t="s">
        <v>8</v>
      </c>
      <c r="E695" s="5" t="s">
        <v>254</v>
      </c>
      <c r="F695" s="16"/>
      <c r="G695" s="8">
        <f t="shared" ref="G695:L695" si="368">SUM(G696)</f>
        <v>25</v>
      </c>
      <c r="H695" s="8">
        <f t="shared" si="368"/>
        <v>-25</v>
      </c>
      <c r="I695" s="8">
        <f t="shared" si="368"/>
        <v>0</v>
      </c>
      <c r="J695" s="8">
        <f t="shared" si="368"/>
        <v>25</v>
      </c>
      <c r="K695" s="8">
        <f t="shared" si="368"/>
        <v>-25</v>
      </c>
      <c r="L695" s="8">
        <f t="shared" si="368"/>
        <v>0</v>
      </c>
    </row>
    <row r="696" spans="1:12" ht="45">
      <c r="A696" s="35"/>
      <c r="B696" s="46" t="s">
        <v>57</v>
      </c>
      <c r="C696" s="5" t="s">
        <v>64</v>
      </c>
      <c r="D696" s="5" t="s">
        <v>8</v>
      </c>
      <c r="E696" s="5" t="s">
        <v>254</v>
      </c>
      <c r="F696" s="5" t="s">
        <v>67</v>
      </c>
      <c r="G696" s="8">
        <v>25</v>
      </c>
      <c r="H696" s="8">
        <v>-25</v>
      </c>
      <c r="I696" s="8">
        <f>G696+H696</f>
        <v>0</v>
      </c>
      <c r="J696" s="8">
        <v>25</v>
      </c>
      <c r="K696" s="8">
        <v>-25</v>
      </c>
      <c r="L696" s="8">
        <f>J696+K696</f>
        <v>0</v>
      </c>
    </row>
    <row r="697" spans="1:12" ht="33.75">
      <c r="A697" s="35"/>
      <c r="B697" s="46" t="s">
        <v>239</v>
      </c>
      <c r="C697" s="5" t="s">
        <v>64</v>
      </c>
      <c r="D697" s="5" t="s">
        <v>8</v>
      </c>
      <c r="E697" s="5" t="s">
        <v>255</v>
      </c>
      <c r="F697" s="16"/>
      <c r="G697" s="8">
        <f t="shared" ref="G697:L697" si="369">SUM(G698)</f>
        <v>77.400000000000006</v>
      </c>
      <c r="H697" s="8">
        <f t="shared" si="369"/>
        <v>-77.400000000000006</v>
      </c>
      <c r="I697" s="8">
        <f t="shared" si="369"/>
        <v>0</v>
      </c>
      <c r="J697" s="8">
        <f t="shared" si="369"/>
        <v>77.400000000000006</v>
      </c>
      <c r="K697" s="8">
        <f t="shared" si="369"/>
        <v>-77.400000000000006</v>
      </c>
      <c r="L697" s="8">
        <f t="shared" si="369"/>
        <v>0</v>
      </c>
    </row>
    <row r="698" spans="1:12" ht="45">
      <c r="A698" s="35"/>
      <c r="B698" s="46" t="s">
        <v>57</v>
      </c>
      <c r="C698" s="5" t="s">
        <v>64</v>
      </c>
      <c r="D698" s="5" t="s">
        <v>8</v>
      </c>
      <c r="E698" s="5" t="s">
        <v>255</v>
      </c>
      <c r="F698" s="5" t="s">
        <v>67</v>
      </c>
      <c r="G698" s="8">
        <v>77.400000000000006</v>
      </c>
      <c r="H698" s="8">
        <v>-77.400000000000006</v>
      </c>
      <c r="I698" s="8">
        <f>G698+H698</f>
        <v>0</v>
      </c>
      <c r="J698" s="8">
        <v>77.400000000000006</v>
      </c>
      <c r="K698" s="8">
        <v>-77.400000000000006</v>
      </c>
      <c r="L698" s="8">
        <f>J698+K698</f>
        <v>0</v>
      </c>
    </row>
    <row r="699" spans="1:12" ht="33.75">
      <c r="A699" s="35"/>
      <c r="B699" s="7" t="s">
        <v>336</v>
      </c>
      <c r="C699" s="5" t="s">
        <v>64</v>
      </c>
      <c r="D699" s="5" t="s">
        <v>8</v>
      </c>
      <c r="E699" s="5" t="s">
        <v>337</v>
      </c>
      <c r="F699" s="16"/>
      <c r="G699" s="8">
        <f t="shared" ref="G699:L699" si="370">SUM(G700)</f>
        <v>18.7</v>
      </c>
      <c r="H699" s="8">
        <f t="shared" si="370"/>
        <v>-18.7</v>
      </c>
      <c r="I699" s="8">
        <f t="shared" si="370"/>
        <v>0</v>
      </c>
      <c r="J699" s="8">
        <f t="shared" si="370"/>
        <v>18.7</v>
      </c>
      <c r="K699" s="8">
        <f t="shared" si="370"/>
        <v>-18.7</v>
      </c>
      <c r="L699" s="8">
        <f t="shared" si="370"/>
        <v>0</v>
      </c>
    </row>
    <row r="700" spans="1:12" ht="45">
      <c r="A700" s="35"/>
      <c r="B700" s="7" t="s">
        <v>57</v>
      </c>
      <c r="C700" s="5" t="s">
        <v>64</v>
      </c>
      <c r="D700" s="5" t="s">
        <v>8</v>
      </c>
      <c r="E700" s="5" t="s">
        <v>337</v>
      </c>
      <c r="F700" s="5" t="s">
        <v>67</v>
      </c>
      <c r="G700" s="8">
        <v>18.7</v>
      </c>
      <c r="H700" s="8">
        <v>-18.7</v>
      </c>
      <c r="I700" s="8">
        <f>G700+H700</f>
        <v>0</v>
      </c>
      <c r="J700" s="8">
        <v>18.7</v>
      </c>
      <c r="K700" s="8">
        <v>-18.7</v>
      </c>
      <c r="L700" s="8">
        <f>J700+K700</f>
        <v>0</v>
      </c>
    </row>
    <row r="701" spans="1:12" ht="22.5">
      <c r="A701" s="35"/>
      <c r="B701" s="7" t="s">
        <v>186</v>
      </c>
      <c r="C701" s="5" t="s">
        <v>64</v>
      </c>
      <c r="D701" s="5" t="s">
        <v>8</v>
      </c>
      <c r="E701" s="5" t="s">
        <v>256</v>
      </c>
      <c r="F701" s="5"/>
      <c r="G701" s="8">
        <f>G702</f>
        <v>14522.5</v>
      </c>
      <c r="H701" s="8">
        <f t="shared" ref="H701:L701" si="371">H702</f>
        <v>-14522.5</v>
      </c>
      <c r="I701" s="8">
        <f t="shared" si="371"/>
        <v>0</v>
      </c>
      <c r="J701" s="8">
        <f t="shared" si="371"/>
        <v>14522.5</v>
      </c>
      <c r="K701" s="8">
        <f t="shared" si="371"/>
        <v>-14522.5</v>
      </c>
      <c r="L701" s="8">
        <f t="shared" si="371"/>
        <v>0</v>
      </c>
    </row>
    <row r="702" spans="1:12" ht="45">
      <c r="A702" s="35"/>
      <c r="B702" s="7" t="s">
        <v>56</v>
      </c>
      <c r="C702" s="5" t="s">
        <v>64</v>
      </c>
      <c r="D702" s="5" t="s">
        <v>8</v>
      </c>
      <c r="E702" s="5" t="s">
        <v>256</v>
      </c>
      <c r="F702" s="15" t="s">
        <v>67</v>
      </c>
      <c r="G702" s="8">
        <v>14522.5</v>
      </c>
      <c r="H702" s="8">
        <v>-14522.5</v>
      </c>
      <c r="I702" s="8">
        <f>G702+H702</f>
        <v>0</v>
      </c>
      <c r="J702" s="8">
        <v>14522.5</v>
      </c>
      <c r="K702" s="8">
        <v>-14522.5</v>
      </c>
      <c r="L702" s="8">
        <f>J702+K702</f>
        <v>0</v>
      </c>
    </row>
    <row r="703" spans="1:12" ht="45">
      <c r="A703" s="35"/>
      <c r="B703" s="4" t="s">
        <v>675</v>
      </c>
      <c r="C703" s="5" t="s">
        <v>64</v>
      </c>
      <c r="D703" s="5" t="s">
        <v>8</v>
      </c>
      <c r="E703" s="17" t="s">
        <v>677</v>
      </c>
      <c r="F703" s="5" t="s">
        <v>406</v>
      </c>
      <c r="G703" s="8">
        <f>SUM(G704:G705)</f>
        <v>0</v>
      </c>
      <c r="H703" s="8">
        <f>SUM(H704:H705)</f>
        <v>672</v>
      </c>
      <c r="I703" s="8">
        <f>SUM(I704:I705)</f>
        <v>672</v>
      </c>
      <c r="J703" s="8">
        <f t="shared" ref="J703:L703" si="372">SUM(J704:J705)</f>
        <v>0</v>
      </c>
      <c r="K703" s="8">
        <f t="shared" si="372"/>
        <v>676.69999999999993</v>
      </c>
      <c r="L703" s="8">
        <f t="shared" si="372"/>
        <v>676.69999999999993</v>
      </c>
    </row>
    <row r="704" spans="1:12" ht="45">
      <c r="A704" s="35"/>
      <c r="B704" s="4" t="s">
        <v>675</v>
      </c>
      <c r="C704" s="5" t="s">
        <v>64</v>
      </c>
      <c r="D704" s="5" t="s">
        <v>8</v>
      </c>
      <c r="E704" s="17" t="s">
        <v>677</v>
      </c>
      <c r="F704" s="15">
        <v>612</v>
      </c>
      <c r="G704" s="8"/>
      <c r="H704" s="8">
        <v>33.6</v>
      </c>
      <c r="I704" s="8">
        <f>SUM(G704:H704)</f>
        <v>33.6</v>
      </c>
      <c r="J704" s="8"/>
      <c r="K704" s="8">
        <v>33.799999999999997</v>
      </c>
      <c r="L704" s="8">
        <f>SUM(J704:K704)</f>
        <v>33.799999999999997</v>
      </c>
    </row>
    <row r="705" spans="1:12" ht="45">
      <c r="A705" s="35"/>
      <c r="B705" s="4" t="s">
        <v>675</v>
      </c>
      <c r="C705" s="5" t="s">
        <v>64</v>
      </c>
      <c r="D705" s="5" t="s">
        <v>8</v>
      </c>
      <c r="E705" s="17" t="s">
        <v>677</v>
      </c>
      <c r="F705" s="15">
        <v>612</v>
      </c>
      <c r="G705" s="8"/>
      <c r="H705" s="8">
        <v>638.4</v>
      </c>
      <c r="I705" s="8">
        <f>SUM(G705:H705)</f>
        <v>638.4</v>
      </c>
      <c r="J705" s="8"/>
      <c r="K705" s="8">
        <v>642.9</v>
      </c>
      <c r="L705" s="8">
        <f>SUM(J705:K705)</f>
        <v>642.9</v>
      </c>
    </row>
    <row r="706" spans="1:12" ht="22.5">
      <c r="A706" s="35"/>
      <c r="B706" s="7" t="s">
        <v>313</v>
      </c>
      <c r="C706" s="5" t="s">
        <v>64</v>
      </c>
      <c r="D706" s="5" t="s">
        <v>8</v>
      </c>
      <c r="E706" s="5" t="s">
        <v>339</v>
      </c>
      <c r="F706" s="5"/>
      <c r="G706" s="8">
        <f t="shared" ref="G706:L706" si="373">SUM(G707:G708)</f>
        <v>67.800000000000011</v>
      </c>
      <c r="H706" s="8">
        <f t="shared" si="373"/>
        <v>-67.800000000000011</v>
      </c>
      <c r="I706" s="8">
        <f t="shared" si="373"/>
        <v>0</v>
      </c>
      <c r="J706" s="8">
        <f t="shared" si="373"/>
        <v>69.599999999999994</v>
      </c>
      <c r="K706" s="8">
        <f t="shared" si="373"/>
        <v>-69.599999999999994</v>
      </c>
      <c r="L706" s="8">
        <f t="shared" si="373"/>
        <v>0</v>
      </c>
    </row>
    <row r="707" spans="1:12" ht="15" customHeight="1">
      <c r="A707" s="35"/>
      <c r="B707" s="46" t="s">
        <v>221</v>
      </c>
      <c r="C707" s="5" t="s">
        <v>64</v>
      </c>
      <c r="D707" s="5" t="s">
        <v>8</v>
      </c>
      <c r="E707" s="5" t="s">
        <v>339</v>
      </c>
      <c r="F707" s="15">
        <v>612</v>
      </c>
      <c r="G707" s="8">
        <v>3.4</v>
      </c>
      <c r="H707" s="8">
        <v>-3.4</v>
      </c>
      <c r="I707" s="8">
        <f>G707+H707</f>
        <v>0</v>
      </c>
      <c r="J707" s="8">
        <v>3.5</v>
      </c>
      <c r="K707" s="8">
        <v>-3.5</v>
      </c>
      <c r="L707" s="8">
        <f>J707+K707</f>
        <v>0</v>
      </c>
    </row>
    <row r="708" spans="1:12" ht="13.5" customHeight="1">
      <c r="A708" s="35"/>
      <c r="B708" s="46" t="s">
        <v>222</v>
      </c>
      <c r="C708" s="5" t="s">
        <v>64</v>
      </c>
      <c r="D708" s="5" t="s">
        <v>8</v>
      </c>
      <c r="E708" s="5" t="s">
        <v>339</v>
      </c>
      <c r="F708" s="15">
        <v>612</v>
      </c>
      <c r="G708" s="8">
        <v>64.400000000000006</v>
      </c>
      <c r="H708" s="8">
        <v>-64.400000000000006</v>
      </c>
      <c r="I708" s="8">
        <f>G708+H708</f>
        <v>0</v>
      </c>
      <c r="J708" s="8">
        <v>66.099999999999994</v>
      </c>
      <c r="K708" s="8">
        <v>-66.099999999999994</v>
      </c>
      <c r="L708" s="8">
        <f>J708+K708</f>
        <v>0</v>
      </c>
    </row>
    <row r="709" spans="1:12" ht="33.75">
      <c r="A709" s="35"/>
      <c r="B709" s="4" t="s">
        <v>698</v>
      </c>
      <c r="C709" s="5" t="s">
        <v>64</v>
      </c>
      <c r="D709" s="5" t="s">
        <v>8</v>
      </c>
      <c r="E709" s="17" t="s">
        <v>136</v>
      </c>
      <c r="F709" s="5" t="s">
        <v>406</v>
      </c>
      <c r="G709" s="8">
        <f t="shared" ref="G709:L709" si="374">G710</f>
        <v>0</v>
      </c>
      <c r="H709" s="8">
        <f>H710</f>
        <v>67.800000000000011</v>
      </c>
      <c r="I709" s="8">
        <f t="shared" si="374"/>
        <v>67.800000000000011</v>
      </c>
      <c r="J709" s="8">
        <f t="shared" si="374"/>
        <v>0</v>
      </c>
      <c r="K709" s="8">
        <f t="shared" si="374"/>
        <v>69.599999999999994</v>
      </c>
      <c r="L709" s="8">
        <f t="shared" si="374"/>
        <v>69.599999999999994</v>
      </c>
    </row>
    <row r="710" spans="1:12" ht="32.25" customHeight="1">
      <c r="A710" s="35"/>
      <c r="B710" s="4" t="s">
        <v>699</v>
      </c>
      <c r="C710" s="5" t="s">
        <v>64</v>
      </c>
      <c r="D710" s="5" t="s">
        <v>8</v>
      </c>
      <c r="E710" s="17" t="s">
        <v>700</v>
      </c>
      <c r="F710" s="5" t="s">
        <v>406</v>
      </c>
      <c r="G710" s="8">
        <f>SUM(G711:G712)</f>
        <v>0</v>
      </c>
      <c r="H710" s="8">
        <f>SUM(H711:H712)</f>
        <v>67.800000000000011</v>
      </c>
      <c r="I710" s="8">
        <f t="shared" ref="I710:L710" si="375">SUM(I711:I712)</f>
        <v>67.800000000000011</v>
      </c>
      <c r="J710" s="8">
        <f t="shared" si="375"/>
        <v>0</v>
      </c>
      <c r="K710" s="8">
        <f t="shared" si="375"/>
        <v>69.599999999999994</v>
      </c>
      <c r="L710" s="8">
        <f t="shared" si="375"/>
        <v>69.599999999999994</v>
      </c>
    </row>
    <row r="711" spans="1:12" ht="12.75" customHeight="1">
      <c r="A711" s="35"/>
      <c r="B711" s="6" t="s">
        <v>221</v>
      </c>
      <c r="C711" s="5" t="s">
        <v>64</v>
      </c>
      <c r="D711" s="5" t="s">
        <v>8</v>
      </c>
      <c r="E711" s="17" t="s">
        <v>700</v>
      </c>
      <c r="F711" s="15">
        <v>612</v>
      </c>
      <c r="G711" s="8"/>
      <c r="H711" s="8">
        <v>3.4000000000000004</v>
      </c>
      <c r="I711" s="8">
        <f>SUM(G711:H711)</f>
        <v>3.4000000000000004</v>
      </c>
      <c r="J711" s="8"/>
      <c r="K711" s="8">
        <v>3.5</v>
      </c>
      <c r="L711" s="8">
        <f>SUM(J711:K711)</f>
        <v>3.5</v>
      </c>
    </row>
    <row r="712" spans="1:12" ht="12.75" customHeight="1">
      <c r="A712" s="35"/>
      <c r="B712" s="6" t="s">
        <v>222</v>
      </c>
      <c r="C712" s="5" t="s">
        <v>64</v>
      </c>
      <c r="D712" s="5" t="s">
        <v>8</v>
      </c>
      <c r="E712" s="17" t="s">
        <v>700</v>
      </c>
      <c r="F712" s="15">
        <v>612</v>
      </c>
      <c r="G712" s="8"/>
      <c r="H712" s="8">
        <v>64.400000000000006</v>
      </c>
      <c r="I712" s="8">
        <f>SUM(G712:H712)</f>
        <v>64.400000000000006</v>
      </c>
      <c r="J712" s="8"/>
      <c r="K712" s="8">
        <v>66.099999999999994</v>
      </c>
      <c r="L712" s="8">
        <f>SUM(J712:K712)</f>
        <v>66.099999999999994</v>
      </c>
    </row>
    <row r="713" spans="1:12" ht="33.75">
      <c r="A713" s="35"/>
      <c r="B713" s="46" t="s">
        <v>128</v>
      </c>
      <c r="C713" s="5" t="s">
        <v>64</v>
      </c>
      <c r="D713" s="5" t="s">
        <v>8</v>
      </c>
      <c r="E713" s="5" t="s">
        <v>129</v>
      </c>
      <c r="F713" s="5"/>
      <c r="G713" s="8">
        <f t="shared" ref="G713:L713" si="376">G714</f>
        <v>2193</v>
      </c>
      <c r="H713" s="8">
        <f t="shared" si="376"/>
        <v>-2193</v>
      </c>
      <c r="I713" s="8">
        <f t="shared" si="376"/>
        <v>0</v>
      </c>
      <c r="J713" s="8">
        <f t="shared" si="376"/>
        <v>2193</v>
      </c>
      <c r="K713" s="8">
        <f t="shared" si="376"/>
        <v>-2193</v>
      </c>
      <c r="L713" s="8">
        <f t="shared" si="376"/>
        <v>0</v>
      </c>
    </row>
    <row r="714" spans="1:12" ht="45">
      <c r="A714" s="35"/>
      <c r="B714" s="46" t="s">
        <v>56</v>
      </c>
      <c r="C714" s="5" t="s">
        <v>64</v>
      </c>
      <c r="D714" s="5" t="s">
        <v>8</v>
      </c>
      <c r="E714" s="5" t="s">
        <v>129</v>
      </c>
      <c r="F714" s="15" t="s">
        <v>67</v>
      </c>
      <c r="G714" s="8">
        <v>2193</v>
      </c>
      <c r="H714" s="8">
        <v>-2193</v>
      </c>
      <c r="I714" s="8">
        <f>G714+H714</f>
        <v>0</v>
      </c>
      <c r="J714" s="8">
        <v>2193</v>
      </c>
      <c r="K714" s="8">
        <v>-2193</v>
      </c>
      <c r="L714" s="8">
        <f>J714+K714</f>
        <v>0</v>
      </c>
    </row>
    <row r="715" spans="1:12" ht="45">
      <c r="A715" s="35"/>
      <c r="B715" s="46" t="s">
        <v>235</v>
      </c>
      <c r="C715" s="5" t="s">
        <v>64</v>
      </c>
      <c r="D715" s="5" t="s">
        <v>8</v>
      </c>
      <c r="E715" s="5" t="s">
        <v>227</v>
      </c>
      <c r="F715" s="16"/>
      <c r="G715" s="8">
        <f>SUM(G716)</f>
        <v>160.5</v>
      </c>
      <c r="H715" s="8">
        <f t="shared" ref="H715:L715" si="377">SUM(H716)</f>
        <v>-160.5</v>
      </c>
      <c r="I715" s="8">
        <f t="shared" si="377"/>
        <v>0</v>
      </c>
      <c r="J715" s="8">
        <f t="shared" si="377"/>
        <v>160.5</v>
      </c>
      <c r="K715" s="8">
        <f t="shared" si="377"/>
        <v>-160.5</v>
      </c>
      <c r="L715" s="8">
        <f t="shared" si="377"/>
        <v>0</v>
      </c>
    </row>
    <row r="716" spans="1:12" ht="45">
      <c r="A716" s="35"/>
      <c r="B716" s="46" t="s">
        <v>57</v>
      </c>
      <c r="C716" s="5" t="s">
        <v>64</v>
      </c>
      <c r="D716" s="5" t="s">
        <v>8</v>
      </c>
      <c r="E716" s="5" t="s">
        <v>227</v>
      </c>
      <c r="F716" s="5" t="s">
        <v>67</v>
      </c>
      <c r="G716" s="8">
        <v>160.5</v>
      </c>
      <c r="H716" s="8">
        <v>-160.5</v>
      </c>
      <c r="I716" s="8">
        <f>G716+H716</f>
        <v>0</v>
      </c>
      <c r="J716" s="8">
        <v>160.5</v>
      </c>
      <c r="K716" s="8">
        <v>-160.5</v>
      </c>
      <c r="L716" s="8">
        <f>J716+K716</f>
        <v>0</v>
      </c>
    </row>
    <row r="717" spans="1:12" ht="45">
      <c r="A717" s="35"/>
      <c r="B717" s="46" t="s">
        <v>236</v>
      </c>
      <c r="C717" s="5" t="s">
        <v>64</v>
      </c>
      <c r="D717" s="5" t="s">
        <v>8</v>
      </c>
      <c r="E717" s="5" t="s">
        <v>228</v>
      </c>
      <c r="F717" s="16"/>
      <c r="G717" s="8">
        <f t="shared" ref="G717:L717" si="378">SUM(G718)</f>
        <v>197.8</v>
      </c>
      <c r="H717" s="8">
        <f t="shared" si="378"/>
        <v>-197.8</v>
      </c>
      <c r="I717" s="8">
        <f t="shared" si="378"/>
        <v>0</v>
      </c>
      <c r="J717" s="8">
        <f t="shared" si="378"/>
        <v>197.8</v>
      </c>
      <c r="K717" s="8">
        <f t="shared" si="378"/>
        <v>-197.8</v>
      </c>
      <c r="L717" s="8">
        <f t="shared" si="378"/>
        <v>0</v>
      </c>
    </row>
    <row r="718" spans="1:12" ht="45">
      <c r="A718" s="35"/>
      <c r="B718" s="46" t="s">
        <v>57</v>
      </c>
      <c r="C718" s="5" t="s">
        <v>64</v>
      </c>
      <c r="D718" s="5" t="s">
        <v>8</v>
      </c>
      <c r="E718" s="5" t="s">
        <v>228</v>
      </c>
      <c r="F718" s="5" t="s">
        <v>67</v>
      </c>
      <c r="G718" s="8">
        <v>197.8</v>
      </c>
      <c r="H718" s="8">
        <v>-197.8</v>
      </c>
      <c r="I718" s="8">
        <f>G718+H718</f>
        <v>0</v>
      </c>
      <c r="J718" s="8">
        <v>197.8</v>
      </c>
      <c r="K718" s="8">
        <v>-197.8</v>
      </c>
      <c r="L718" s="8">
        <f>J718+K718</f>
        <v>0</v>
      </c>
    </row>
    <row r="719" spans="1:12" ht="45">
      <c r="A719" s="35"/>
      <c r="B719" s="46" t="s">
        <v>237</v>
      </c>
      <c r="C719" s="5" t="s">
        <v>64</v>
      </c>
      <c r="D719" s="5" t="s">
        <v>8</v>
      </c>
      <c r="E719" s="5" t="s">
        <v>229</v>
      </c>
      <c r="F719" s="16"/>
      <c r="G719" s="8">
        <f t="shared" ref="G719:L719" si="379">SUM(G720)</f>
        <v>99.9</v>
      </c>
      <c r="H719" s="8">
        <f t="shared" si="379"/>
        <v>-99.9</v>
      </c>
      <c r="I719" s="8">
        <f t="shared" si="379"/>
        <v>0</v>
      </c>
      <c r="J719" s="8">
        <f t="shared" si="379"/>
        <v>99.9</v>
      </c>
      <c r="K719" s="8">
        <f t="shared" si="379"/>
        <v>-99.9</v>
      </c>
      <c r="L719" s="8">
        <f t="shared" si="379"/>
        <v>0</v>
      </c>
    </row>
    <row r="720" spans="1:12" ht="45">
      <c r="A720" s="35"/>
      <c r="B720" s="46" t="s">
        <v>57</v>
      </c>
      <c r="C720" s="5" t="s">
        <v>64</v>
      </c>
      <c r="D720" s="5" t="s">
        <v>8</v>
      </c>
      <c r="E720" s="5" t="s">
        <v>229</v>
      </c>
      <c r="F720" s="5" t="s">
        <v>67</v>
      </c>
      <c r="G720" s="8">
        <v>99.9</v>
      </c>
      <c r="H720" s="8">
        <v>-99.9</v>
      </c>
      <c r="I720" s="8">
        <f>G720+H720</f>
        <v>0</v>
      </c>
      <c r="J720" s="8">
        <v>99.9</v>
      </c>
      <c r="K720" s="8">
        <v>-99.9</v>
      </c>
      <c r="L720" s="8">
        <f>J720+K720</f>
        <v>0</v>
      </c>
    </row>
    <row r="721" spans="1:12" ht="22.5">
      <c r="A721" s="35"/>
      <c r="B721" s="7" t="s">
        <v>184</v>
      </c>
      <c r="C721" s="5" t="s">
        <v>64</v>
      </c>
      <c r="D721" s="5" t="s">
        <v>8</v>
      </c>
      <c r="E721" s="5" t="s">
        <v>185</v>
      </c>
      <c r="F721" s="5"/>
      <c r="G721" s="63">
        <f>G722+G723</f>
        <v>10831.7</v>
      </c>
      <c r="H721" s="63">
        <f t="shared" ref="H721:L721" si="380">H722+H723</f>
        <v>-10831.7</v>
      </c>
      <c r="I721" s="63">
        <f t="shared" si="380"/>
        <v>0</v>
      </c>
      <c r="J721" s="63">
        <f t="shared" si="380"/>
        <v>23911.200000000001</v>
      </c>
      <c r="K721" s="63">
        <f t="shared" si="380"/>
        <v>-23911.200000000004</v>
      </c>
      <c r="L721" s="63">
        <f t="shared" si="380"/>
        <v>0</v>
      </c>
    </row>
    <row r="722" spans="1:12" ht="45">
      <c r="A722" s="35"/>
      <c r="B722" s="7" t="s">
        <v>56</v>
      </c>
      <c r="C722" s="5" t="s">
        <v>64</v>
      </c>
      <c r="D722" s="5" t="s">
        <v>8</v>
      </c>
      <c r="E722" s="5" t="s">
        <v>185</v>
      </c>
      <c r="F722" s="15" t="s">
        <v>67</v>
      </c>
      <c r="G722" s="63">
        <v>10737</v>
      </c>
      <c r="H722" s="63">
        <v>-10737</v>
      </c>
      <c r="I722" s="8">
        <f>G722+H722</f>
        <v>0</v>
      </c>
      <c r="J722" s="63">
        <v>23816.5</v>
      </c>
      <c r="K722" s="63">
        <f>-(27879.2-3215.6-847.1)</f>
        <v>-23816.500000000004</v>
      </c>
      <c r="L722" s="8">
        <f>J722+K722</f>
        <v>0</v>
      </c>
    </row>
    <row r="723" spans="1:12">
      <c r="A723" s="35"/>
      <c r="B723" s="46" t="s">
        <v>303</v>
      </c>
      <c r="C723" s="5" t="s">
        <v>64</v>
      </c>
      <c r="D723" s="5" t="s">
        <v>8</v>
      </c>
      <c r="E723" s="5" t="s">
        <v>185</v>
      </c>
      <c r="F723" s="15">
        <v>612</v>
      </c>
      <c r="G723" s="63">
        <v>94.7</v>
      </c>
      <c r="H723" s="63">
        <v>-94.7</v>
      </c>
      <c r="I723" s="8">
        <f>G723+H723</f>
        <v>0</v>
      </c>
      <c r="J723" s="63">
        <v>94.7</v>
      </c>
      <c r="K723" s="63">
        <v>-94.7</v>
      </c>
      <c r="L723" s="8">
        <f>J723+K723</f>
        <v>0</v>
      </c>
    </row>
    <row r="724" spans="1:12" ht="33.75">
      <c r="A724" s="35"/>
      <c r="B724" s="7" t="s">
        <v>199</v>
      </c>
      <c r="C724" s="5" t="s">
        <v>64</v>
      </c>
      <c r="D724" s="5" t="s">
        <v>8</v>
      </c>
      <c r="E724" s="5" t="s">
        <v>367</v>
      </c>
      <c r="F724" s="16"/>
      <c r="G724" s="63">
        <f>SUM(G725:G726)</f>
        <v>692.2</v>
      </c>
      <c r="H724" s="63">
        <f t="shared" ref="H724:L724" si="381">SUM(H725:H726)</f>
        <v>-692.2</v>
      </c>
      <c r="I724" s="63">
        <f t="shared" si="381"/>
        <v>0</v>
      </c>
      <c r="J724" s="63">
        <f t="shared" si="381"/>
        <v>697.19999999999993</v>
      </c>
      <c r="K724" s="63">
        <f t="shared" si="381"/>
        <v>-697.19999999999993</v>
      </c>
      <c r="L724" s="63">
        <f t="shared" si="381"/>
        <v>0</v>
      </c>
    </row>
    <row r="725" spans="1:12" ht="12.75" customHeight="1">
      <c r="A725" s="35"/>
      <c r="B725" s="7" t="s">
        <v>221</v>
      </c>
      <c r="C725" s="5" t="s">
        <v>64</v>
      </c>
      <c r="D725" s="5" t="s">
        <v>8</v>
      </c>
      <c r="E725" s="5" t="s">
        <v>367</v>
      </c>
      <c r="F725" s="16" t="s">
        <v>68</v>
      </c>
      <c r="G725" s="8">
        <v>34.6</v>
      </c>
      <c r="H725" s="8">
        <v>-34.6</v>
      </c>
      <c r="I725" s="8">
        <f>G725+H725</f>
        <v>0</v>
      </c>
      <c r="J725" s="8">
        <v>34.9</v>
      </c>
      <c r="K725" s="8">
        <v>-34.9</v>
      </c>
      <c r="L725" s="8">
        <f>J725+K725</f>
        <v>0</v>
      </c>
    </row>
    <row r="726" spans="1:12" ht="13.5" customHeight="1">
      <c r="A726" s="35"/>
      <c r="B726" s="7" t="s">
        <v>222</v>
      </c>
      <c r="C726" s="5" t="s">
        <v>64</v>
      </c>
      <c r="D726" s="5" t="s">
        <v>8</v>
      </c>
      <c r="E726" s="5" t="s">
        <v>367</v>
      </c>
      <c r="F726" s="16" t="s">
        <v>68</v>
      </c>
      <c r="G726" s="8">
        <v>657.6</v>
      </c>
      <c r="H726" s="8">
        <v>-657.6</v>
      </c>
      <c r="I726" s="8">
        <f>G726+H726</f>
        <v>0</v>
      </c>
      <c r="J726" s="8">
        <v>662.3</v>
      </c>
      <c r="K726" s="8">
        <v>-662.3</v>
      </c>
      <c r="L726" s="8">
        <f>J726+K726</f>
        <v>0</v>
      </c>
    </row>
    <row r="727" spans="1:12" ht="67.5">
      <c r="A727" s="35"/>
      <c r="B727" s="9" t="s">
        <v>257</v>
      </c>
      <c r="C727" s="5" t="s">
        <v>64</v>
      </c>
      <c r="D727" s="5" t="s">
        <v>8</v>
      </c>
      <c r="E727" s="5" t="s">
        <v>426</v>
      </c>
      <c r="F727" s="5"/>
      <c r="G727" s="8">
        <f>G728</f>
        <v>6346.7</v>
      </c>
      <c r="H727" s="8">
        <f t="shared" ref="H727:L727" si="382">H728</f>
        <v>-6346.7</v>
      </c>
      <c r="I727" s="8">
        <f t="shared" si="382"/>
        <v>0</v>
      </c>
      <c r="J727" s="8">
        <f>J728</f>
        <v>0</v>
      </c>
      <c r="K727" s="8">
        <f t="shared" si="382"/>
        <v>0</v>
      </c>
      <c r="L727" s="8">
        <f t="shared" si="382"/>
        <v>0</v>
      </c>
    </row>
    <row r="728" spans="1:12" ht="45">
      <c r="A728" s="35"/>
      <c r="B728" s="7" t="s">
        <v>56</v>
      </c>
      <c r="C728" s="5" t="s">
        <v>64</v>
      </c>
      <c r="D728" s="5" t="s">
        <v>8</v>
      </c>
      <c r="E728" s="5" t="s">
        <v>426</v>
      </c>
      <c r="F728" s="15" t="s">
        <v>67</v>
      </c>
      <c r="G728" s="8">
        <v>6346.7</v>
      </c>
      <c r="H728" s="8">
        <v>-6346.7</v>
      </c>
      <c r="I728" s="8">
        <f>G728+H728</f>
        <v>0</v>
      </c>
      <c r="J728" s="8"/>
      <c r="K728" s="8"/>
      <c r="L728" s="8">
        <f>J728+K728</f>
        <v>0</v>
      </c>
    </row>
    <row r="729" spans="1:12" ht="22.5">
      <c r="A729" s="35"/>
      <c r="B729" s="4" t="s">
        <v>679</v>
      </c>
      <c r="C729" s="5" t="s">
        <v>64</v>
      </c>
      <c r="D729" s="5" t="s">
        <v>8</v>
      </c>
      <c r="E729" s="17" t="s">
        <v>682</v>
      </c>
      <c r="F729" s="5" t="s">
        <v>406</v>
      </c>
      <c r="G729" s="8">
        <f>G730+G733+G735+G737+G739+G742</f>
        <v>0</v>
      </c>
      <c r="H729" s="8">
        <f>H730+H733+H735+H737+H739+H742</f>
        <v>19829.600000000002</v>
      </c>
      <c r="I729" s="8">
        <f t="shared" ref="I729:L729" si="383">I730+I733+I735+I737+I739+I742</f>
        <v>19829.600000000002</v>
      </c>
      <c r="J729" s="8">
        <f t="shared" si="383"/>
        <v>0</v>
      </c>
      <c r="K729" s="8">
        <f t="shared" si="383"/>
        <v>26562.400000000005</v>
      </c>
      <c r="L729" s="8">
        <f t="shared" si="383"/>
        <v>26562.400000000005</v>
      </c>
    </row>
    <row r="730" spans="1:12" ht="22.5">
      <c r="A730" s="35"/>
      <c r="B730" s="7" t="s">
        <v>680</v>
      </c>
      <c r="C730" s="5" t="s">
        <v>64</v>
      </c>
      <c r="D730" s="5" t="s">
        <v>8</v>
      </c>
      <c r="E730" s="17" t="s">
        <v>683</v>
      </c>
      <c r="F730" s="5" t="s">
        <v>406</v>
      </c>
      <c r="G730" s="8">
        <f t="shared" ref="G730:L730" si="384">G731+G732</f>
        <v>0</v>
      </c>
      <c r="H730" s="8">
        <f t="shared" si="384"/>
        <v>2193</v>
      </c>
      <c r="I730" s="8">
        <f t="shared" si="384"/>
        <v>2193</v>
      </c>
      <c r="J730" s="8">
        <f t="shared" si="384"/>
        <v>0</v>
      </c>
      <c r="K730" s="8">
        <f t="shared" si="384"/>
        <v>2193</v>
      </c>
      <c r="L730" s="8">
        <f t="shared" si="384"/>
        <v>2193</v>
      </c>
    </row>
    <row r="731" spans="1:12" ht="45">
      <c r="A731" s="35"/>
      <c r="B731" s="6" t="s">
        <v>56</v>
      </c>
      <c r="C731" s="5" t="s">
        <v>64</v>
      </c>
      <c r="D731" s="5" t="s">
        <v>8</v>
      </c>
      <c r="E731" s="17" t="s">
        <v>683</v>
      </c>
      <c r="F731" s="15" t="s">
        <v>67</v>
      </c>
      <c r="G731" s="8"/>
      <c r="H731" s="8">
        <v>2193</v>
      </c>
      <c r="I731" s="8">
        <f>SUM(G731:H731)</f>
        <v>2193</v>
      </c>
      <c r="J731" s="8"/>
      <c r="K731" s="8">
        <v>2193</v>
      </c>
      <c r="L731" s="8">
        <f>SUM(J731:K731)</f>
        <v>2193</v>
      </c>
    </row>
    <row r="732" spans="1:12">
      <c r="A732" s="35"/>
      <c r="B732" s="6" t="s">
        <v>681</v>
      </c>
      <c r="C732" s="5" t="s">
        <v>64</v>
      </c>
      <c r="D732" s="5" t="s">
        <v>8</v>
      </c>
      <c r="E732" s="17" t="s">
        <v>683</v>
      </c>
      <c r="F732" s="15">
        <v>612</v>
      </c>
      <c r="G732" s="8"/>
      <c r="H732" s="8"/>
      <c r="I732" s="8">
        <f>SUM(G732:H732)</f>
        <v>0</v>
      </c>
      <c r="J732" s="8"/>
      <c r="K732" s="8"/>
      <c r="L732" s="8">
        <f>SUM(J732:K732)</f>
        <v>0</v>
      </c>
    </row>
    <row r="733" spans="1:12" ht="45">
      <c r="A733" s="35"/>
      <c r="B733" s="75" t="s">
        <v>746</v>
      </c>
      <c r="C733" s="5" t="s">
        <v>64</v>
      </c>
      <c r="D733" s="5" t="s">
        <v>8</v>
      </c>
      <c r="E733" s="17" t="s">
        <v>684</v>
      </c>
      <c r="F733" s="5" t="s">
        <v>406</v>
      </c>
      <c r="G733" s="8">
        <f t="shared" ref="G733:L733" si="385">SUM(G734)</f>
        <v>0</v>
      </c>
      <c r="H733" s="8">
        <f t="shared" si="385"/>
        <v>197.8</v>
      </c>
      <c r="I733" s="8">
        <f t="shared" si="385"/>
        <v>197.8</v>
      </c>
      <c r="J733" s="8">
        <f t="shared" si="385"/>
        <v>0</v>
      </c>
      <c r="K733" s="8">
        <f t="shared" si="385"/>
        <v>197.8</v>
      </c>
      <c r="L733" s="8">
        <f t="shared" si="385"/>
        <v>197.8</v>
      </c>
    </row>
    <row r="734" spans="1:12" ht="45">
      <c r="A734" s="35"/>
      <c r="B734" s="7" t="s">
        <v>57</v>
      </c>
      <c r="C734" s="5" t="s">
        <v>64</v>
      </c>
      <c r="D734" s="5" t="s">
        <v>8</v>
      </c>
      <c r="E734" s="17" t="s">
        <v>684</v>
      </c>
      <c r="F734" s="15" t="s">
        <v>67</v>
      </c>
      <c r="G734" s="8"/>
      <c r="H734" s="8">
        <v>197.8</v>
      </c>
      <c r="I734" s="8">
        <f>SUM(G734:H734)</f>
        <v>197.8</v>
      </c>
      <c r="J734" s="8"/>
      <c r="K734" s="8">
        <v>197.8</v>
      </c>
      <c r="L734" s="8">
        <f>SUM(J734:K734)</f>
        <v>197.8</v>
      </c>
    </row>
    <row r="735" spans="1:12" ht="45">
      <c r="A735" s="35"/>
      <c r="B735" s="12" t="s">
        <v>747</v>
      </c>
      <c r="C735" s="5" t="s">
        <v>64</v>
      </c>
      <c r="D735" s="5" t="s">
        <v>8</v>
      </c>
      <c r="E735" s="17" t="s">
        <v>685</v>
      </c>
      <c r="F735" s="5" t="s">
        <v>406</v>
      </c>
      <c r="G735" s="8">
        <f t="shared" ref="G735:L735" si="386">SUM(G736)</f>
        <v>0</v>
      </c>
      <c r="H735" s="8">
        <f t="shared" si="386"/>
        <v>99.9</v>
      </c>
      <c r="I735" s="8">
        <f t="shared" si="386"/>
        <v>99.9</v>
      </c>
      <c r="J735" s="8">
        <f t="shared" si="386"/>
        <v>0</v>
      </c>
      <c r="K735" s="8">
        <f t="shared" si="386"/>
        <v>99.9</v>
      </c>
      <c r="L735" s="8">
        <f t="shared" si="386"/>
        <v>99.9</v>
      </c>
    </row>
    <row r="736" spans="1:12" ht="45">
      <c r="A736" s="35"/>
      <c r="B736" s="7" t="s">
        <v>57</v>
      </c>
      <c r="C736" s="5" t="s">
        <v>64</v>
      </c>
      <c r="D736" s="5" t="s">
        <v>8</v>
      </c>
      <c r="E736" s="17" t="s">
        <v>685</v>
      </c>
      <c r="F736" s="15" t="s">
        <v>67</v>
      </c>
      <c r="G736" s="8"/>
      <c r="H736" s="8">
        <v>99.9</v>
      </c>
      <c r="I736" s="8">
        <f>SUM(G736:H736)</f>
        <v>99.9</v>
      </c>
      <c r="J736" s="8"/>
      <c r="K736" s="8">
        <v>99.9</v>
      </c>
      <c r="L736" s="8">
        <f>SUM(J736:K736)</f>
        <v>99.9</v>
      </c>
    </row>
    <row r="737" spans="1:12" ht="45">
      <c r="A737" s="35"/>
      <c r="B737" s="12" t="s">
        <v>748</v>
      </c>
      <c r="C737" s="5" t="s">
        <v>64</v>
      </c>
      <c r="D737" s="5" t="s">
        <v>8</v>
      </c>
      <c r="E737" s="17" t="s">
        <v>686</v>
      </c>
      <c r="F737" s="5" t="s">
        <v>406</v>
      </c>
      <c r="G737" s="8">
        <f t="shared" ref="G737:L737" si="387">SUM(G738)</f>
        <v>0</v>
      </c>
      <c r="H737" s="8">
        <f t="shared" si="387"/>
        <v>160.5</v>
      </c>
      <c r="I737" s="8">
        <f t="shared" si="387"/>
        <v>160.5</v>
      </c>
      <c r="J737" s="8">
        <f t="shared" si="387"/>
        <v>0</v>
      </c>
      <c r="K737" s="8">
        <f t="shared" si="387"/>
        <v>160.5</v>
      </c>
      <c r="L737" s="8">
        <f t="shared" si="387"/>
        <v>160.5</v>
      </c>
    </row>
    <row r="738" spans="1:12" ht="45">
      <c r="A738" s="35"/>
      <c r="B738" s="7" t="s">
        <v>57</v>
      </c>
      <c r="C738" s="5" t="s">
        <v>64</v>
      </c>
      <c r="D738" s="5" t="s">
        <v>8</v>
      </c>
      <c r="E738" s="17" t="s">
        <v>686</v>
      </c>
      <c r="F738" s="15" t="s">
        <v>67</v>
      </c>
      <c r="G738" s="8"/>
      <c r="H738" s="8">
        <v>160.5</v>
      </c>
      <c r="I738" s="8">
        <f>SUM(G738:H738)</f>
        <v>160.5</v>
      </c>
      <c r="J738" s="8"/>
      <c r="K738" s="8">
        <v>160.5</v>
      </c>
      <c r="L738" s="8">
        <f>SUM(J738:K738)</f>
        <v>160.5</v>
      </c>
    </row>
    <row r="739" spans="1:12" ht="45">
      <c r="A739" s="35"/>
      <c r="B739" s="12" t="s">
        <v>749</v>
      </c>
      <c r="C739" s="5" t="s">
        <v>64</v>
      </c>
      <c r="D739" s="5" t="s">
        <v>8</v>
      </c>
      <c r="E739" s="17" t="s">
        <v>687</v>
      </c>
      <c r="F739" s="5" t="s">
        <v>406</v>
      </c>
      <c r="G739" s="8">
        <f t="shared" ref="G739:L739" si="388">SUM(G740:G741)</f>
        <v>0</v>
      </c>
      <c r="H739" s="8">
        <f t="shared" si="388"/>
        <v>10831.7</v>
      </c>
      <c r="I739" s="8">
        <f t="shared" si="388"/>
        <v>10831.7</v>
      </c>
      <c r="J739" s="8">
        <f t="shared" si="388"/>
        <v>0</v>
      </c>
      <c r="K739" s="8">
        <f t="shared" si="388"/>
        <v>23911.200000000004</v>
      </c>
      <c r="L739" s="8">
        <f t="shared" si="388"/>
        <v>23911.200000000004</v>
      </c>
    </row>
    <row r="740" spans="1:12" ht="45">
      <c r="A740" s="35"/>
      <c r="B740" s="7" t="s">
        <v>57</v>
      </c>
      <c r="C740" s="5" t="s">
        <v>64</v>
      </c>
      <c r="D740" s="5" t="s">
        <v>8</v>
      </c>
      <c r="E740" s="17" t="s">
        <v>687</v>
      </c>
      <c r="F740" s="15" t="s">
        <v>67</v>
      </c>
      <c r="G740" s="8"/>
      <c r="H740" s="63">
        <v>10737</v>
      </c>
      <c r="I740" s="8">
        <f>SUM(G740:H740)</f>
        <v>10737</v>
      </c>
      <c r="J740" s="8"/>
      <c r="K740" s="63">
        <f>27879.2-3215.6-847.1</f>
        <v>23816.500000000004</v>
      </c>
      <c r="L740" s="8">
        <f>SUM(J740:K740)</f>
        <v>23816.500000000004</v>
      </c>
    </row>
    <row r="741" spans="1:12">
      <c r="A741" s="35"/>
      <c r="B741" s="6" t="s">
        <v>681</v>
      </c>
      <c r="C741" s="5" t="s">
        <v>64</v>
      </c>
      <c r="D741" s="5" t="s">
        <v>8</v>
      </c>
      <c r="E741" s="17" t="s">
        <v>687</v>
      </c>
      <c r="F741" s="15">
        <v>612</v>
      </c>
      <c r="G741" s="8"/>
      <c r="H741" s="63">
        <v>94.7</v>
      </c>
      <c r="I741" s="8">
        <f>SUM(G741:H741)</f>
        <v>94.7</v>
      </c>
      <c r="J741" s="8"/>
      <c r="K741" s="63">
        <v>94.7</v>
      </c>
      <c r="L741" s="8">
        <f>SUM(J741:K741)</f>
        <v>94.7</v>
      </c>
    </row>
    <row r="742" spans="1:12" ht="67.5">
      <c r="A742" s="35"/>
      <c r="B742" s="4" t="s">
        <v>257</v>
      </c>
      <c r="C742" s="5" t="s">
        <v>64</v>
      </c>
      <c r="D742" s="5" t="s">
        <v>8</v>
      </c>
      <c r="E742" s="17" t="s">
        <v>688</v>
      </c>
      <c r="F742" s="5" t="s">
        <v>406</v>
      </c>
      <c r="G742" s="8">
        <f t="shared" ref="G742:L742" si="389">G743</f>
        <v>0</v>
      </c>
      <c r="H742" s="8">
        <f t="shared" si="389"/>
        <v>6346.7</v>
      </c>
      <c r="I742" s="8">
        <f t="shared" si="389"/>
        <v>6346.7</v>
      </c>
      <c r="J742" s="8">
        <f t="shared" si="389"/>
        <v>0</v>
      </c>
      <c r="K742" s="8">
        <f t="shared" si="389"/>
        <v>0</v>
      </c>
      <c r="L742" s="8">
        <f t="shared" si="389"/>
        <v>0</v>
      </c>
    </row>
    <row r="743" spans="1:12" ht="45">
      <c r="A743" s="35"/>
      <c r="B743" s="7" t="s">
        <v>56</v>
      </c>
      <c r="C743" s="5" t="s">
        <v>64</v>
      </c>
      <c r="D743" s="5" t="s">
        <v>8</v>
      </c>
      <c r="E743" s="17" t="s">
        <v>688</v>
      </c>
      <c r="F743" s="15">
        <v>611</v>
      </c>
      <c r="G743" s="8"/>
      <c r="H743" s="8">
        <v>6346.7</v>
      </c>
      <c r="I743" s="8">
        <f>SUM(G743:H743)</f>
        <v>6346.7</v>
      </c>
      <c r="J743" s="8"/>
      <c r="K743" s="8"/>
      <c r="L743" s="8">
        <f>SUM(J743:K743)</f>
        <v>0</v>
      </c>
    </row>
    <row r="744" spans="1:12" ht="22.5">
      <c r="A744" s="35"/>
      <c r="B744" s="4" t="s">
        <v>689</v>
      </c>
      <c r="C744" s="5" t="s">
        <v>64</v>
      </c>
      <c r="D744" s="5" t="s">
        <v>8</v>
      </c>
      <c r="E744" s="17" t="s">
        <v>691</v>
      </c>
      <c r="F744" s="5" t="s">
        <v>406</v>
      </c>
      <c r="G744" s="8">
        <f t="shared" ref="G744:L744" si="390">G745+G748+G750+G752+G754</f>
        <v>0</v>
      </c>
      <c r="H744" s="8">
        <f>H745+H748+H750+H752+H754</f>
        <v>17287.2</v>
      </c>
      <c r="I744" s="8">
        <f t="shared" si="390"/>
        <v>17287.2</v>
      </c>
      <c r="J744" s="8">
        <f t="shared" si="390"/>
        <v>0</v>
      </c>
      <c r="K744" s="8">
        <f t="shared" si="390"/>
        <v>17287.2</v>
      </c>
      <c r="L744" s="8">
        <f t="shared" si="390"/>
        <v>17287.2</v>
      </c>
    </row>
    <row r="745" spans="1:12" ht="22.5">
      <c r="A745" s="35"/>
      <c r="B745" s="4" t="s">
        <v>690</v>
      </c>
      <c r="C745" s="5" t="s">
        <v>64</v>
      </c>
      <c r="D745" s="5" t="s">
        <v>8</v>
      </c>
      <c r="E745" s="17" t="s">
        <v>692</v>
      </c>
      <c r="F745" s="5" t="s">
        <v>406</v>
      </c>
      <c r="G745" s="8">
        <f t="shared" ref="G745:L745" si="391">G746+G747</f>
        <v>0</v>
      </c>
      <c r="H745" s="8">
        <f t="shared" si="391"/>
        <v>2643.6</v>
      </c>
      <c r="I745" s="8">
        <f t="shared" si="391"/>
        <v>2643.6</v>
      </c>
      <c r="J745" s="8">
        <f t="shared" si="391"/>
        <v>0</v>
      </c>
      <c r="K745" s="8">
        <f t="shared" si="391"/>
        <v>2643.6</v>
      </c>
      <c r="L745" s="8">
        <f t="shared" si="391"/>
        <v>2643.6</v>
      </c>
    </row>
    <row r="746" spans="1:12" ht="45">
      <c r="A746" s="35"/>
      <c r="B746" s="6" t="s">
        <v>56</v>
      </c>
      <c r="C746" s="5" t="s">
        <v>64</v>
      </c>
      <c r="D746" s="5" t="s">
        <v>8</v>
      </c>
      <c r="E746" s="17" t="s">
        <v>692</v>
      </c>
      <c r="F746" s="15" t="s">
        <v>67</v>
      </c>
      <c r="G746" s="8"/>
      <c r="H746" s="8">
        <v>2280.6999999999998</v>
      </c>
      <c r="I746" s="8">
        <f>SUM(G746:H746)</f>
        <v>2280.6999999999998</v>
      </c>
      <c r="J746" s="8"/>
      <c r="K746" s="8">
        <v>2280.6999999999998</v>
      </c>
      <c r="L746" s="8">
        <f>SUM(J746:K746)</f>
        <v>2280.6999999999998</v>
      </c>
    </row>
    <row r="747" spans="1:12">
      <c r="A747" s="35"/>
      <c r="B747" s="6" t="s">
        <v>303</v>
      </c>
      <c r="C747" s="5" t="s">
        <v>64</v>
      </c>
      <c r="D747" s="5" t="s">
        <v>8</v>
      </c>
      <c r="E747" s="17" t="s">
        <v>692</v>
      </c>
      <c r="F747" s="15">
        <v>612</v>
      </c>
      <c r="G747" s="8"/>
      <c r="H747" s="8">
        <v>362.9</v>
      </c>
      <c r="I747" s="8">
        <f>SUM(G747:H747)</f>
        <v>362.9</v>
      </c>
      <c r="J747" s="8"/>
      <c r="K747" s="8">
        <v>362.9</v>
      </c>
      <c r="L747" s="8">
        <f>SUM(J747:K747)</f>
        <v>362.9</v>
      </c>
    </row>
    <row r="748" spans="1:12" ht="45">
      <c r="A748" s="35"/>
      <c r="B748" s="75" t="s">
        <v>750</v>
      </c>
      <c r="C748" s="5" t="s">
        <v>64</v>
      </c>
      <c r="D748" s="5" t="s">
        <v>8</v>
      </c>
      <c r="E748" s="17" t="s">
        <v>693</v>
      </c>
      <c r="F748" s="5" t="s">
        <v>406</v>
      </c>
      <c r="G748" s="8">
        <f t="shared" ref="G748:L748" si="392">G749</f>
        <v>0</v>
      </c>
      <c r="H748" s="8">
        <f t="shared" si="392"/>
        <v>77.400000000000006</v>
      </c>
      <c r="I748" s="8">
        <f t="shared" si="392"/>
        <v>77.400000000000006</v>
      </c>
      <c r="J748" s="8">
        <f t="shared" si="392"/>
        <v>0</v>
      </c>
      <c r="K748" s="8">
        <f t="shared" si="392"/>
        <v>77.400000000000006</v>
      </c>
      <c r="L748" s="8">
        <f t="shared" si="392"/>
        <v>77.400000000000006</v>
      </c>
    </row>
    <row r="749" spans="1:12" ht="45">
      <c r="A749" s="35"/>
      <c r="B749" s="7" t="s">
        <v>57</v>
      </c>
      <c r="C749" s="5" t="s">
        <v>64</v>
      </c>
      <c r="D749" s="5" t="s">
        <v>8</v>
      </c>
      <c r="E749" s="17" t="s">
        <v>693</v>
      </c>
      <c r="F749" s="5" t="s">
        <v>67</v>
      </c>
      <c r="G749" s="8"/>
      <c r="H749" s="8">
        <v>77.400000000000006</v>
      </c>
      <c r="I749" s="8">
        <f>SUM(G749:H749)</f>
        <v>77.400000000000006</v>
      </c>
      <c r="J749" s="8"/>
      <c r="K749" s="8">
        <v>77.400000000000006</v>
      </c>
      <c r="L749" s="8">
        <f>SUM(J749:K749)</f>
        <v>77.400000000000006</v>
      </c>
    </row>
    <row r="750" spans="1:12" ht="45">
      <c r="A750" s="35"/>
      <c r="B750" s="12" t="s">
        <v>751</v>
      </c>
      <c r="C750" s="5" t="s">
        <v>64</v>
      </c>
      <c r="D750" s="5" t="s">
        <v>8</v>
      </c>
      <c r="E750" s="17" t="s">
        <v>694</v>
      </c>
      <c r="F750" s="5" t="s">
        <v>406</v>
      </c>
      <c r="G750" s="8">
        <f t="shared" ref="G750:L750" si="393">G751</f>
        <v>0</v>
      </c>
      <c r="H750" s="8">
        <f t="shared" si="393"/>
        <v>18.7</v>
      </c>
      <c r="I750" s="8">
        <f t="shared" si="393"/>
        <v>18.7</v>
      </c>
      <c r="J750" s="8">
        <f t="shared" si="393"/>
        <v>0</v>
      </c>
      <c r="K750" s="8">
        <f t="shared" si="393"/>
        <v>18.7</v>
      </c>
      <c r="L750" s="8">
        <f t="shared" si="393"/>
        <v>18.7</v>
      </c>
    </row>
    <row r="751" spans="1:12" ht="45">
      <c r="A751" s="35"/>
      <c r="B751" s="7" t="s">
        <v>57</v>
      </c>
      <c r="C751" s="5" t="s">
        <v>64</v>
      </c>
      <c r="D751" s="5" t="s">
        <v>8</v>
      </c>
      <c r="E751" s="17" t="s">
        <v>694</v>
      </c>
      <c r="F751" s="15">
        <v>611</v>
      </c>
      <c r="G751" s="8"/>
      <c r="H751" s="8">
        <v>18.7</v>
      </c>
      <c r="I751" s="8">
        <f>SUM(G751:H751)</f>
        <v>18.7</v>
      </c>
      <c r="J751" s="8"/>
      <c r="K751" s="8">
        <v>18.7</v>
      </c>
      <c r="L751" s="8">
        <f>SUM(J751:K751)</f>
        <v>18.7</v>
      </c>
    </row>
    <row r="752" spans="1:12" ht="45">
      <c r="A752" s="35"/>
      <c r="B752" s="12" t="s">
        <v>752</v>
      </c>
      <c r="C752" s="5" t="s">
        <v>64</v>
      </c>
      <c r="D752" s="5" t="s">
        <v>8</v>
      </c>
      <c r="E752" s="17" t="s">
        <v>695</v>
      </c>
      <c r="F752" s="5" t="s">
        <v>406</v>
      </c>
      <c r="G752" s="8">
        <f t="shared" ref="G752:L752" si="394">G753</f>
        <v>0</v>
      </c>
      <c r="H752" s="8">
        <f t="shared" si="394"/>
        <v>25</v>
      </c>
      <c r="I752" s="8">
        <f t="shared" si="394"/>
        <v>25</v>
      </c>
      <c r="J752" s="8">
        <f t="shared" si="394"/>
        <v>0</v>
      </c>
      <c r="K752" s="8">
        <f t="shared" si="394"/>
        <v>25</v>
      </c>
      <c r="L752" s="8">
        <f t="shared" si="394"/>
        <v>25</v>
      </c>
    </row>
    <row r="753" spans="1:12" ht="45">
      <c r="A753" s="35"/>
      <c r="B753" s="7" t="s">
        <v>57</v>
      </c>
      <c r="C753" s="5" t="s">
        <v>64</v>
      </c>
      <c r="D753" s="5" t="s">
        <v>8</v>
      </c>
      <c r="E753" s="17" t="s">
        <v>695</v>
      </c>
      <c r="F753" s="15">
        <v>611</v>
      </c>
      <c r="G753" s="8"/>
      <c r="H753" s="8">
        <v>25</v>
      </c>
      <c r="I753" s="8">
        <f>SUM(G753:H753)</f>
        <v>25</v>
      </c>
      <c r="J753" s="8"/>
      <c r="K753" s="8">
        <v>25</v>
      </c>
      <c r="L753" s="8">
        <f>SUM(J753:K753)</f>
        <v>25</v>
      </c>
    </row>
    <row r="754" spans="1:12" ht="45">
      <c r="A754" s="35"/>
      <c r="B754" s="12" t="s">
        <v>753</v>
      </c>
      <c r="C754" s="5" t="s">
        <v>64</v>
      </c>
      <c r="D754" s="5" t="s">
        <v>8</v>
      </c>
      <c r="E754" s="17" t="s">
        <v>696</v>
      </c>
      <c r="F754" s="5" t="s">
        <v>406</v>
      </c>
      <c r="G754" s="8">
        <f t="shared" ref="G754:L754" si="395">G755</f>
        <v>0</v>
      </c>
      <c r="H754" s="8">
        <f t="shared" si="395"/>
        <v>14522.5</v>
      </c>
      <c r="I754" s="8">
        <f t="shared" si="395"/>
        <v>14522.5</v>
      </c>
      <c r="J754" s="8">
        <f t="shared" si="395"/>
        <v>0</v>
      </c>
      <c r="K754" s="8">
        <f t="shared" si="395"/>
        <v>14522.5</v>
      </c>
      <c r="L754" s="8">
        <f t="shared" si="395"/>
        <v>14522.5</v>
      </c>
    </row>
    <row r="755" spans="1:12" ht="45">
      <c r="A755" s="35"/>
      <c r="B755" s="7" t="s">
        <v>57</v>
      </c>
      <c r="C755" s="5" t="s">
        <v>64</v>
      </c>
      <c r="D755" s="5" t="s">
        <v>8</v>
      </c>
      <c r="E755" s="17" t="s">
        <v>696</v>
      </c>
      <c r="F755" s="15">
        <v>611</v>
      </c>
      <c r="G755" s="8"/>
      <c r="H755" s="8">
        <v>14522.5</v>
      </c>
      <c r="I755" s="8">
        <f>SUM(G755:H755)</f>
        <v>14522.5</v>
      </c>
      <c r="J755" s="8"/>
      <c r="K755" s="8">
        <v>14522.5</v>
      </c>
      <c r="L755" s="8">
        <f>SUM(J755:K755)</f>
        <v>14522.5</v>
      </c>
    </row>
    <row r="756" spans="1:12">
      <c r="A756" s="31">
        <v>8</v>
      </c>
      <c r="B756" s="38" t="s">
        <v>69</v>
      </c>
      <c r="C756" s="32" t="s">
        <v>70</v>
      </c>
      <c r="D756" s="32" t="s">
        <v>53</v>
      </c>
      <c r="E756" s="32"/>
      <c r="F756" s="48"/>
      <c r="G756" s="45">
        <f t="shared" ref="G756:L756" si="396">G757+G765+G773</f>
        <v>5484.0999999999995</v>
      </c>
      <c r="H756" s="45">
        <f t="shared" si="396"/>
        <v>0</v>
      </c>
      <c r="I756" s="45">
        <f t="shared" si="396"/>
        <v>5484.0999999999995</v>
      </c>
      <c r="J756" s="45">
        <f t="shared" si="396"/>
        <v>5484.0999999999995</v>
      </c>
      <c r="K756" s="45">
        <f t="shared" si="396"/>
        <v>0</v>
      </c>
      <c r="L756" s="45">
        <f t="shared" si="396"/>
        <v>5484.0999999999995</v>
      </c>
    </row>
    <row r="757" spans="1:12">
      <c r="A757" s="35" t="s">
        <v>71</v>
      </c>
      <c r="B757" s="38" t="s">
        <v>131</v>
      </c>
      <c r="C757" s="44" t="s">
        <v>70</v>
      </c>
      <c r="D757" s="44" t="s">
        <v>8</v>
      </c>
      <c r="E757" s="44"/>
      <c r="F757" s="44"/>
      <c r="G757" s="11">
        <f>G758</f>
        <v>2323.4</v>
      </c>
      <c r="H757" s="11">
        <f t="shared" ref="H757:K757" si="397">H758</f>
        <v>0</v>
      </c>
      <c r="I757" s="11">
        <f t="shared" si="397"/>
        <v>2323.4</v>
      </c>
      <c r="J757" s="11">
        <f t="shared" si="397"/>
        <v>2323.4</v>
      </c>
      <c r="K757" s="11">
        <f t="shared" si="397"/>
        <v>0</v>
      </c>
      <c r="L757" s="11">
        <f>L758</f>
        <v>2323.4</v>
      </c>
    </row>
    <row r="758" spans="1:12" ht="56.25">
      <c r="A758" s="35"/>
      <c r="B758" s="46" t="s">
        <v>462</v>
      </c>
      <c r="C758" s="5" t="s">
        <v>70</v>
      </c>
      <c r="D758" s="5" t="s">
        <v>8</v>
      </c>
      <c r="E758" s="5" t="s">
        <v>167</v>
      </c>
      <c r="F758" s="44"/>
      <c r="G758" s="8">
        <f t="shared" ref="G758:L758" si="398">G759+G762</f>
        <v>2323.4</v>
      </c>
      <c r="H758" s="8">
        <f t="shared" si="398"/>
        <v>0</v>
      </c>
      <c r="I758" s="8">
        <f t="shared" si="398"/>
        <v>2323.4</v>
      </c>
      <c r="J758" s="8">
        <f t="shared" si="398"/>
        <v>2323.4</v>
      </c>
      <c r="K758" s="8">
        <f t="shared" si="398"/>
        <v>0</v>
      </c>
      <c r="L758" s="8">
        <f t="shared" si="398"/>
        <v>2323.4</v>
      </c>
    </row>
    <row r="759" spans="1:12">
      <c r="A759" s="35"/>
      <c r="B759" s="46" t="s">
        <v>258</v>
      </c>
      <c r="C759" s="5" t="s">
        <v>70</v>
      </c>
      <c r="D759" s="5" t="s">
        <v>8</v>
      </c>
      <c r="E759" s="5" t="s">
        <v>171</v>
      </c>
      <c r="F759" s="44"/>
      <c r="G759" s="8">
        <f t="shared" ref="G759:L760" si="399">G760</f>
        <v>2323.4</v>
      </c>
      <c r="H759" s="8">
        <f t="shared" si="399"/>
        <v>-2323.4</v>
      </c>
      <c r="I759" s="8">
        <f t="shared" si="399"/>
        <v>0</v>
      </c>
      <c r="J759" s="8">
        <f t="shared" si="399"/>
        <v>2323.4</v>
      </c>
      <c r="K759" s="8">
        <f t="shared" si="399"/>
        <v>-2323.4</v>
      </c>
      <c r="L759" s="8">
        <f t="shared" si="399"/>
        <v>0</v>
      </c>
    </row>
    <row r="760" spans="1:12">
      <c r="A760" s="35"/>
      <c r="B760" s="46" t="s">
        <v>259</v>
      </c>
      <c r="C760" s="5" t="s">
        <v>70</v>
      </c>
      <c r="D760" s="5" t="s">
        <v>8</v>
      </c>
      <c r="E760" s="5" t="s">
        <v>260</v>
      </c>
      <c r="F760" s="44"/>
      <c r="G760" s="8">
        <f t="shared" si="399"/>
        <v>2323.4</v>
      </c>
      <c r="H760" s="8">
        <f t="shared" si="399"/>
        <v>-2323.4</v>
      </c>
      <c r="I760" s="8">
        <f t="shared" si="399"/>
        <v>0</v>
      </c>
      <c r="J760" s="8">
        <f t="shared" si="399"/>
        <v>2323.4</v>
      </c>
      <c r="K760" s="8">
        <f t="shared" si="399"/>
        <v>-2323.4</v>
      </c>
      <c r="L760" s="8">
        <f t="shared" si="399"/>
        <v>0</v>
      </c>
    </row>
    <row r="761" spans="1:12">
      <c r="A761" s="35"/>
      <c r="B761" s="46" t="s">
        <v>144</v>
      </c>
      <c r="C761" s="5" t="s">
        <v>70</v>
      </c>
      <c r="D761" s="5" t="s">
        <v>8</v>
      </c>
      <c r="E761" s="5" t="s">
        <v>260</v>
      </c>
      <c r="F761" s="5" t="s">
        <v>132</v>
      </c>
      <c r="G761" s="8">
        <v>2323.4</v>
      </c>
      <c r="H761" s="8">
        <v>-2323.4</v>
      </c>
      <c r="I761" s="8">
        <f>G761+H761</f>
        <v>0</v>
      </c>
      <c r="J761" s="8">
        <v>2323.4</v>
      </c>
      <c r="K761" s="8">
        <v>-2323.4</v>
      </c>
      <c r="L761" s="8">
        <f>J761+K761</f>
        <v>0</v>
      </c>
    </row>
    <row r="762" spans="1:12" ht="22.5">
      <c r="A762" s="35"/>
      <c r="B762" s="4" t="s">
        <v>481</v>
      </c>
      <c r="C762" s="5" t="s">
        <v>70</v>
      </c>
      <c r="D762" s="5" t="s">
        <v>8</v>
      </c>
      <c r="E762" s="20" t="s">
        <v>484</v>
      </c>
      <c r="F762" s="5" t="s">
        <v>406</v>
      </c>
      <c r="G762" s="8">
        <f t="shared" ref="G762:L763" si="400">G763</f>
        <v>0</v>
      </c>
      <c r="H762" s="8">
        <f t="shared" si="400"/>
        <v>2323.4</v>
      </c>
      <c r="I762" s="8">
        <f t="shared" si="400"/>
        <v>2323.4</v>
      </c>
      <c r="J762" s="8">
        <f t="shared" si="400"/>
        <v>0</v>
      </c>
      <c r="K762" s="8">
        <f t="shared" si="400"/>
        <v>2323.4</v>
      </c>
      <c r="L762" s="8">
        <f t="shared" si="400"/>
        <v>2323.4</v>
      </c>
    </row>
    <row r="763" spans="1:12" ht="22.5">
      <c r="A763" s="35"/>
      <c r="B763" s="4" t="s">
        <v>701</v>
      </c>
      <c r="C763" s="5" t="s">
        <v>70</v>
      </c>
      <c r="D763" s="5" t="s">
        <v>8</v>
      </c>
      <c r="E763" s="20" t="s">
        <v>702</v>
      </c>
      <c r="F763" s="5" t="s">
        <v>406</v>
      </c>
      <c r="G763" s="8">
        <f t="shared" si="400"/>
        <v>0</v>
      </c>
      <c r="H763" s="8">
        <f t="shared" si="400"/>
        <v>2323.4</v>
      </c>
      <c r="I763" s="8">
        <f t="shared" si="400"/>
        <v>2323.4</v>
      </c>
      <c r="J763" s="8">
        <f t="shared" si="400"/>
        <v>0</v>
      </c>
      <c r="K763" s="8">
        <f t="shared" si="400"/>
        <v>2323.4</v>
      </c>
      <c r="L763" s="8">
        <f t="shared" si="400"/>
        <v>2323.4</v>
      </c>
    </row>
    <row r="764" spans="1:12">
      <c r="A764" s="35"/>
      <c r="B764" s="7" t="s">
        <v>144</v>
      </c>
      <c r="C764" s="5" t="s">
        <v>70</v>
      </c>
      <c r="D764" s="5" t="s">
        <v>8</v>
      </c>
      <c r="E764" s="20" t="s">
        <v>702</v>
      </c>
      <c r="F764" s="5" t="s">
        <v>132</v>
      </c>
      <c r="G764" s="8"/>
      <c r="H764" s="8">
        <v>2323.4</v>
      </c>
      <c r="I764" s="8">
        <f>SUM(G764:H764)</f>
        <v>2323.4</v>
      </c>
      <c r="J764" s="8"/>
      <c r="K764" s="8">
        <v>2323.4</v>
      </c>
      <c r="L764" s="8">
        <f>SUM(J764:K764)</f>
        <v>2323.4</v>
      </c>
    </row>
    <row r="765" spans="1:12">
      <c r="A765" s="35" t="s">
        <v>261</v>
      </c>
      <c r="B765" s="38" t="s">
        <v>72</v>
      </c>
      <c r="C765" s="44" t="s">
        <v>70</v>
      </c>
      <c r="D765" s="44" t="s">
        <v>19</v>
      </c>
      <c r="E765" s="44"/>
      <c r="F765" s="44"/>
      <c r="G765" s="64">
        <f>G766</f>
        <v>2856</v>
      </c>
      <c r="H765" s="64">
        <f t="shared" ref="H765:L765" si="401">H766</f>
        <v>0</v>
      </c>
      <c r="I765" s="64">
        <f t="shared" si="401"/>
        <v>2856</v>
      </c>
      <c r="J765" s="64">
        <f t="shared" si="401"/>
        <v>2856</v>
      </c>
      <c r="K765" s="64">
        <f t="shared" si="401"/>
        <v>0</v>
      </c>
      <c r="L765" s="64">
        <f t="shared" si="401"/>
        <v>2856</v>
      </c>
    </row>
    <row r="766" spans="1:12" ht="57" customHeight="1">
      <c r="A766" s="35"/>
      <c r="B766" s="7" t="s">
        <v>462</v>
      </c>
      <c r="C766" s="5" t="s">
        <v>70</v>
      </c>
      <c r="D766" s="5" t="s">
        <v>19</v>
      </c>
      <c r="E766" s="5" t="s">
        <v>167</v>
      </c>
      <c r="F766" s="5"/>
      <c r="G766" s="8">
        <f t="shared" ref="G766:L766" si="402">G767+G770</f>
        <v>2856</v>
      </c>
      <c r="H766" s="8">
        <f t="shared" si="402"/>
        <v>0</v>
      </c>
      <c r="I766" s="8">
        <f t="shared" si="402"/>
        <v>2856</v>
      </c>
      <c r="J766" s="8">
        <f t="shared" si="402"/>
        <v>2856</v>
      </c>
      <c r="K766" s="8">
        <f t="shared" si="402"/>
        <v>0</v>
      </c>
      <c r="L766" s="8">
        <f t="shared" si="402"/>
        <v>2856</v>
      </c>
    </row>
    <row r="767" spans="1:12" ht="22.5">
      <c r="A767" s="35"/>
      <c r="B767" s="7" t="s">
        <v>166</v>
      </c>
      <c r="C767" s="5" t="s">
        <v>70</v>
      </c>
      <c r="D767" s="5" t="s">
        <v>19</v>
      </c>
      <c r="E767" s="5" t="s">
        <v>168</v>
      </c>
      <c r="F767" s="5"/>
      <c r="G767" s="8">
        <f>G768</f>
        <v>2856</v>
      </c>
      <c r="H767" s="8">
        <f t="shared" ref="H767:L767" si="403">H768</f>
        <v>-2856</v>
      </c>
      <c r="I767" s="8">
        <f t="shared" si="403"/>
        <v>0</v>
      </c>
      <c r="J767" s="8">
        <f>J768</f>
        <v>2856</v>
      </c>
      <c r="K767" s="8">
        <f t="shared" si="403"/>
        <v>-2856</v>
      </c>
      <c r="L767" s="8">
        <f t="shared" si="403"/>
        <v>0</v>
      </c>
    </row>
    <row r="768" spans="1:12" ht="67.5">
      <c r="A768" s="35"/>
      <c r="B768" s="9" t="s">
        <v>133</v>
      </c>
      <c r="C768" s="5" t="s">
        <v>70</v>
      </c>
      <c r="D768" s="5" t="s">
        <v>19</v>
      </c>
      <c r="E768" s="5" t="s">
        <v>368</v>
      </c>
      <c r="F768" s="5"/>
      <c r="G768" s="8">
        <f t="shared" ref="G768:L768" si="404">SUM(G769:G769)</f>
        <v>2856</v>
      </c>
      <c r="H768" s="8">
        <f t="shared" si="404"/>
        <v>-2856</v>
      </c>
      <c r="I768" s="8">
        <f t="shared" si="404"/>
        <v>0</v>
      </c>
      <c r="J768" s="8">
        <f t="shared" si="404"/>
        <v>2856</v>
      </c>
      <c r="K768" s="8">
        <f t="shared" si="404"/>
        <v>-2856</v>
      </c>
      <c r="L768" s="8">
        <f t="shared" si="404"/>
        <v>0</v>
      </c>
    </row>
    <row r="769" spans="1:12" ht="22.5">
      <c r="A769" s="35"/>
      <c r="B769" s="7" t="s">
        <v>230</v>
      </c>
      <c r="C769" s="5" t="s">
        <v>70</v>
      </c>
      <c r="D769" s="5" t="s">
        <v>19</v>
      </c>
      <c r="E769" s="5" t="s">
        <v>368</v>
      </c>
      <c r="F769" s="5" t="s">
        <v>73</v>
      </c>
      <c r="G769" s="8">
        <v>2856</v>
      </c>
      <c r="H769" s="8">
        <v>-2856</v>
      </c>
      <c r="I769" s="8">
        <f>G769+H769</f>
        <v>0</v>
      </c>
      <c r="J769" s="8">
        <v>2856</v>
      </c>
      <c r="K769" s="8">
        <v>-2856</v>
      </c>
      <c r="L769" s="8">
        <f>J769+K769</f>
        <v>0</v>
      </c>
    </row>
    <row r="770" spans="1:12" ht="22.5">
      <c r="A770" s="35"/>
      <c r="B770" s="7" t="s">
        <v>607</v>
      </c>
      <c r="C770" s="5" t="s">
        <v>70</v>
      </c>
      <c r="D770" s="5" t="s">
        <v>19</v>
      </c>
      <c r="E770" s="5" t="s">
        <v>614</v>
      </c>
      <c r="F770" s="5" t="s">
        <v>406</v>
      </c>
      <c r="G770" s="8">
        <f t="shared" ref="G770:L771" si="405">G771</f>
        <v>0</v>
      </c>
      <c r="H770" s="8">
        <f t="shared" si="405"/>
        <v>2856</v>
      </c>
      <c r="I770" s="8">
        <f t="shared" si="405"/>
        <v>2856</v>
      </c>
      <c r="J770" s="8">
        <f t="shared" si="405"/>
        <v>0</v>
      </c>
      <c r="K770" s="8">
        <f t="shared" si="405"/>
        <v>2856</v>
      </c>
      <c r="L770" s="8">
        <f t="shared" si="405"/>
        <v>2856</v>
      </c>
    </row>
    <row r="771" spans="1:12" ht="67.5">
      <c r="A771" s="35"/>
      <c r="B771" s="9" t="s">
        <v>133</v>
      </c>
      <c r="C771" s="5" t="s">
        <v>70</v>
      </c>
      <c r="D771" s="5" t="s">
        <v>19</v>
      </c>
      <c r="E771" s="5" t="s">
        <v>704</v>
      </c>
      <c r="F771" s="5" t="s">
        <v>406</v>
      </c>
      <c r="G771" s="8">
        <f t="shared" si="405"/>
        <v>0</v>
      </c>
      <c r="H771" s="8">
        <f t="shared" si="405"/>
        <v>2856</v>
      </c>
      <c r="I771" s="8">
        <f t="shared" si="405"/>
        <v>2856</v>
      </c>
      <c r="J771" s="8">
        <f t="shared" si="405"/>
        <v>0</v>
      </c>
      <c r="K771" s="8">
        <f t="shared" si="405"/>
        <v>2856</v>
      </c>
      <c r="L771" s="8">
        <f t="shared" si="405"/>
        <v>2856</v>
      </c>
    </row>
    <row r="772" spans="1:12" ht="22.5">
      <c r="A772" s="35"/>
      <c r="B772" s="7" t="s">
        <v>230</v>
      </c>
      <c r="C772" s="5" t="s">
        <v>70</v>
      </c>
      <c r="D772" s="5" t="s">
        <v>19</v>
      </c>
      <c r="E772" s="5" t="s">
        <v>704</v>
      </c>
      <c r="F772" s="5" t="s">
        <v>73</v>
      </c>
      <c r="G772" s="8"/>
      <c r="H772" s="8">
        <v>2856</v>
      </c>
      <c r="I772" s="8">
        <f>G772+H772</f>
        <v>2856</v>
      </c>
      <c r="J772" s="8"/>
      <c r="K772" s="8">
        <v>2856</v>
      </c>
      <c r="L772" s="8">
        <f>J772+K772</f>
        <v>2856</v>
      </c>
    </row>
    <row r="773" spans="1:12">
      <c r="A773" s="35" t="s">
        <v>328</v>
      </c>
      <c r="B773" s="38" t="s">
        <v>314</v>
      </c>
      <c r="C773" s="44" t="s">
        <v>70</v>
      </c>
      <c r="D773" s="44" t="s">
        <v>26</v>
      </c>
      <c r="E773" s="44"/>
      <c r="F773" s="44"/>
      <c r="G773" s="11">
        <f>G774</f>
        <v>304.7</v>
      </c>
      <c r="H773" s="11">
        <f t="shared" ref="G773:L775" si="406">H774</f>
        <v>0</v>
      </c>
      <c r="I773" s="11">
        <f t="shared" si="406"/>
        <v>304.7</v>
      </c>
      <c r="J773" s="11">
        <f t="shared" si="406"/>
        <v>304.7</v>
      </c>
      <c r="K773" s="11">
        <f t="shared" si="406"/>
        <v>0</v>
      </c>
      <c r="L773" s="11">
        <f t="shared" si="406"/>
        <v>304.7</v>
      </c>
    </row>
    <row r="774" spans="1:12" ht="60" customHeight="1">
      <c r="A774" s="35"/>
      <c r="B774" s="7" t="s">
        <v>462</v>
      </c>
      <c r="C774" s="5" t="s">
        <v>70</v>
      </c>
      <c r="D774" s="5" t="s">
        <v>26</v>
      </c>
      <c r="E774" s="5" t="s">
        <v>167</v>
      </c>
      <c r="F774" s="5"/>
      <c r="G774" s="8">
        <f t="shared" ref="G774:L774" si="407">G775+G778</f>
        <v>304.7</v>
      </c>
      <c r="H774" s="8">
        <f t="shared" si="407"/>
        <v>0</v>
      </c>
      <c r="I774" s="8">
        <f t="shared" si="407"/>
        <v>304.7</v>
      </c>
      <c r="J774" s="8">
        <f t="shared" si="407"/>
        <v>304.7</v>
      </c>
      <c r="K774" s="8">
        <f t="shared" si="407"/>
        <v>0</v>
      </c>
      <c r="L774" s="8">
        <f t="shared" si="407"/>
        <v>304.7</v>
      </c>
    </row>
    <row r="775" spans="1:12">
      <c r="A775" s="35"/>
      <c r="B775" s="7" t="s">
        <v>317</v>
      </c>
      <c r="C775" s="5" t="s">
        <v>70</v>
      </c>
      <c r="D775" s="5" t="s">
        <v>26</v>
      </c>
      <c r="E775" s="5" t="s">
        <v>171</v>
      </c>
      <c r="F775" s="5"/>
      <c r="G775" s="8">
        <f t="shared" si="406"/>
        <v>304.7</v>
      </c>
      <c r="H775" s="8">
        <f t="shared" si="406"/>
        <v>-304.7</v>
      </c>
      <c r="I775" s="8">
        <f t="shared" si="406"/>
        <v>0</v>
      </c>
      <c r="J775" s="8">
        <f t="shared" si="406"/>
        <v>304.7</v>
      </c>
      <c r="K775" s="8">
        <f t="shared" si="406"/>
        <v>-304.7</v>
      </c>
      <c r="L775" s="8">
        <f t="shared" si="406"/>
        <v>0</v>
      </c>
    </row>
    <row r="776" spans="1:12" ht="33.75">
      <c r="A776" s="35"/>
      <c r="B776" s="46" t="s">
        <v>318</v>
      </c>
      <c r="C776" s="5" t="s">
        <v>70</v>
      </c>
      <c r="D776" s="5" t="s">
        <v>26</v>
      </c>
      <c r="E776" s="5" t="s">
        <v>315</v>
      </c>
      <c r="F776" s="5"/>
      <c r="G776" s="8">
        <f t="shared" ref="G776:L776" si="408">SUM(G777:G777)</f>
        <v>304.7</v>
      </c>
      <c r="H776" s="8">
        <f t="shared" si="408"/>
        <v>-304.7</v>
      </c>
      <c r="I776" s="8">
        <f t="shared" si="408"/>
        <v>0</v>
      </c>
      <c r="J776" s="8">
        <f t="shared" si="408"/>
        <v>304.7</v>
      </c>
      <c r="K776" s="8">
        <f t="shared" si="408"/>
        <v>-304.7</v>
      </c>
      <c r="L776" s="8">
        <f t="shared" si="408"/>
        <v>0</v>
      </c>
    </row>
    <row r="777" spans="1:12" ht="67.5">
      <c r="A777" s="35"/>
      <c r="B777" s="46" t="s">
        <v>319</v>
      </c>
      <c r="C777" s="5" t="s">
        <v>70</v>
      </c>
      <c r="D777" s="5" t="s">
        <v>26</v>
      </c>
      <c r="E777" s="5" t="s">
        <v>315</v>
      </c>
      <c r="F777" s="5" t="s">
        <v>316</v>
      </c>
      <c r="G777" s="8">
        <v>304.7</v>
      </c>
      <c r="H777" s="8">
        <v>-304.7</v>
      </c>
      <c r="I777" s="8">
        <f>G777+H777</f>
        <v>0</v>
      </c>
      <c r="J777" s="8">
        <v>304.7</v>
      </c>
      <c r="K777" s="8">
        <v>-304.7</v>
      </c>
      <c r="L777" s="8">
        <f>J777+K777</f>
        <v>0</v>
      </c>
    </row>
    <row r="778" spans="1:12" ht="22.5">
      <c r="A778" s="35"/>
      <c r="B778" s="4" t="s">
        <v>705</v>
      </c>
      <c r="C778" s="5" t="s">
        <v>70</v>
      </c>
      <c r="D778" s="5" t="s">
        <v>26</v>
      </c>
      <c r="E778" s="20" t="s">
        <v>707</v>
      </c>
      <c r="F778" s="5" t="s">
        <v>406</v>
      </c>
      <c r="G778" s="8">
        <f t="shared" ref="G778:L779" si="409">G779</f>
        <v>0</v>
      </c>
      <c r="H778" s="8">
        <f t="shared" si="409"/>
        <v>304.7</v>
      </c>
      <c r="I778" s="8">
        <f t="shared" si="409"/>
        <v>304.7</v>
      </c>
      <c r="J778" s="8">
        <f t="shared" si="409"/>
        <v>0</v>
      </c>
      <c r="K778" s="8">
        <f t="shared" si="409"/>
        <v>304.7</v>
      </c>
      <c r="L778" s="8">
        <f t="shared" si="409"/>
        <v>304.7</v>
      </c>
    </row>
    <row r="779" spans="1:12" ht="22.5">
      <c r="A779" s="35"/>
      <c r="B779" s="4" t="s">
        <v>706</v>
      </c>
      <c r="C779" s="5" t="s">
        <v>70</v>
      </c>
      <c r="D779" s="5" t="s">
        <v>26</v>
      </c>
      <c r="E779" s="20" t="s">
        <v>708</v>
      </c>
      <c r="F779" s="5" t="s">
        <v>406</v>
      </c>
      <c r="G779" s="8">
        <f t="shared" si="409"/>
        <v>0</v>
      </c>
      <c r="H779" s="8">
        <f t="shared" si="409"/>
        <v>304.7</v>
      </c>
      <c r="I779" s="8">
        <f t="shared" si="409"/>
        <v>304.7</v>
      </c>
      <c r="J779" s="8">
        <f t="shared" si="409"/>
        <v>0</v>
      </c>
      <c r="K779" s="8">
        <f t="shared" si="409"/>
        <v>304.7</v>
      </c>
      <c r="L779" s="8">
        <f t="shared" si="409"/>
        <v>304.7</v>
      </c>
    </row>
    <row r="780" spans="1:12" ht="67.5">
      <c r="A780" s="35"/>
      <c r="B780" s="6" t="s">
        <v>319</v>
      </c>
      <c r="C780" s="5" t="s">
        <v>70</v>
      </c>
      <c r="D780" s="5" t="s">
        <v>26</v>
      </c>
      <c r="E780" s="20" t="s">
        <v>708</v>
      </c>
      <c r="F780" s="5" t="s">
        <v>316</v>
      </c>
      <c r="G780" s="8"/>
      <c r="H780" s="8">
        <v>304.7</v>
      </c>
      <c r="I780" s="8">
        <f>SUM(G780:H780)</f>
        <v>304.7</v>
      </c>
      <c r="J780" s="8"/>
      <c r="K780" s="8">
        <v>304.7</v>
      </c>
      <c r="L780" s="8">
        <f>SUM(J780:K780)</f>
        <v>304.7</v>
      </c>
    </row>
    <row r="781" spans="1:12">
      <c r="A781" s="31">
        <v>9</v>
      </c>
      <c r="B781" s="65" t="s">
        <v>335</v>
      </c>
      <c r="C781" s="32" t="s">
        <v>30</v>
      </c>
      <c r="D781" s="32"/>
      <c r="E781" s="32"/>
      <c r="F781" s="32"/>
      <c r="G781" s="11">
        <f t="shared" ref="G781:L785" si="410">G782</f>
        <v>9679.9</v>
      </c>
      <c r="H781" s="11">
        <f t="shared" si="410"/>
        <v>0</v>
      </c>
      <c r="I781" s="11">
        <f t="shared" si="410"/>
        <v>9679.9</v>
      </c>
      <c r="J781" s="11">
        <f t="shared" si="410"/>
        <v>9679.9</v>
      </c>
      <c r="K781" s="11">
        <f t="shared" si="410"/>
        <v>0</v>
      </c>
      <c r="L781" s="11">
        <f t="shared" si="410"/>
        <v>9679.9</v>
      </c>
    </row>
    <row r="782" spans="1:12">
      <c r="A782" s="35" t="s">
        <v>82</v>
      </c>
      <c r="B782" s="38" t="s">
        <v>74</v>
      </c>
      <c r="C782" s="5" t="s">
        <v>30</v>
      </c>
      <c r="D782" s="5" t="s">
        <v>11</v>
      </c>
      <c r="E782" s="5"/>
      <c r="F782" s="5"/>
      <c r="G782" s="8">
        <f t="shared" si="410"/>
        <v>9679.9</v>
      </c>
      <c r="H782" s="8">
        <f t="shared" si="410"/>
        <v>0</v>
      </c>
      <c r="I782" s="8">
        <f t="shared" si="410"/>
        <v>9679.9</v>
      </c>
      <c r="J782" s="8">
        <f t="shared" si="410"/>
        <v>9679.9</v>
      </c>
      <c r="K782" s="8">
        <f t="shared" si="410"/>
        <v>0</v>
      </c>
      <c r="L782" s="8">
        <f t="shared" si="410"/>
        <v>9679.9</v>
      </c>
    </row>
    <row r="783" spans="1:12" ht="56.25">
      <c r="A783" s="35"/>
      <c r="B783" s="46" t="s">
        <v>462</v>
      </c>
      <c r="C783" s="5" t="s">
        <v>30</v>
      </c>
      <c r="D783" s="5" t="s">
        <v>11</v>
      </c>
      <c r="E783" s="5" t="s">
        <v>167</v>
      </c>
      <c r="F783" s="16"/>
      <c r="G783" s="8">
        <f t="shared" ref="G783:L783" si="411">G784+G799</f>
        <v>9679.9</v>
      </c>
      <c r="H783" s="8">
        <f t="shared" si="411"/>
        <v>0</v>
      </c>
      <c r="I783" s="8">
        <f t="shared" si="411"/>
        <v>9679.9</v>
      </c>
      <c r="J783" s="8">
        <f t="shared" si="411"/>
        <v>9679.9</v>
      </c>
      <c r="K783" s="8">
        <f t="shared" si="411"/>
        <v>0</v>
      </c>
      <c r="L783" s="8">
        <f t="shared" si="411"/>
        <v>9679.9</v>
      </c>
    </row>
    <row r="784" spans="1:12">
      <c r="A784" s="35"/>
      <c r="B784" s="46" t="s">
        <v>169</v>
      </c>
      <c r="C784" s="5" t="s">
        <v>30</v>
      </c>
      <c r="D784" s="5" t="s">
        <v>11</v>
      </c>
      <c r="E784" s="5" t="s">
        <v>170</v>
      </c>
      <c r="F784" s="16"/>
      <c r="G784" s="8">
        <f>G785+G787+G789+G791+G793</f>
        <v>9679.9</v>
      </c>
      <c r="H784" s="8">
        <f t="shared" ref="H784:L784" si="412">H785+H787+H789+H791+H793</f>
        <v>-9679.9</v>
      </c>
      <c r="I784" s="8">
        <f t="shared" si="412"/>
        <v>0</v>
      </c>
      <c r="J784" s="8">
        <f t="shared" si="412"/>
        <v>9679.9</v>
      </c>
      <c r="K784" s="8">
        <f>K785+K787+K789+K791+K793</f>
        <v>-9679.9</v>
      </c>
      <c r="L784" s="8">
        <f t="shared" si="412"/>
        <v>0</v>
      </c>
    </row>
    <row r="785" spans="1:12" ht="14.25" customHeight="1">
      <c r="A785" s="35"/>
      <c r="B785" s="46" t="s">
        <v>135</v>
      </c>
      <c r="C785" s="5" t="s">
        <v>30</v>
      </c>
      <c r="D785" s="5" t="s">
        <v>11</v>
      </c>
      <c r="E785" s="5" t="s">
        <v>136</v>
      </c>
      <c r="F785" s="16"/>
      <c r="G785" s="8">
        <f t="shared" si="410"/>
        <v>1132.8</v>
      </c>
      <c r="H785" s="8">
        <f t="shared" si="410"/>
        <v>-1132.8</v>
      </c>
      <c r="I785" s="8">
        <f t="shared" si="410"/>
        <v>0</v>
      </c>
      <c r="J785" s="8">
        <f t="shared" si="410"/>
        <v>1132.8</v>
      </c>
      <c r="K785" s="8">
        <f t="shared" si="410"/>
        <v>-1132.8</v>
      </c>
      <c r="L785" s="8">
        <f t="shared" si="410"/>
        <v>0</v>
      </c>
    </row>
    <row r="786" spans="1:12" ht="45">
      <c r="A786" s="35"/>
      <c r="B786" s="7" t="s">
        <v>56</v>
      </c>
      <c r="C786" s="5" t="s">
        <v>30</v>
      </c>
      <c r="D786" s="5" t="s">
        <v>11</v>
      </c>
      <c r="E786" s="5" t="s">
        <v>136</v>
      </c>
      <c r="F786" s="16" t="s">
        <v>67</v>
      </c>
      <c r="G786" s="8">
        <v>1132.8</v>
      </c>
      <c r="H786" s="8">
        <v>-1132.8</v>
      </c>
      <c r="I786" s="8">
        <f>G786+H786</f>
        <v>0</v>
      </c>
      <c r="J786" s="8">
        <v>1132.8</v>
      </c>
      <c r="K786" s="8">
        <v>-1132.8</v>
      </c>
      <c r="L786" s="8">
        <f>J786+K786</f>
        <v>0</v>
      </c>
    </row>
    <row r="787" spans="1:12" ht="22.5">
      <c r="A787" s="35"/>
      <c r="B787" s="46" t="s">
        <v>262</v>
      </c>
      <c r="C787" s="5" t="s">
        <v>30</v>
      </c>
      <c r="D787" s="5" t="s">
        <v>11</v>
      </c>
      <c r="E787" s="5" t="s">
        <v>231</v>
      </c>
      <c r="F787" s="16"/>
      <c r="G787" s="8">
        <f t="shared" ref="G787:L787" si="413">SUM(G788)</f>
        <v>314</v>
      </c>
      <c r="H787" s="8">
        <f>SUM(H788)</f>
        <v>-314</v>
      </c>
      <c r="I787" s="8">
        <f t="shared" si="413"/>
        <v>0</v>
      </c>
      <c r="J787" s="8">
        <f t="shared" si="413"/>
        <v>314</v>
      </c>
      <c r="K787" s="8">
        <f>SUM(K788)</f>
        <v>-314</v>
      </c>
      <c r="L787" s="8">
        <f t="shared" si="413"/>
        <v>0</v>
      </c>
    </row>
    <row r="788" spans="1:12" ht="45">
      <c r="A788" s="35"/>
      <c r="B788" s="46" t="s">
        <v>57</v>
      </c>
      <c r="C788" s="5" t="s">
        <v>30</v>
      </c>
      <c r="D788" s="5" t="s">
        <v>11</v>
      </c>
      <c r="E788" s="5" t="s">
        <v>231</v>
      </c>
      <c r="F788" s="5" t="s">
        <v>67</v>
      </c>
      <c r="G788" s="8">
        <v>314</v>
      </c>
      <c r="H788" s="8">
        <v>-314</v>
      </c>
      <c r="I788" s="8">
        <f>G788+H788</f>
        <v>0</v>
      </c>
      <c r="J788" s="8">
        <v>314</v>
      </c>
      <c r="K788" s="8">
        <v>-314</v>
      </c>
      <c r="L788" s="8">
        <f>J788+K788</f>
        <v>0</v>
      </c>
    </row>
    <row r="789" spans="1:12" ht="22.5">
      <c r="A789" s="35"/>
      <c r="B789" s="46" t="s">
        <v>263</v>
      </c>
      <c r="C789" s="5" t="s">
        <v>30</v>
      </c>
      <c r="D789" s="5" t="s">
        <v>11</v>
      </c>
      <c r="E789" s="5" t="s">
        <v>232</v>
      </c>
      <c r="F789" s="16"/>
      <c r="G789" s="8">
        <f t="shared" ref="G789:L789" si="414">SUM(G790)</f>
        <v>37.6</v>
      </c>
      <c r="H789" s="8">
        <f t="shared" si="414"/>
        <v>-37.6</v>
      </c>
      <c r="I789" s="8">
        <f t="shared" si="414"/>
        <v>0</v>
      </c>
      <c r="J789" s="8">
        <f t="shared" si="414"/>
        <v>37.6</v>
      </c>
      <c r="K789" s="8">
        <f t="shared" si="414"/>
        <v>-37.6</v>
      </c>
      <c r="L789" s="8">
        <f t="shared" si="414"/>
        <v>0</v>
      </c>
    </row>
    <row r="790" spans="1:12" ht="45">
      <c r="A790" s="35"/>
      <c r="B790" s="46" t="s">
        <v>57</v>
      </c>
      <c r="C790" s="5" t="s">
        <v>30</v>
      </c>
      <c r="D790" s="5" t="s">
        <v>11</v>
      </c>
      <c r="E790" s="5" t="s">
        <v>232</v>
      </c>
      <c r="F790" s="5" t="s">
        <v>67</v>
      </c>
      <c r="G790" s="8">
        <v>37.6</v>
      </c>
      <c r="H790" s="8">
        <v>-37.6</v>
      </c>
      <c r="I790" s="8">
        <f>G790+H790</f>
        <v>0</v>
      </c>
      <c r="J790" s="8">
        <v>37.6</v>
      </c>
      <c r="K790" s="8">
        <v>-37.6</v>
      </c>
      <c r="L790" s="8">
        <f>J790+K790</f>
        <v>0</v>
      </c>
    </row>
    <row r="791" spans="1:12" ht="22.5">
      <c r="A791" s="35"/>
      <c r="B791" s="46" t="s">
        <v>264</v>
      </c>
      <c r="C791" s="5" t="s">
        <v>30</v>
      </c>
      <c r="D791" s="5" t="s">
        <v>11</v>
      </c>
      <c r="E791" s="5" t="s">
        <v>233</v>
      </c>
      <c r="F791" s="16"/>
      <c r="G791" s="8">
        <f t="shared" ref="G791:L791" si="415">SUM(G792)</f>
        <v>340.2</v>
      </c>
      <c r="H791" s="8">
        <f t="shared" si="415"/>
        <v>-340.2</v>
      </c>
      <c r="I791" s="8">
        <f t="shared" si="415"/>
        <v>0</v>
      </c>
      <c r="J791" s="8">
        <f t="shared" si="415"/>
        <v>340.2</v>
      </c>
      <c r="K791" s="8">
        <f t="shared" si="415"/>
        <v>-340.2</v>
      </c>
      <c r="L791" s="8">
        <f t="shared" si="415"/>
        <v>0</v>
      </c>
    </row>
    <row r="792" spans="1:12" ht="45">
      <c r="A792" s="35"/>
      <c r="B792" s="46" t="s">
        <v>57</v>
      </c>
      <c r="C792" s="5" t="s">
        <v>30</v>
      </c>
      <c r="D792" s="5" t="s">
        <v>11</v>
      </c>
      <c r="E792" s="5" t="s">
        <v>233</v>
      </c>
      <c r="F792" s="5" t="s">
        <v>67</v>
      </c>
      <c r="G792" s="8">
        <v>340.2</v>
      </c>
      <c r="H792" s="8">
        <v>-340.2</v>
      </c>
      <c r="I792" s="8">
        <f>G792+H792</f>
        <v>0</v>
      </c>
      <c r="J792" s="8">
        <v>340.2</v>
      </c>
      <c r="K792" s="8">
        <v>-340.2</v>
      </c>
      <c r="L792" s="8">
        <f>J792+K792</f>
        <v>0</v>
      </c>
    </row>
    <row r="793" spans="1:12" ht="22.5">
      <c r="A793" s="35"/>
      <c r="B793" s="7" t="s">
        <v>187</v>
      </c>
      <c r="C793" s="5" t="s">
        <v>30</v>
      </c>
      <c r="D793" s="5" t="s">
        <v>11</v>
      </c>
      <c r="E793" s="5" t="s">
        <v>188</v>
      </c>
      <c r="F793" s="16"/>
      <c r="G793" s="8">
        <f t="shared" ref="G793:L793" si="416">SUM(G794:G794)</f>
        <v>7855.3</v>
      </c>
      <c r="H793" s="8">
        <f t="shared" si="416"/>
        <v>-7855.3</v>
      </c>
      <c r="I793" s="8">
        <f t="shared" si="416"/>
        <v>0</v>
      </c>
      <c r="J793" s="8">
        <f t="shared" si="416"/>
        <v>7855.3</v>
      </c>
      <c r="K793" s="8">
        <f t="shared" si="416"/>
        <v>-7855.3</v>
      </c>
      <c r="L793" s="8">
        <f t="shared" si="416"/>
        <v>0</v>
      </c>
    </row>
    <row r="794" spans="1:12" ht="45">
      <c r="A794" s="35"/>
      <c r="B794" s="7" t="s">
        <v>56</v>
      </c>
      <c r="C794" s="5" t="s">
        <v>30</v>
      </c>
      <c r="D794" s="5" t="s">
        <v>11</v>
      </c>
      <c r="E794" s="5" t="s">
        <v>188</v>
      </c>
      <c r="F794" s="16" t="s">
        <v>67</v>
      </c>
      <c r="G794" s="8">
        <v>7855.3</v>
      </c>
      <c r="H794" s="54">
        <v>-7855.3</v>
      </c>
      <c r="I794" s="8">
        <f>G794+H794</f>
        <v>0</v>
      </c>
      <c r="J794" s="8">
        <v>7855.3</v>
      </c>
      <c r="K794" s="54">
        <v>-7855.3</v>
      </c>
      <c r="L794" s="8">
        <f>J794+K794</f>
        <v>0</v>
      </c>
    </row>
    <row r="795" spans="1:12" ht="22.5">
      <c r="A795" s="35"/>
      <c r="B795" s="4" t="s">
        <v>709</v>
      </c>
      <c r="C795" s="5" t="s">
        <v>30</v>
      </c>
      <c r="D795" s="5" t="s">
        <v>11</v>
      </c>
      <c r="E795" s="20" t="s">
        <v>121</v>
      </c>
      <c r="F795" s="5" t="s">
        <v>406</v>
      </c>
      <c r="G795" s="8">
        <f t="shared" ref="G795:L795" si="417">G796</f>
        <v>0</v>
      </c>
      <c r="H795" s="8">
        <f t="shared" si="417"/>
        <v>0</v>
      </c>
      <c r="I795" s="8">
        <f t="shared" si="417"/>
        <v>0</v>
      </c>
      <c r="J795" s="8">
        <f t="shared" si="417"/>
        <v>0</v>
      </c>
      <c r="K795" s="8">
        <f t="shared" si="417"/>
        <v>0</v>
      </c>
      <c r="L795" s="8">
        <f t="shared" si="417"/>
        <v>0</v>
      </c>
    </row>
    <row r="796" spans="1:12" ht="33.75">
      <c r="A796" s="35"/>
      <c r="B796" s="4" t="s">
        <v>710</v>
      </c>
      <c r="C796" s="5" t="s">
        <v>30</v>
      </c>
      <c r="D796" s="5" t="s">
        <v>11</v>
      </c>
      <c r="E796" s="20" t="s">
        <v>712</v>
      </c>
      <c r="F796" s="5" t="s">
        <v>406</v>
      </c>
      <c r="G796" s="8">
        <f t="shared" ref="G796:L796" si="418">SUM(G797:G798)</f>
        <v>0</v>
      </c>
      <c r="H796" s="8">
        <f t="shared" si="418"/>
        <v>0</v>
      </c>
      <c r="I796" s="8">
        <f t="shared" si="418"/>
        <v>0</v>
      </c>
      <c r="J796" s="8">
        <f t="shared" si="418"/>
        <v>0</v>
      </c>
      <c r="K796" s="8">
        <f t="shared" si="418"/>
        <v>0</v>
      </c>
      <c r="L796" s="8">
        <f t="shared" si="418"/>
        <v>0</v>
      </c>
    </row>
    <row r="797" spans="1:12" ht="13.5" customHeight="1">
      <c r="A797" s="35"/>
      <c r="B797" s="7" t="s">
        <v>221</v>
      </c>
      <c r="C797" s="5" t="s">
        <v>30</v>
      </c>
      <c r="D797" s="5" t="s">
        <v>11</v>
      </c>
      <c r="E797" s="20" t="s">
        <v>712</v>
      </c>
      <c r="F797" s="5" t="s">
        <v>68</v>
      </c>
      <c r="G797" s="8"/>
      <c r="H797" s="8"/>
      <c r="I797" s="8">
        <f>G797+H797</f>
        <v>0</v>
      </c>
      <c r="J797" s="8"/>
      <c r="K797" s="8"/>
      <c r="L797" s="8">
        <f>J797+K797</f>
        <v>0</v>
      </c>
    </row>
    <row r="798" spans="1:12" ht="12" customHeight="1">
      <c r="A798" s="35"/>
      <c r="B798" s="7" t="s">
        <v>222</v>
      </c>
      <c r="C798" s="5" t="s">
        <v>30</v>
      </c>
      <c r="D798" s="5" t="s">
        <v>11</v>
      </c>
      <c r="E798" s="20" t="s">
        <v>712</v>
      </c>
      <c r="F798" s="5" t="s">
        <v>68</v>
      </c>
      <c r="G798" s="8"/>
      <c r="H798" s="8"/>
      <c r="I798" s="8">
        <f>G798+H798</f>
        <v>0</v>
      </c>
      <c r="J798" s="8"/>
      <c r="K798" s="8"/>
      <c r="L798" s="8">
        <f>J798+K798</f>
        <v>0</v>
      </c>
    </row>
    <row r="799" spans="1:12" ht="33.75">
      <c r="A799" s="35"/>
      <c r="B799" s="4" t="s">
        <v>711</v>
      </c>
      <c r="C799" s="5" t="s">
        <v>30</v>
      </c>
      <c r="D799" s="5" t="s">
        <v>11</v>
      </c>
      <c r="E799" s="20" t="s">
        <v>713</v>
      </c>
      <c r="F799" s="5" t="s">
        <v>406</v>
      </c>
      <c r="G799" s="8">
        <f t="shared" ref="G799:L799" si="419">G800+G803+G805+G807+G809</f>
        <v>0</v>
      </c>
      <c r="H799" s="8">
        <f t="shared" si="419"/>
        <v>9679.9</v>
      </c>
      <c r="I799" s="8">
        <f t="shared" si="419"/>
        <v>9679.9</v>
      </c>
      <c r="J799" s="8">
        <f t="shared" si="419"/>
        <v>0</v>
      </c>
      <c r="K799" s="8">
        <f t="shared" si="419"/>
        <v>9679.9</v>
      </c>
      <c r="L799" s="8">
        <f t="shared" si="419"/>
        <v>9679.9</v>
      </c>
    </row>
    <row r="800" spans="1:12" ht="78.75">
      <c r="A800" s="35"/>
      <c r="B800" s="4" t="s">
        <v>714</v>
      </c>
      <c r="C800" s="5" t="s">
        <v>30</v>
      </c>
      <c r="D800" s="5" t="s">
        <v>11</v>
      </c>
      <c r="E800" s="20" t="s">
        <v>715</v>
      </c>
      <c r="F800" s="5" t="s">
        <v>406</v>
      </c>
      <c r="G800" s="8">
        <f t="shared" ref="G800:L800" si="420">G801+G802</f>
        <v>0</v>
      </c>
      <c r="H800" s="8">
        <f t="shared" si="420"/>
        <v>1132.8</v>
      </c>
      <c r="I800" s="8">
        <f t="shared" si="420"/>
        <v>1132.8</v>
      </c>
      <c r="J800" s="8">
        <f t="shared" si="420"/>
        <v>0</v>
      </c>
      <c r="K800" s="8">
        <f t="shared" si="420"/>
        <v>1132.8</v>
      </c>
      <c r="L800" s="8">
        <f t="shared" si="420"/>
        <v>1132.8</v>
      </c>
    </row>
    <row r="801" spans="1:12" ht="45">
      <c r="A801" s="35"/>
      <c r="B801" s="6" t="s">
        <v>56</v>
      </c>
      <c r="C801" s="5" t="s">
        <v>30</v>
      </c>
      <c r="D801" s="5" t="s">
        <v>11</v>
      </c>
      <c r="E801" s="20" t="s">
        <v>715</v>
      </c>
      <c r="F801" s="5" t="s">
        <v>67</v>
      </c>
      <c r="G801" s="8"/>
      <c r="H801" s="8">
        <v>1132.8</v>
      </c>
      <c r="I801" s="8">
        <f>G801+H801</f>
        <v>1132.8</v>
      </c>
      <c r="J801" s="8"/>
      <c r="K801" s="8">
        <v>1132.8</v>
      </c>
      <c r="L801" s="8">
        <f>J801+K801</f>
        <v>1132.8</v>
      </c>
    </row>
    <row r="802" spans="1:12">
      <c r="A802" s="35"/>
      <c r="B802" s="6" t="s">
        <v>303</v>
      </c>
      <c r="C802" s="5" t="s">
        <v>30</v>
      </c>
      <c r="D802" s="5" t="s">
        <v>11</v>
      </c>
      <c r="E802" s="20" t="s">
        <v>715</v>
      </c>
      <c r="F802" s="5" t="s">
        <v>68</v>
      </c>
      <c r="G802" s="8"/>
      <c r="H802" s="8"/>
      <c r="I802" s="8">
        <f>G802+H802</f>
        <v>0</v>
      </c>
      <c r="J802" s="8"/>
      <c r="K802" s="8"/>
      <c r="L802" s="8">
        <f>J802+K802</f>
        <v>0</v>
      </c>
    </row>
    <row r="803" spans="1:12" ht="33.75">
      <c r="A803" s="35"/>
      <c r="B803" s="75" t="s">
        <v>754</v>
      </c>
      <c r="C803" s="5" t="s">
        <v>30</v>
      </c>
      <c r="D803" s="5" t="s">
        <v>11</v>
      </c>
      <c r="E803" s="20" t="s">
        <v>716</v>
      </c>
      <c r="F803" s="5" t="s">
        <v>406</v>
      </c>
      <c r="G803" s="8">
        <f t="shared" ref="G803:L803" si="421">G804</f>
        <v>0</v>
      </c>
      <c r="H803" s="8">
        <f t="shared" si="421"/>
        <v>37.6</v>
      </c>
      <c r="I803" s="8">
        <f t="shared" si="421"/>
        <v>37.6</v>
      </c>
      <c r="J803" s="8">
        <f t="shared" si="421"/>
        <v>0</v>
      </c>
      <c r="K803" s="8">
        <f t="shared" si="421"/>
        <v>37.6</v>
      </c>
      <c r="L803" s="8">
        <f t="shared" si="421"/>
        <v>37.6</v>
      </c>
    </row>
    <row r="804" spans="1:12" ht="45">
      <c r="A804" s="35"/>
      <c r="B804" s="7" t="s">
        <v>57</v>
      </c>
      <c r="C804" s="5" t="s">
        <v>30</v>
      </c>
      <c r="D804" s="5" t="s">
        <v>11</v>
      </c>
      <c r="E804" s="20" t="s">
        <v>716</v>
      </c>
      <c r="F804" s="5" t="s">
        <v>67</v>
      </c>
      <c r="G804" s="8"/>
      <c r="H804" s="8">
        <v>37.6</v>
      </c>
      <c r="I804" s="8">
        <f>G804+H804</f>
        <v>37.6</v>
      </c>
      <c r="J804" s="8"/>
      <c r="K804" s="8">
        <v>37.6</v>
      </c>
      <c r="L804" s="8">
        <f>J804+K804</f>
        <v>37.6</v>
      </c>
    </row>
    <row r="805" spans="1:12" ht="33.75">
      <c r="A805" s="35"/>
      <c r="B805" s="12" t="s">
        <v>755</v>
      </c>
      <c r="C805" s="5" t="s">
        <v>30</v>
      </c>
      <c r="D805" s="5" t="s">
        <v>11</v>
      </c>
      <c r="E805" s="20" t="s">
        <v>717</v>
      </c>
      <c r="F805" s="5" t="s">
        <v>406</v>
      </c>
      <c r="G805" s="8">
        <f t="shared" ref="G805:L805" si="422">G806</f>
        <v>0</v>
      </c>
      <c r="H805" s="8">
        <f t="shared" si="422"/>
        <v>340.2</v>
      </c>
      <c r="I805" s="8">
        <f t="shared" si="422"/>
        <v>340.2</v>
      </c>
      <c r="J805" s="8">
        <f t="shared" si="422"/>
        <v>0</v>
      </c>
      <c r="K805" s="8">
        <f t="shared" si="422"/>
        <v>340.2</v>
      </c>
      <c r="L805" s="8">
        <f t="shared" si="422"/>
        <v>340.2</v>
      </c>
    </row>
    <row r="806" spans="1:12" ht="45">
      <c r="A806" s="35"/>
      <c r="B806" s="7" t="s">
        <v>57</v>
      </c>
      <c r="C806" s="5" t="s">
        <v>30</v>
      </c>
      <c r="D806" s="5" t="s">
        <v>11</v>
      </c>
      <c r="E806" s="20" t="s">
        <v>717</v>
      </c>
      <c r="F806" s="5" t="s">
        <v>67</v>
      </c>
      <c r="G806" s="8"/>
      <c r="H806" s="8">
        <v>340.2</v>
      </c>
      <c r="I806" s="8">
        <f>G806+H806</f>
        <v>340.2</v>
      </c>
      <c r="J806" s="8"/>
      <c r="K806" s="8">
        <v>340.2</v>
      </c>
      <c r="L806" s="8">
        <f>J806+K806</f>
        <v>340.2</v>
      </c>
    </row>
    <row r="807" spans="1:12" ht="33.75">
      <c r="A807" s="35"/>
      <c r="B807" s="12" t="s">
        <v>756</v>
      </c>
      <c r="C807" s="5" t="s">
        <v>30</v>
      </c>
      <c r="D807" s="5" t="s">
        <v>11</v>
      </c>
      <c r="E807" s="20" t="s">
        <v>718</v>
      </c>
      <c r="F807" s="5" t="s">
        <v>406</v>
      </c>
      <c r="G807" s="8">
        <f t="shared" ref="G807:L807" si="423">G808</f>
        <v>0</v>
      </c>
      <c r="H807" s="8">
        <f t="shared" si="423"/>
        <v>314</v>
      </c>
      <c r="I807" s="8">
        <f t="shared" si="423"/>
        <v>314</v>
      </c>
      <c r="J807" s="8">
        <f t="shared" si="423"/>
        <v>0</v>
      </c>
      <c r="K807" s="8">
        <f t="shared" si="423"/>
        <v>314</v>
      </c>
      <c r="L807" s="8">
        <f t="shared" si="423"/>
        <v>314</v>
      </c>
    </row>
    <row r="808" spans="1:12" ht="45">
      <c r="A808" s="35"/>
      <c r="B808" s="7" t="s">
        <v>57</v>
      </c>
      <c r="C808" s="5" t="s">
        <v>30</v>
      </c>
      <c r="D808" s="5" t="s">
        <v>11</v>
      </c>
      <c r="E808" s="20" t="s">
        <v>718</v>
      </c>
      <c r="F808" s="5" t="s">
        <v>67</v>
      </c>
      <c r="G808" s="8"/>
      <c r="H808" s="8">
        <v>314</v>
      </c>
      <c r="I808" s="8">
        <f>G808+H808</f>
        <v>314</v>
      </c>
      <c r="J808" s="8"/>
      <c r="K808" s="8">
        <v>314</v>
      </c>
      <c r="L808" s="8">
        <f>J808+K808</f>
        <v>314</v>
      </c>
    </row>
    <row r="809" spans="1:12" ht="33.75">
      <c r="A809" s="35"/>
      <c r="B809" s="12" t="s">
        <v>757</v>
      </c>
      <c r="C809" s="5" t="s">
        <v>30</v>
      </c>
      <c r="D809" s="5" t="s">
        <v>11</v>
      </c>
      <c r="E809" s="20" t="s">
        <v>719</v>
      </c>
      <c r="F809" s="5" t="s">
        <v>406</v>
      </c>
      <c r="G809" s="8">
        <f t="shared" ref="G809:L809" si="424">G810</f>
        <v>0</v>
      </c>
      <c r="H809" s="8">
        <f t="shared" si="424"/>
        <v>7855.3</v>
      </c>
      <c r="I809" s="8">
        <f t="shared" si="424"/>
        <v>7855.3</v>
      </c>
      <c r="J809" s="8">
        <f t="shared" si="424"/>
        <v>0</v>
      </c>
      <c r="K809" s="8">
        <f t="shared" si="424"/>
        <v>7855.3</v>
      </c>
      <c r="L809" s="8">
        <f t="shared" si="424"/>
        <v>7855.3</v>
      </c>
    </row>
    <row r="810" spans="1:12" ht="45">
      <c r="A810" s="35"/>
      <c r="B810" s="7" t="s">
        <v>57</v>
      </c>
      <c r="C810" s="5" t="s">
        <v>30</v>
      </c>
      <c r="D810" s="5" t="s">
        <v>11</v>
      </c>
      <c r="E810" s="20" t="s">
        <v>719</v>
      </c>
      <c r="F810" s="5" t="s">
        <v>67</v>
      </c>
      <c r="G810" s="8"/>
      <c r="H810" s="8">
        <v>7855.3</v>
      </c>
      <c r="I810" s="8">
        <f>G810+H810</f>
        <v>7855.3</v>
      </c>
      <c r="J810" s="8"/>
      <c r="K810" s="8">
        <v>7855.3</v>
      </c>
      <c r="L810" s="8">
        <f>J810+K810</f>
        <v>7855.3</v>
      </c>
    </row>
    <row r="811" spans="1:12">
      <c r="A811" s="31">
        <v>10</v>
      </c>
      <c r="B811" s="38" t="s">
        <v>76</v>
      </c>
      <c r="C811" s="32" t="s">
        <v>44</v>
      </c>
      <c r="D811" s="32"/>
      <c r="E811" s="36"/>
      <c r="F811" s="56"/>
      <c r="G811" s="45">
        <f t="shared" ref="G811:L811" si="425">G812</f>
        <v>4946.3</v>
      </c>
      <c r="H811" s="45">
        <f t="shared" si="425"/>
        <v>0</v>
      </c>
      <c r="I811" s="45">
        <f t="shared" si="425"/>
        <v>4946.3</v>
      </c>
      <c r="J811" s="45">
        <f t="shared" si="425"/>
        <v>4946.3</v>
      </c>
      <c r="K811" s="45">
        <f t="shared" si="425"/>
        <v>0</v>
      </c>
      <c r="L811" s="45">
        <f t="shared" si="425"/>
        <v>4946.3</v>
      </c>
    </row>
    <row r="812" spans="1:12">
      <c r="A812" s="35" t="s">
        <v>77</v>
      </c>
      <c r="B812" s="46" t="s">
        <v>78</v>
      </c>
      <c r="C812" s="5" t="s">
        <v>44</v>
      </c>
      <c r="D812" s="5" t="s">
        <v>11</v>
      </c>
      <c r="E812" s="5"/>
      <c r="F812" s="5"/>
      <c r="G812" s="8">
        <f t="shared" ref="G812:L812" si="426">SUM(G813,)</f>
        <v>4946.3</v>
      </c>
      <c r="H812" s="8">
        <f t="shared" si="426"/>
        <v>0</v>
      </c>
      <c r="I812" s="8">
        <f t="shared" si="426"/>
        <v>4946.3</v>
      </c>
      <c r="J812" s="8">
        <f t="shared" si="426"/>
        <v>4946.3</v>
      </c>
      <c r="K812" s="8">
        <f t="shared" si="426"/>
        <v>0</v>
      </c>
      <c r="L812" s="8">
        <f t="shared" si="426"/>
        <v>4946.3</v>
      </c>
    </row>
    <row r="813" spans="1:12" ht="56.25">
      <c r="A813" s="35"/>
      <c r="B813" s="46" t="s">
        <v>460</v>
      </c>
      <c r="C813" s="5" t="s">
        <v>44</v>
      </c>
      <c r="D813" s="5" t="s">
        <v>11</v>
      </c>
      <c r="E813" s="5" t="s">
        <v>265</v>
      </c>
      <c r="F813" s="5"/>
      <c r="G813" s="8">
        <f t="shared" ref="G813:L813" si="427">G814+G820</f>
        <v>4946.3</v>
      </c>
      <c r="H813" s="8">
        <f t="shared" si="427"/>
        <v>0</v>
      </c>
      <c r="I813" s="8">
        <f t="shared" si="427"/>
        <v>4946.3</v>
      </c>
      <c r="J813" s="8">
        <f t="shared" si="427"/>
        <v>4946.3</v>
      </c>
      <c r="K813" s="8">
        <f t="shared" si="427"/>
        <v>0</v>
      </c>
      <c r="L813" s="8">
        <f t="shared" si="427"/>
        <v>4946.3</v>
      </c>
    </row>
    <row r="814" spans="1:12" ht="22.5">
      <c r="A814" s="35"/>
      <c r="B814" s="46" t="s">
        <v>163</v>
      </c>
      <c r="C814" s="5" t="s">
        <v>44</v>
      </c>
      <c r="D814" s="5" t="s">
        <v>11</v>
      </c>
      <c r="E814" s="5" t="s">
        <v>164</v>
      </c>
      <c r="F814" s="5"/>
      <c r="G814" s="8">
        <f t="shared" ref="G814:L814" si="428">G815+G817</f>
        <v>4946.3</v>
      </c>
      <c r="H814" s="8">
        <f>H815+H817</f>
        <v>-4946.3</v>
      </c>
      <c r="I814" s="8">
        <f t="shared" si="428"/>
        <v>0</v>
      </c>
      <c r="J814" s="8">
        <f t="shared" si="428"/>
        <v>4946.3</v>
      </c>
      <c r="K814" s="8">
        <f t="shared" si="428"/>
        <v>-4946.3</v>
      </c>
      <c r="L814" s="8">
        <f t="shared" si="428"/>
        <v>0</v>
      </c>
    </row>
    <row r="815" spans="1:12" ht="33.75">
      <c r="A815" s="35"/>
      <c r="B815" s="46" t="s">
        <v>266</v>
      </c>
      <c r="C815" s="5" t="s">
        <v>44</v>
      </c>
      <c r="D815" s="5" t="s">
        <v>11</v>
      </c>
      <c r="E815" s="5" t="s">
        <v>112</v>
      </c>
      <c r="F815" s="5"/>
      <c r="G815" s="8">
        <f t="shared" ref="G815:L815" si="429">G816</f>
        <v>1060</v>
      </c>
      <c r="H815" s="8">
        <f t="shared" si="429"/>
        <v>-1060</v>
      </c>
      <c r="I815" s="8">
        <f t="shared" si="429"/>
        <v>0</v>
      </c>
      <c r="J815" s="8">
        <f t="shared" si="429"/>
        <v>1060</v>
      </c>
      <c r="K815" s="8">
        <f t="shared" si="429"/>
        <v>-1060</v>
      </c>
      <c r="L815" s="8">
        <f t="shared" si="429"/>
        <v>0</v>
      </c>
    </row>
    <row r="816" spans="1:12" ht="45">
      <c r="A816" s="35"/>
      <c r="B816" s="46" t="s">
        <v>75</v>
      </c>
      <c r="C816" s="5" t="s">
        <v>44</v>
      </c>
      <c r="D816" s="5" t="s">
        <v>11</v>
      </c>
      <c r="E816" s="5" t="s">
        <v>112</v>
      </c>
      <c r="F816" s="5" t="s">
        <v>201</v>
      </c>
      <c r="G816" s="8">
        <v>1060</v>
      </c>
      <c r="H816" s="8">
        <v>-1060</v>
      </c>
      <c r="I816" s="8">
        <f>G816+H816</f>
        <v>0</v>
      </c>
      <c r="J816" s="8">
        <v>1060</v>
      </c>
      <c r="K816" s="8">
        <v>-1060</v>
      </c>
      <c r="L816" s="8">
        <f>J816+K816</f>
        <v>0</v>
      </c>
    </row>
    <row r="817" spans="1:12" ht="22.5">
      <c r="A817" s="35"/>
      <c r="B817" s="7" t="s">
        <v>200</v>
      </c>
      <c r="C817" s="5" t="s">
        <v>44</v>
      </c>
      <c r="D817" s="5" t="s">
        <v>11</v>
      </c>
      <c r="E817" s="5" t="s">
        <v>267</v>
      </c>
      <c r="F817" s="5"/>
      <c r="G817" s="8">
        <f t="shared" ref="G817:L817" si="430">G818+G819</f>
        <v>3886.3</v>
      </c>
      <c r="H817" s="8">
        <f t="shared" si="430"/>
        <v>-3886.3</v>
      </c>
      <c r="I817" s="8">
        <f t="shared" si="430"/>
        <v>0</v>
      </c>
      <c r="J817" s="8">
        <f t="shared" si="430"/>
        <v>3886.3</v>
      </c>
      <c r="K817" s="8">
        <f t="shared" si="430"/>
        <v>-3886.3</v>
      </c>
      <c r="L817" s="8">
        <f t="shared" si="430"/>
        <v>0</v>
      </c>
    </row>
    <row r="818" spans="1:12" ht="45">
      <c r="A818" s="35"/>
      <c r="B818" s="46" t="s">
        <v>75</v>
      </c>
      <c r="C818" s="5" t="s">
        <v>44</v>
      </c>
      <c r="D818" s="5" t="s">
        <v>11</v>
      </c>
      <c r="E818" s="5" t="s">
        <v>267</v>
      </c>
      <c r="F818" s="5" t="s">
        <v>201</v>
      </c>
      <c r="G818" s="8">
        <v>3780.8</v>
      </c>
      <c r="H818" s="8">
        <v>-3780.8</v>
      </c>
      <c r="I818" s="8">
        <f>G818+H818</f>
        <v>0</v>
      </c>
      <c r="J818" s="8">
        <v>3780.8</v>
      </c>
      <c r="K818" s="8">
        <v>-3780.8</v>
      </c>
      <c r="L818" s="8">
        <f>J818+K818</f>
        <v>0</v>
      </c>
    </row>
    <row r="819" spans="1:12">
      <c r="A819" s="35"/>
      <c r="B819" s="46" t="s">
        <v>321</v>
      </c>
      <c r="C819" s="5" t="s">
        <v>44</v>
      </c>
      <c r="D819" s="5" t="s">
        <v>11</v>
      </c>
      <c r="E819" s="5" t="s">
        <v>267</v>
      </c>
      <c r="F819" s="5" t="s">
        <v>320</v>
      </c>
      <c r="G819" s="8">
        <v>105.5</v>
      </c>
      <c r="H819" s="8">
        <v>-105.5</v>
      </c>
      <c r="I819" s="8">
        <f>G819+H819</f>
        <v>0</v>
      </c>
      <c r="J819" s="8">
        <v>105.5</v>
      </c>
      <c r="K819" s="8">
        <v>-105.5</v>
      </c>
      <c r="L819" s="8">
        <f>J819+K819</f>
        <v>0</v>
      </c>
    </row>
    <row r="820" spans="1:12" ht="22.5">
      <c r="A820" s="35"/>
      <c r="B820" s="4" t="s">
        <v>501</v>
      </c>
      <c r="C820" s="5" t="s">
        <v>44</v>
      </c>
      <c r="D820" s="5" t="s">
        <v>11</v>
      </c>
      <c r="E820" s="5" t="s">
        <v>503</v>
      </c>
      <c r="F820" s="5" t="s">
        <v>406</v>
      </c>
      <c r="G820" s="8">
        <f t="shared" ref="G820:L820" si="431">G821+G823</f>
        <v>0</v>
      </c>
      <c r="H820" s="8">
        <f t="shared" si="431"/>
        <v>4946.3</v>
      </c>
      <c r="I820" s="8">
        <f t="shared" si="431"/>
        <v>4946.3</v>
      </c>
      <c r="J820" s="8">
        <f t="shared" si="431"/>
        <v>0</v>
      </c>
      <c r="K820" s="8">
        <f t="shared" si="431"/>
        <v>4946.3</v>
      </c>
      <c r="L820" s="8">
        <f t="shared" si="431"/>
        <v>4946.3</v>
      </c>
    </row>
    <row r="821" spans="1:12" ht="22.5">
      <c r="A821" s="35"/>
      <c r="B821" s="18" t="s">
        <v>505</v>
      </c>
      <c r="C821" s="5" t="s">
        <v>44</v>
      </c>
      <c r="D821" s="5" t="s">
        <v>11</v>
      </c>
      <c r="E821" s="5" t="s">
        <v>506</v>
      </c>
      <c r="F821" s="5" t="s">
        <v>406</v>
      </c>
      <c r="G821" s="8">
        <f t="shared" ref="G821:L821" si="432">G822</f>
        <v>0</v>
      </c>
      <c r="H821" s="8">
        <f t="shared" si="432"/>
        <v>1060</v>
      </c>
      <c r="I821" s="8">
        <f t="shared" si="432"/>
        <v>1060</v>
      </c>
      <c r="J821" s="8">
        <f t="shared" si="432"/>
        <v>0</v>
      </c>
      <c r="K821" s="8">
        <f t="shared" si="432"/>
        <v>1060</v>
      </c>
      <c r="L821" s="8">
        <f t="shared" si="432"/>
        <v>1060</v>
      </c>
    </row>
    <row r="822" spans="1:12" ht="45">
      <c r="A822" s="35"/>
      <c r="B822" s="6" t="s">
        <v>75</v>
      </c>
      <c r="C822" s="5" t="s">
        <v>44</v>
      </c>
      <c r="D822" s="5" t="s">
        <v>11</v>
      </c>
      <c r="E822" s="5" t="s">
        <v>506</v>
      </c>
      <c r="F822" s="5" t="s">
        <v>201</v>
      </c>
      <c r="G822" s="8"/>
      <c r="H822" s="8">
        <v>1060</v>
      </c>
      <c r="I822" s="8">
        <f>SUM(G822:H822)</f>
        <v>1060</v>
      </c>
      <c r="J822" s="8"/>
      <c r="K822" s="8">
        <v>1060</v>
      </c>
      <c r="L822" s="8">
        <f>SUM(J822:K822)</f>
        <v>1060</v>
      </c>
    </row>
    <row r="823" spans="1:12" ht="48">
      <c r="A823" s="35"/>
      <c r="B823" s="76" t="s">
        <v>758</v>
      </c>
      <c r="C823" s="5" t="s">
        <v>44</v>
      </c>
      <c r="D823" s="5" t="s">
        <v>11</v>
      </c>
      <c r="E823" s="5" t="s">
        <v>720</v>
      </c>
      <c r="F823" s="5" t="s">
        <v>406</v>
      </c>
      <c r="G823" s="8">
        <f t="shared" ref="G823:L823" si="433">G824+G825</f>
        <v>0</v>
      </c>
      <c r="H823" s="8">
        <f t="shared" si="433"/>
        <v>3886.3</v>
      </c>
      <c r="I823" s="8">
        <f t="shared" si="433"/>
        <v>3886.3</v>
      </c>
      <c r="J823" s="8">
        <f t="shared" si="433"/>
        <v>0</v>
      </c>
      <c r="K823" s="8">
        <f t="shared" si="433"/>
        <v>3886.3</v>
      </c>
      <c r="L823" s="8">
        <f t="shared" si="433"/>
        <v>3886.3</v>
      </c>
    </row>
    <row r="824" spans="1:12" ht="45">
      <c r="A824" s="35"/>
      <c r="B824" s="7" t="s">
        <v>75</v>
      </c>
      <c r="C824" s="5" t="s">
        <v>44</v>
      </c>
      <c r="D824" s="5" t="s">
        <v>11</v>
      </c>
      <c r="E824" s="5" t="s">
        <v>720</v>
      </c>
      <c r="F824" s="5" t="s">
        <v>201</v>
      </c>
      <c r="G824" s="8"/>
      <c r="H824" s="8">
        <v>3780.8</v>
      </c>
      <c r="I824" s="8">
        <f>SUM(G824:H824)</f>
        <v>3780.8</v>
      </c>
      <c r="J824" s="8"/>
      <c r="K824" s="8">
        <v>3780.8</v>
      </c>
      <c r="L824" s="8">
        <f>SUM(J824:K824)</f>
        <v>3780.8</v>
      </c>
    </row>
    <row r="825" spans="1:12">
      <c r="A825" s="35"/>
      <c r="B825" s="6" t="s">
        <v>321</v>
      </c>
      <c r="C825" s="5" t="s">
        <v>44</v>
      </c>
      <c r="D825" s="5" t="s">
        <v>11</v>
      </c>
      <c r="E825" s="5" t="s">
        <v>720</v>
      </c>
      <c r="F825" s="5" t="s">
        <v>320</v>
      </c>
      <c r="G825" s="8"/>
      <c r="H825" s="8">
        <v>105.5</v>
      </c>
      <c r="I825" s="8">
        <f>SUM(G825:H825)</f>
        <v>105.5</v>
      </c>
      <c r="J825" s="8"/>
      <c r="K825" s="8">
        <v>105.5</v>
      </c>
      <c r="L825" s="8">
        <f>SUM(J825:K825)</f>
        <v>105.5</v>
      </c>
    </row>
    <row r="826" spans="1:12" ht="31.5">
      <c r="A826" s="31">
        <v>12</v>
      </c>
      <c r="B826" s="38" t="s">
        <v>142</v>
      </c>
      <c r="C826" s="32" t="s">
        <v>39</v>
      </c>
      <c r="D826" s="32"/>
      <c r="E826" s="32"/>
      <c r="F826" s="48"/>
      <c r="G826" s="11">
        <f t="shared" ref="G826:L831" si="434">G827</f>
        <v>18716.8</v>
      </c>
      <c r="H826" s="11">
        <f t="shared" si="434"/>
        <v>0</v>
      </c>
      <c r="I826" s="11">
        <f t="shared" si="434"/>
        <v>18716.8</v>
      </c>
      <c r="J826" s="11">
        <f t="shared" si="434"/>
        <v>18716.8</v>
      </c>
      <c r="K826" s="11">
        <f t="shared" si="434"/>
        <v>0</v>
      </c>
      <c r="L826" s="11">
        <f t="shared" si="434"/>
        <v>18716.8</v>
      </c>
    </row>
    <row r="827" spans="1:12" ht="33.75">
      <c r="A827" s="66" t="s">
        <v>439</v>
      </c>
      <c r="B827" s="18" t="s">
        <v>143</v>
      </c>
      <c r="C827" s="5" t="s">
        <v>39</v>
      </c>
      <c r="D827" s="5" t="s">
        <v>8</v>
      </c>
      <c r="E827" s="5"/>
      <c r="F827" s="5"/>
      <c r="G827" s="8">
        <f t="shared" si="434"/>
        <v>18716.8</v>
      </c>
      <c r="H827" s="8">
        <f t="shared" si="434"/>
        <v>0</v>
      </c>
      <c r="I827" s="8">
        <f t="shared" si="434"/>
        <v>18716.8</v>
      </c>
      <c r="J827" s="8">
        <f t="shared" si="434"/>
        <v>18716.8</v>
      </c>
      <c r="K827" s="8">
        <f t="shared" si="434"/>
        <v>0</v>
      </c>
      <c r="L827" s="8">
        <f t="shared" si="434"/>
        <v>18716.8</v>
      </c>
    </row>
    <row r="828" spans="1:12" ht="56.25">
      <c r="A828" s="66"/>
      <c r="B828" s="46" t="s">
        <v>459</v>
      </c>
      <c r="C828" s="5" t="s">
        <v>39</v>
      </c>
      <c r="D828" s="5" t="s">
        <v>8</v>
      </c>
      <c r="E828" s="5" t="s">
        <v>157</v>
      </c>
      <c r="F828" s="16"/>
      <c r="G828" s="8">
        <f t="shared" ref="G828:L828" si="435">G829+G833</f>
        <v>18716.8</v>
      </c>
      <c r="H828" s="8">
        <f t="shared" si="435"/>
        <v>0</v>
      </c>
      <c r="I828" s="8">
        <f t="shared" si="435"/>
        <v>18716.8</v>
      </c>
      <c r="J828" s="8">
        <f t="shared" si="435"/>
        <v>18716.8</v>
      </c>
      <c r="K828" s="8">
        <f t="shared" si="435"/>
        <v>0</v>
      </c>
      <c r="L828" s="8">
        <f t="shared" si="435"/>
        <v>18716.8</v>
      </c>
    </row>
    <row r="829" spans="1:12" ht="22.5">
      <c r="A829" s="66"/>
      <c r="B829" s="46" t="s">
        <v>193</v>
      </c>
      <c r="C829" s="5" t="s">
        <v>39</v>
      </c>
      <c r="D829" s="5" t="s">
        <v>8</v>
      </c>
      <c r="E829" s="5" t="s">
        <v>165</v>
      </c>
      <c r="F829" s="16"/>
      <c r="G829" s="8">
        <f t="shared" si="434"/>
        <v>18716.8</v>
      </c>
      <c r="H829" s="8">
        <f t="shared" si="434"/>
        <v>-18716.8</v>
      </c>
      <c r="I829" s="8">
        <f t="shared" si="434"/>
        <v>0</v>
      </c>
      <c r="J829" s="8">
        <f t="shared" si="434"/>
        <v>18716.8</v>
      </c>
      <c r="K829" s="8">
        <f t="shared" si="434"/>
        <v>-18716.8</v>
      </c>
      <c r="L829" s="8">
        <f t="shared" si="434"/>
        <v>0</v>
      </c>
    </row>
    <row r="830" spans="1:12" ht="35.25" customHeight="1">
      <c r="A830" s="35"/>
      <c r="B830" s="46" t="s">
        <v>137</v>
      </c>
      <c r="C830" s="5" t="s">
        <v>39</v>
      </c>
      <c r="D830" s="5" t="s">
        <v>8</v>
      </c>
      <c r="E830" s="5" t="s">
        <v>138</v>
      </c>
      <c r="F830" s="5"/>
      <c r="G830" s="8">
        <f>G831</f>
        <v>18716.8</v>
      </c>
      <c r="H830" s="8">
        <f t="shared" si="434"/>
        <v>-18716.8</v>
      </c>
      <c r="I830" s="8">
        <f t="shared" si="434"/>
        <v>0</v>
      </c>
      <c r="J830" s="8">
        <f t="shared" si="434"/>
        <v>18716.8</v>
      </c>
      <c r="K830" s="8">
        <f t="shared" si="434"/>
        <v>-18716.8</v>
      </c>
      <c r="L830" s="8">
        <f t="shared" si="434"/>
        <v>0</v>
      </c>
    </row>
    <row r="831" spans="1:12" ht="22.5">
      <c r="A831" s="35"/>
      <c r="B831" s="9" t="s">
        <v>140</v>
      </c>
      <c r="C831" s="5" t="s">
        <v>39</v>
      </c>
      <c r="D831" s="5" t="s">
        <v>8</v>
      </c>
      <c r="E831" s="5" t="s">
        <v>427</v>
      </c>
      <c r="F831" s="5"/>
      <c r="G831" s="8">
        <f>G832</f>
        <v>18716.8</v>
      </c>
      <c r="H831" s="8">
        <f t="shared" si="434"/>
        <v>-18716.8</v>
      </c>
      <c r="I831" s="8">
        <f t="shared" si="434"/>
        <v>0</v>
      </c>
      <c r="J831" s="8">
        <f>J832</f>
        <v>18716.8</v>
      </c>
      <c r="K831" s="8">
        <f t="shared" si="434"/>
        <v>-18716.8</v>
      </c>
      <c r="L831" s="8">
        <f t="shared" si="434"/>
        <v>0</v>
      </c>
    </row>
    <row r="832" spans="1:12" ht="11.25" customHeight="1">
      <c r="A832" s="35"/>
      <c r="B832" s="7" t="s">
        <v>79</v>
      </c>
      <c r="C832" s="5" t="s">
        <v>39</v>
      </c>
      <c r="D832" s="5" t="s">
        <v>8</v>
      </c>
      <c r="E832" s="5" t="s">
        <v>427</v>
      </c>
      <c r="F832" s="5" t="s">
        <v>80</v>
      </c>
      <c r="G832" s="8">
        <v>18716.8</v>
      </c>
      <c r="H832" s="8">
        <v>-18716.8</v>
      </c>
      <c r="I832" s="8">
        <f>G832+H832</f>
        <v>0</v>
      </c>
      <c r="J832" s="8">
        <v>18716.8</v>
      </c>
      <c r="K832" s="8">
        <v>-18716.8</v>
      </c>
      <c r="L832" s="8">
        <f>J832+K832</f>
        <v>0</v>
      </c>
    </row>
    <row r="833" spans="1:12" ht="22.5">
      <c r="A833" s="35"/>
      <c r="B833" s="4" t="s">
        <v>725</v>
      </c>
      <c r="C833" s="5" t="s">
        <v>39</v>
      </c>
      <c r="D833" s="5" t="s">
        <v>8</v>
      </c>
      <c r="E833" s="5" t="s">
        <v>726</v>
      </c>
      <c r="F833" s="5" t="s">
        <v>406</v>
      </c>
      <c r="G833" s="8">
        <f t="shared" ref="G833:L834" si="436">G834</f>
        <v>0</v>
      </c>
      <c r="H833" s="8">
        <f t="shared" si="436"/>
        <v>18716.8</v>
      </c>
      <c r="I833" s="8">
        <f t="shared" si="436"/>
        <v>18716.8</v>
      </c>
      <c r="J833" s="8">
        <f t="shared" si="436"/>
        <v>0</v>
      </c>
      <c r="K833" s="8">
        <f t="shared" si="436"/>
        <v>18716.8</v>
      </c>
      <c r="L833" s="8">
        <f t="shared" si="436"/>
        <v>18716.8</v>
      </c>
    </row>
    <row r="834" spans="1:12" ht="11.25" customHeight="1">
      <c r="A834" s="35"/>
      <c r="B834" s="7" t="s">
        <v>79</v>
      </c>
      <c r="C834" s="5" t="s">
        <v>39</v>
      </c>
      <c r="D834" s="5" t="s">
        <v>8</v>
      </c>
      <c r="E834" s="5" t="s">
        <v>733</v>
      </c>
      <c r="F834" s="5" t="s">
        <v>406</v>
      </c>
      <c r="G834" s="8">
        <f t="shared" si="436"/>
        <v>0</v>
      </c>
      <c r="H834" s="8">
        <f t="shared" si="436"/>
        <v>18716.8</v>
      </c>
      <c r="I834" s="8">
        <f t="shared" si="436"/>
        <v>18716.8</v>
      </c>
      <c r="J834" s="8">
        <f t="shared" si="436"/>
        <v>0</v>
      </c>
      <c r="K834" s="8">
        <f t="shared" si="436"/>
        <v>18716.8</v>
      </c>
      <c r="L834" s="8">
        <f t="shared" si="436"/>
        <v>18716.8</v>
      </c>
    </row>
    <row r="835" spans="1:12" ht="10.5" customHeight="1">
      <c r="A835" s="35"/>
      <c r="B835" s="7" t="s">
        <v>79</v>
      </c>
      <c r="C835" s="5" t="s">
        <v>39</v>
      </c>
      <c r="D835" s="5" t="s">
        <v>8</v>
      </c>
      <c r="E835" s="5" t="s">
        <v>733</v>
      </c>
      <c r="F835" s="5" t="s">
        <v>80</v>
      </c>
      <c r="G835" s="8"/>
      <c r="H835" s="8">
        <v>18716.8</v>
      </c>
      <c r="I835" s="8">
        <f>G835+H835</f>
        <v>18716.8</v>
      </c>
      <c r="J835" s="8"/>
      <c r="K835" s="8">
        <v>18716.8</v>
      </c>
      <c r="L835" s="8">
        <f>J835+K835</f>
        <v>18716.8</v>
      </c>
    </row>
    <row r="836" spans="1:12">
      <c r="A836" s="31">
        <v>13</v>
      </c>
      <c r="B836" s="38" t="s">
        <v>441</v>
      </c>
      <c r="C836" s="44"/>
      <c r="D836" s="44"/>
      <c r="E836" s="44"/>
      <c r="F836" s="44"/>
      <c r="G836" s="11">
        <f t="shared" ref="G836:L836" si="437">G837</f>
        <v>10500</v>
      </c>
      <c r="H836" s="11">
        <f t="shared" si="437"/>
        <v>200</v>
      </c>
      <c r="I836" s="11">
        <f t="shared" si="437"/>
        <v>10700</v>
      </c>
      <c r="J836" s="11">
        <f t="shared" si="437"/>
        <v>21600</v>
      </c>
      <c r="K836" s="11">
        <f t="shared" si="437"/>
        <v>300</v>
      </c>
      <c r="L836" s="11">
        <f t="shared" si="437"/>
        <v>21900</v>
      </c>
    </row>
    <row r="837" spans="1:12">
      <c r="A837" s="31"/>
      <c r="B837" s="7" t="s">
        <v>442</v>
      </c>
      <c r="C837" s="5">
        <v>99</v>
      </c>
      <c r="D837" s="5">
        <v>99</v>
      </c>
      <c r="E837" s="5" t="s">
        <v>443</v>
      </c>
      <c r="F837" s="5"/>
      <c r="G837" s="8">
        <f t="shared" ref="G837:L837" si="438">SUM(G838:G838)</f>
        <v>10500</v>
      </c>
      <c r="H837" s="8">
        <f t="shared" si="438"/>
        <v>200</v>
      </c>
      <c r="I837" s="8">
        <f t="shared" si="438"/>
        <v>10700</v>
      </c>
      <c r="J837" s="8">
        <f t="shared" si="438"/>
        <v>21600</v>
      </c>
      <c r="K837" s="8">
        <f t="shared" si="438"/>
        <v>300</v>
      </c>
      <c r="L837" s="8">
        <f t="shared" si="438"/>
        <v>21900</v>
      </c>
    </row>
    <row r="838" spans="1:12">
      <c r="A838" s="31"/>
      <c r="B838" s="7" t="s">
        <v>444</v>
      </c>
      <c r="C838" s="5">
        <v>99</v>
      </c>
      <c r="D838" s="5">
        <v>99</v>
      </c>
      <c r="E838" s="5" t="s">
        <v>443</v>
      </c>
      <c r="F838" s="5" t="s">
        <v>445</v>
      </c>
      <c r="G838" s="21">
        <v>10500</v>
      </c>
      <c r="H838" s="21">
        <v>200</v>
      </c>
      <c r="I838" s="8">
        <f>G838+H838</f>
        <v>10700</v>
      </c>
      <c r="J838" s="21">
        <v>21600</v>
      </c>
      <c r="K838" s="21">
        <v>300</v>
      </c>
      <c r="L838" s="8">
        <f>J838+K838</f>
        <v>21900</v>
      </c>
    </row>
    <row r="839" spans="1:12">
      <c r="A839" s="31"/>
      <c r="B839" s="81" t="s">
        <v>81</v>
      </c>
      <c r="C839" s="82"/>
      <c r="D839" s="82"/>
      <c r="E839" s="82"/>
      <c r="F839" s="83"/>
      <c r="G839" s="45">
        <f t="shared" ref="G839:L839" si="439">G9+G275+G286+G334+G380+G454+G688+G756+G781+G811+G826+G836</f>
        <v>739146.60000000021</v>
      </c>
      <c r="H839" s="45">
        <f>H9+H275+H286+H334+H380+H454+H688+H756+H781+H811+H826+H836</f>
        <v>-15867.327499999939</v>
      </c>
      <c r="I839" s="45">
        <f t="shared" si="439"/>
        <v>723279.27250000008</v>
      </c>
      <c r="J839" s="45">
        <f t="shared" si="439"/>
        <v>781335.30000000016</v>
      </c>
      <c r="K839" s="45">
        <f t="shared" si="439"/>
        <v>-6154.5000000000828</v>
      </c>
      <c r="L839" s="45">
        <f t="shared" si="439"/>
        <v>775180.80000000016</v>
      </c>
    </row>
  </sheetData>
  <mergeCells count="6">
    <mergeCell ref="B2:L2"/>
    <mergeCell ref="A4:L4"/>
    <mergeCell ref="F6:L6"/>
    <mergeCell ref="B839:F839"/>
    <mergeCell ref="B1:L1"/>
    <mergeCell ref="B5:L5"/>
  </mergeCells>
  <pageMargins left="0.78740157480314965" right="0.59055118110236227" top="0.59055118110236227" bottom="0.59055118110236227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2026</vt:lpstr>
      <vt:lpstr>2027-2028</vt:lpstr>
      <vt:lpstr>'2027-2028'!Область_печати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cp:lastPrinted>2025-12-17T08:19:19Z</cp:lastPrinted>
  <dcterms:created xsi:type="dcterms:W3CDTF">2014-10-07T08:03:00Z</dcterms:created>
  <dcterms:modified xsi:type="dcterms:W3CDTF">2025-12-29T01:55:05Z</dcterms:modified>
</cp:coreProperties>
</file>