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0" windowWidth="14670" windowHeight="12525"/>
  </bookViews>
  <sheets>
    <sheet name="Лист1" sheetId="1" r:id="rId1"/>
  </sheets>
  <definedNames>
    <definedName name="_xlnm._FilterDatabase" localSheetId="0" hidden="1">Лист1!$A$5:$J$92</definedName>
    <definedName name="_xlnm.Print_Area" localSheetId="0">Лист1!$A$1:$J$92</definedName>
  </definedNames>
  <calcPr calcId="124519"/>
</workbook>
</file>

<file path=xl/calcChain.xml><?xml version="1.0" encoding="utf-8"?>
<calcChain xmlns="http://schemas.openxmlformats.org/spreadsheetml/2006/main">
  <c r="F93" i="1"/>
  <c r="E93"/>
  <c r="D93"/>
  <c r="C93"/>
  <c r="J93"/>
  <c r="I93"/>
  <c r="H93"/>
  <c r="G93"/>
  <c r="G58"/>
  <c r="G57"/>
  <c r="I57"/>
  <c r="I58"/>
  <c r="J58"/>
  <c r="J57"/>
  <c r="D57"/>
  <c r="E42" l="1"/>
  <c r="D42"/>
  <c r="E33"/>
  <c r="E58"/>
  <c r="D58"/>
  <c r="D33"/>
  <c r="C57"/>
  <c r="E57"/>
  <c r="G64"/>
  <c r="G60"/>
  <c r="E60" l="1"/>
  <c r="E50"/>
  <c r="C87" l="1"/>
  <c r="D60"/>
  <c r="H70" l="1"/>
  <c r="H69"/>
  <c r="H68"/>
  <c r="H67"/>
  <c r="H60"/>
  <c r="J48"/>
  <c r="I48"/>
  <c r="H41" l="1"/>
  <c r="H40"/>
  <c r="H39"/>
  <c r="H38"/>
  <c r="H37"/>
  <c r="E82" l="1"/>
  <c r="E71"/>
  <c r="E48"/>
  <c r="F41"/>
  <c r="D82"/>
  <c r="D71"/>
  <c r="F69" l="1"/>
  <c r="E15"/>
  <c r="C43" l="1"/>
  <c r="C48" s="1"/>
  <c r="D32" l="1"/>
  <c r="D31" s="1"/>
  <c r="E32"/>
  <c r="E31" s="1"/>
  <c r="F9" l="1"/>
  <c r="G48" l="1"/>
  <c r="F42" l="1"/>
  <c r="F40"/>
  <c r="F39"/>
  <c r="F38"/>
  <c r="F37"/>
  <c r="H36"/>
  <c r="F36"/>
  <c r="F35"/>
  <c r="H35"/>
  <c r="H34"/>
  <c r="H33"/>
  <c r="F33"/>
  <c r="J32"/>
  <c r="J31" s="1"/>
  <c r="I32"/>
  <c r="I31" s="1"/>
  <c r="G32"/>
  <c r="G31" s="1"/>
  <c r="C32"/>
  <c r="H30"/>
  <c r="F30"/>
  <c r="H29"/>
  <c r="F29"/>
  <c r="H28"/>
  <c r="F28"/>
  <c r="H27"/>
  <c r="H26"/>
  <c r="F26"/>
  <c r="H25"/>
  <c r="F25"/>
  <c r="H24"/>
  <c r="F24"/>
  <c r="H23"/>
  <c r="F23"/>
  <c r="H22"/>
  <c r="F22"/>
  <c r="H21"/>
  <c r="F21"/>
  <c r="H20"/>
  <c r="F20"/>
  <c r="H19"/>
  <c r="F19"/>
  <c r="H18"/>
  <c r="F18"/>
  <c r="H17"/>
  <c r="F17"/>
  <c r="H16"/>
  <c r="F16"/>
  <c r="J15"/>
  <c r="I15"/>
  <c r="G15"/>
  <c r="D15"/>
  <c r="C15"/>
  <c r="H14"/>
  <c r="F14"/>
  <c r="H13"/>
  <c r="F13"/>
  <c r="H12"/>
  <c r="F12"/>
  <c r="F11"/>
  <c r="J10"/>
  <c r="I10"/>
  <c r="G10"/>
  <c r="E10"/>
  <c r="D10"/>
  <c r="C10"/>
  <c r="H9"/>
  <c r="H8"/>
  <c r="F8"/>
  <c r="H11" l="1"/>
  <c r="F32"/>
  <c r="F34"/>
  <c r="I7"/>
  <c r="I6" s="1"/>
  <c r="H15"/>
  <c r="J7"/>
  <c r="J6" s="1"/>
  <c r="H10"/>
  <c r="E7"/>
  <c r="F10"/>
  <c r="G7"/>
  <c r="G6" s="1"/>
  <c r="C7"/>
  <c r="C6" s="1"/>
  <c r="F15"/>
  <c r="D7"/>
  <c r="F27"/>
  <c r="I90" l="1"/>
  <c r="H42"/>
  <c r="J90"/>
  <c r="H32"/>
  <c r="F31"/>
  <c r="H7"/>
  <c r="F7"/>
  <c r="D6"/>
  <c r="G90" l="1"/>
  <c r="E6"/>
  <c r="H6" s="1"/>
  <c r="H31"/>
  <c r="F6" l="1"/>
  <c r="F60" l="1"/>
  <c r="H71"/>
  <c r="F74"/>
  <c r="F80"/>
  <c r="H85"/>
  <c r="H86"/>
  <c r="H87"/>
  <c r="F88"/>
  <c r="H62"/>
  <c r="F81"/>
  <c r="H63"/>
  <c r="H64"/>
  <c r="H65"/>
  <c r="F66"/>
  <c r="F70"/>
  <c r="H77"/>
  <c r="H82"/>
  <c r="H84"/>
  <c r="F89"/>
  <c r="F62"/>
  <c r="F72" l="1"/>
  <c r="F63"/>
  <c r="F64"/>
  <c r="F65"/>
  <c r="F68"/>
  <c r="H83"/>
  <c r="F83"/>
  <c r="F77"/>
  <c r="F73"/>
  <c r="H73"/>
  <c r="F78"/>
  <c r="H78"/>
  <c r="F79"/>
  <c r="H79"/>
  <c r="F82"/>
  <c r="F84"/>
  <c r="F85"/>
  <c r="F75"/>
  <c r="H75"/>
  <c r="F87"/>
  <c r="F71"/>
  <c r="F86"/>
  <c r="H81"/>
  <c r="H89"/>
  <c r="H88"/>
  <c r="H66"/>
  <c r="H74"/>
  <c r="H80"/>
  <c r="H72" l="1"/>
  <c r="H47"/>
  <c r="H49"/>
  <c r="H50"/>
  <c r="H51"/>
  <c r="H52"/>
  <c r="H53"/>
  <c r="H54"/>
  <c r="H55"/>
  <c r="H56"/>
  <c r="H57"/>
  <c r="H58"/>
  <c r="H59"/>
  <c r="H61"/>
  <c r="H45"/>
  <c r="F47"/>
  <c r="F49"/>
  <c r="F50"/>
  <c r="F51"/>
  <c r="F52"/>
  <c r="F53"/>
  <c r="F54"/>
  <c r="F55"/>
  <c r="F56"/>
  <c r="F57"/>
  <c r="F58"/>
  <c r="F59"/>
  <c r="F61"/>
  <c r="F45"/>
  <c r="F43"/>
  <c r="H46" l="1"/>
  <c r="D48"/>
  <c r="F46" l="1"/>
  <c r="F48"/>
  <c r="D90"/>
  <c r="C90" l="1"/>
  <c r="E90"/>
  <c r="H48"/>
  <c r="H43"/>
  <c r="H90" l="1"/>
</calcChain>
</file>

<file path=xl/sharedStrings.xml><?xml version="1.0" encoding="utf-8"?>
<sst xmlns="http://schemas.openxmlformats.org/spreadsheetml/2006/main" count="133" uniqueCount="133">
  <si>
    <t>Наименование показателя</t>
  </si>
  <si>
    <t>Коды бюджетной классификации доходов и расходов</t>
  </si>
  <si>
    <t>Исполнение за год, предшествующий текущему году, тыс. руб.</t>
  </si>
  <si>
    <t>Плановые назначения на текущий год, тыс. руб.</t>
  </si>
  <si>
    <t>Оценка ожидаемого исполнения на текущий год, тыс. руб.</t>
  </si>
  <si>
    <t>Выполнение плановых назначений, %</t>
  </si>
  <si>
    <t>Плановые назначения на очередной финансовый год, тыс. руб.</t>
  </si>
  <si>
    <t>Темп роста плановых назначений очередного финансового года к оценке ожидаемого исполнения текущего года, %</t>
  </si>
  <si>
    <t>Доходы бюджета - Итого</t>
  </si>
  <si>
    <t>Налоговые и неналоговые доходы, всего, в том числе налоговые и неналоговые доходы по следующим подгруппам:</t>
  </si>
  <si>
    <t>Налог на доходы физических лиц</t>
  </si>
  <si>
    <t>000 1 01 02000 01 0000 110</t>
  </si>
  <si>
    <t>Налоги на товары (работы, услуги), реализуемые на территории Российской Федерации</t>
  </si>
  <si>
    <t>000 1 03 00000 00 0000 000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</si>
  <si>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</si>
  <si>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</si>
  <si>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</si>
  <si>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</si>
  <si>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Единый налог на вмененный доход для отдельных видов деятельности</t>
  </si>
  <si>
    <t>000 1 05 02000 02 0000 110</t>
  </si>
  <si>
    <t>Единый сельскохозяйственный налог</t>
  </si>
  <si>
    <t>000 1 05 03000 01 0000 110</t>
  </si>
  <si>
    <t>Налог, взимаемый в связи с применением патентной системы налогообложения</t>
  </si>
  <si>
    <t>000 1 05 04000 02 0000 110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</si>
  <si>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</si>
  <si>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</si>
  <si>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</si>
  <si>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</si>
  <si>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организаций</t>
  </si>
  <si>
    <t>000 1 06 02000 02 0000 110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</si>
  <si>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</si>
  <si>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</si>
  <si>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</si>
  <si>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</si>
  <si>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физических лиц</t>
  </si>
  <si>
    <t>000 1 06 06040 00 0000 110</t>
  </si>
  <si>
    <t>Налоги, сборы и регулярные платежи за пользование природными ресурсами</t>
  </si>
  <si>
    <t>000 1 07 00000 00 0000 000</t>
  </si>
  <si>
    <t>Государственная пошлина</t>
  </si>
  <si>
    <t>000 1 08 00000 00 0000 000</t>
  </si>
  <si>
    <t>Задолженность и перерасчеты по отмененным налогам, сборам и иным обязательным платежам</t>
  </si>
  <si>
    <t>000 1 09 00000 00 0000 000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</si>
  <si>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</si>
  <si>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</si>
  <si>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Платежи при пользовании природными ресурсами</t>
  </si>
  <si>
    <t>000 1 12 00000 00 0000 000</t>
  </si>
  <si>
    <t>Доходы от оказания платных услуг и компенсации затрат государства</t>
  </si>
  <si>
    <t>000 1 13 00000 00 0000 000</t>
  </si>
  <si>
    <t>Доходы от продажи материальных и нематериальных активов</t>
  </si>
  <si>
    <t>000 1 14 00000 00 0000 000</t>
  </si>
  <si>
    <t>Административные платежи и сборы</t>
  </si>
  <si>
    <t>000 1 15 00000 00 0000 000</t>
  </si>
  <si>
    <t>Штрафы, санкции, возмещение ущерба</t>
  </si>
  <si>
    <t>000 1 16 00000 00 0000 000</t>
  </si>
  <si>
    <t>Прочие неналоговые доходы</t>
  </si>
  <si>
    <t>000 1 17 00000 00 0000 000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</si>
  <si>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</si>
  <si>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</si>
  <si>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</si>
  <si>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</si>
  <si>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</si>
  <si>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</si>
  <si>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</si>
  <si>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</si>
  <si>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Безвозмездные поступления от государственных (муниципальных) организаций</t>
  </si>
  <si>
    <t>000 2 03 00000 00 0000 000</t>
  </si>
  <si>
    <t>Прочие безвозмездные перечисления от других бюджетов бюджетной системы Российской Федерации</t>
  </si>
  <si>
    <t>Прочие безвозмездные поступления</t>
  </si>
  <si>
    <t>000 2 07 00000 00 0000 180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</si>
  <si>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</si>
  <si>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2 18 00000 00 0000 000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</si>
  <si>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</si>
  <si>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</si>
  <si>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Расходы бюджета - всего: &lt;*&gt;</t>
  </si>
  <si>
    <t>Оплата труда, начисления на выплаты по оплате труда</t>
  </si>
  <si>
    <t>в том числе:</t>
  </si>
  <si>
    <t>Доведение минимального размера оплаты труда до ____ рублей</t>
  </si>
  <si>
    <t>Остальные расходы на оплату труда, начисления на выплаты по оплате труда</t>
  </si>
  <si>
    <t>Расходы в разрезе классификаций операций сектора государственного управления</t>
  </si>
  <si>
    <t>Результат исполнения бюджета (дефицит "-", профицит "+")</t>
  </si>
  <si>
    <t>&lt;*&gt; Расходы местного бюджета отражаются с учетом отражения расходов бюджетных и автономных учреждений по соответствующим классификациям операций сектора государственного управления.</t>
  </si>
  <si>
    <t>ФОРМА
оценки ожидаемого исполнения местного бюджета на текущий
финансовый год и плановый период</t>
  </si>
  <si>
    <t>Плановые назначения на первый год планового периода</t>
  </si>
  <si>
    <t>Плановые назначения на второй год планового периода</t>
  </si>
  <si>
    <t>Заработная плата</t>
  </si>
  <si>
    <t>Прочие несоциальные выплаты персоналу в денежной форме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</si>
  <si>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</si>
  <si>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</si>
  <si>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</si>
  <si>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</si>
  <si>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</si>
  <si>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</si>
  <si>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</si>
  <si>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Страхование</t>
  </si>
  <si>
    <t>Обслуживание внутреннего долга</t>
  </si>
  <si>
    <t>Безвозмездные перечисления (передачи) текущего характера сектора государственного управления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</si>
  <si>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</si>
  <si>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</si>
  <si>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</si>
  <si>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Перечисления другим бюджетам бюджетной системы Российской Федерации</t>
  </si>
  <si>
    <t>Пособия по социальной помощи населению в денежной форме</t>
  </si>
  <si>
    <t>Пенсии, пособия, выплачиваемые работодателями, нанимателями бывшим работникам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</si>
  <si>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</si>
  <si>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</si>
  <si>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</si>
  <si>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</si>
  <si>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</si>
  <si>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</si>
  <si>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</si>
  <si>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</si>
  <si>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</si>
  <si>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</si>
  <si>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</si>
  <si>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</si>
  <si>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</si>
  <si>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Увеличение стоимости основных средств</t>
  </si>
  <si>
    <t>Услуги, работы для целей капитальных вложений</t>
  </si>
  <si>
    <t>Увеличение стоимости акций и иных финансовых инструментов</t>
  </si>
  <si>
    <t>Штрафы за нарушение законодательства о закупках и нарушение условий контрактов (договоров)</t>
  </si>
  <si>
    <t>Увеличение стоимости непроизведенных активов</t>
  </si>
  <si>
    <t>000 2 02 10000 00 0000 151</t>
  </si>
  <si>
    <t>000 2 02 20000 00 0000 151</t>
  </si>
  <si>
    <t>000 2 02 30000 00 0000 151</t>
  </si>
  <si>
    <t>000 2 02 40000 00 0000 151</t>
  </si>
  <si>
    <t>,</t>
  </si>
  <si>
    <t>2022 (ф.317)</t>
  </si>
  <si>
    <t>Индексация оплаты труда, начисление на оплату труда, за исключением работников, оплата труда которых повышается в соответствии с Указами Президента Российской Федерации от 7 мая 2012 года N 597, от 1 июня 2012 года N 761, от 28 декабря 2012 года N 1688, распоряжением Правительства Российской Федерации от 17 октября 2018 года N 2245-р на ___%</t>
  </si>
  <si>
    <t>Достижение целевых значений уровня оплаты труда не ниже предыдущего года отдельных категорий работников бюджетной сферы, установленных Указами Президента Российской Федерации от 7 мая 2012 года N 597, от 1 июня 2012 года N 761, от 28 декабря 2012 года N 1688, распоряжением Правительства Российской Федерации от 17 октября 2018 года N 2245-р</t>
  </si>
  <si>
    <t>Пособия по социальной помощи населению в натуральной форме</t>
  </si>
  <si>
    <t>Штрафные санкции по долговым обязательствам</t>
  </si>
  <si>
    <t>Перечисления капитального характера другим бюджетам бюджетной системы Российской Федерации</t>
  </si>
  <si>
    <t>МО "Чемальский район"</t>
  </si>
  <si>
    <t>Увеличение стоимости мягкого инвентаря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</si>
</sst>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6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</cellStyleXfs>
  <cellXfs count="28">
    <xf numFmtId="0" fontId="0" fillId="0" borderId="0" xfId="0"/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vertical="top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/>
    <xf numFmtId="0" fontId="2" fillId="0" borderId="1" xfId="0" applyFont="1" applyFill="1" applyBorder="1"/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top"/>
    </xf>
    <xf numFmtId="4" fontId="2" fillId="0" borderId="0" xfId="0" applyNumberFormat="1" applyFont="1" applyFill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4" fontId="2" fillId="0" borderId="1" xfId="2" applyNumberFormat="1" applyFont="1" applyFill="1" applyBorder="1" applyAlignment="1">
      <alignment wrapText="1"/>
    </xf>
    <xf numFmtId="164" fontId="2" fillId="0" borderId="1" xfId="2" applyNumberFormat="1" applyFont="1" applyFill="1" applyBorder="1" applyAlignment="1"/>
    <xf numFmtId="0" fontId="5" fillId="0" borderId="1" xfId="1" applyFont="1" applyFill="1" applyBorder="1" applyAlignment="1" applyProtection="1">
      <alignment horizontal="justify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Fill="1"/>
    <xf numFmtId="4" fontId="4" fillId="0" borderId="0" xfId="0" applyNumberFormat="1" applyFont="1" applyFill="1"/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justify"/>
    </xf>
    <xf numFmtId="0" fontId="2" fillId="0" borderId="0" xfId="0" applyFont="1" applyFill="1" applyAlignment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5"/>
  <sheetViews>
    <sheetView tabSelected="1" view="pageBreakPreview" zoomScale="115" zoomScaleSheetLayoutView="115" workbookViewId="0">
      <pane xSplit="2" ySplit="5" topLeftCell="C88" activePane="bottomRight" state="frozenSplit"/>
      <selection activeCell="B1" sqref="B1"/>
      <selection pane="topRight" activeCell="C1" sqref="C1"/>
      <selection pane="bottomLeft" activeCell="B6" sqref="B6"/>
      <selection pane="bottomRight" activeCell="A5" sqref="A5"/>
    </sheetView>
  </sheetViews>
  <sheetFormatPr defaultRowHeight="15"/>
  <cols>
    <col min="1" max="1" width="28.42578125" style="3" customWidth="1"/>
    <col min="2" max="2" width="24.140625" style="3" customWidth="1"/>
    <col min="3" max="3" width="18.140625" style="4" customWidth="1"/>
    <col min="4" max="4" width="15.85546875" style="4" customWidth="1"/>
    <col min="5" max="5" width="16.140625" style="4" customWidth="1"/>
    <col min="6" max="6" width="13" style="4" customWidth="1"/>
    <col min="7" max="7" width="13.28515625" style="4" customWidth="1"/>
    <col min="8" max="8" width="14.42578125" style="4" customWidth="1"/>
    <col min="9" max="9" width="14.7109375" style="4" customWidth="1"/>
    <col min="10" max="10" width="11.85546875" style="4" customWidth="1"/>
    <col min="11" max="11" width="8.28515625" style="3" customWidth="1"/>
    <col min="12" max="12" width="7" style="3" customWidth="1"/>
    <col min="13" max="13" width="8" style="3" customWidth="1"/>
    <col min="14" max="14" width="9.7109375" style="3" customWidth="1"/>
    <col min="15" max="15" width="8.85546875" style="3" customWidth="1"/>
    <col min="16" max="16384" width="9.140625" style="3"/>
  </cols>
  <sheetData>
    <row r="1" spans="1:14" ht="57" customHeight="1">
      <c r="A1" s="26" t="s">
        <v>81</v>
      </c>
      <c r="B1" s="26"/>
      <c r="C1" s="26"/>
      <c r="D1" s="26"/>
      <c r="E1" s="26"/>
      <c r="F1" s="26"/>
      <c r="G1" s="26"/>
      <c r="H1" s="26"/>
      <c r="I1" s="26"/>
      <c r="J1" s="26"/>
    </row>
    <row r="2" spans="1:14" hidden="1">
      <c r="C2" s="4" t="s">
        <v>125</v>
      </c>
      <c r="D2" s="5">
        <v>45200</v>
      </c>
      <c r="E2" s="4">
        <v>2023</v>
      </c>
      <c r="F2" s="5">
        <v>45200</v>
      </c>
      <c r="G2" s="4">
        <v>2024</v>
      </c>
      <c r="I2" s="4">
        <v>2025</v>
      </c>
      <c r="J2" s="4">
        <v>2026</v>
      </c>
    </row>
    <row r="3" spans="1:14">
      <c r="A3" s="27" t="s">
        <v>131</v>
      </c>
      <c r="B3" s="27"/>
      <c r="C3" s="27"/>
      <c r="D3" s="27"/>
      <c r="E3" s="27"/>
      <c r="F3" s="27"/>
      <c r="G3" s="27"/>
      <c r="H3" s="27"/>
      <c r="I3" s="27"/>
      <c r="J3" s="27"/>
    </row>
    <row r="4" spans="1:14">
      <c r="D4" s="5"/>
      <c r="F4" s="5"/>
    </row>
    <row r="5" spans="1:14" ht="183" customHeight="1">
      <c r="A5" s="6" t="s">
        <v>0</v>
      </c>
      <c r="B5" s="6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82</v>
      </c>
      <c r="J5" s="2" t="s">
        <v>83</v>
      </c>
      <c r="N5" s="7"/>
    </row>
    <row r="6" spans="1:14">
      <c r="A6" s="8" t="s">
        <v>8</v>
      </c>
      <c r="B6" s="9"/>
      <c r="C6" s="10">
        <f>C7+C31</f>
        <v>927010.29</v>
      </c>
      <c r="D6" s="10">
        <f>D7+D31</f>
        <v>1106004.07</v>
      </c>
      <c r="E6" s="10">
        <f>E7+E31</f>
        <v>1086756.03</v>
      </c>
      <c r="F6" s="10">
        <f>E6/D6*100</f>
        <v>98.259677290337635</v>
      </c>
      <c r="G6" s="10">
        <f>G7+G31</f>
        <v>987386.60000000009</v>
      </c>
      <c r="H6" s="10">
        <f t="shared" ref="H6:H35" si="0">G6/E6*100</f>
        <v>90.85632586736142</v>
      </c>
      <c r="I6" s="10">
        <f t="shared" ref="I6:J6" si="1">I7+I31</f>
        <v>706146.59999999986</v>
      </c>
      <c r="J6" s="10">
        <f t="shared" si="1"/>
        <v>746335.3</v>
      </c>
      <c r="L6" s="11"/>
    </row>
    <row r="7" spans="1:14" ht="75">
      <c r="A7" s="8" t="s">
        <v>9</v>
      </c>
      <c r="B7" s="9"/>
      <c r="C7" s="1">
        <f>C8+C9+C10+C15+C21+C22+C23+C24+C25+C26+C27+C29+C30</f>
        <v>218862.89000000004</v>
      </c>
      <c r="D7" s="1">
        <f>D8+D9+D10+D15+D21+D22+D23+D24+D25+D26+D27+D29+D30</f>
        <v>349460.56</v>
      </c>
      <c r="E7" s="1">
        <f>E8+E9+E10+E15+E21+E22+E23+E24+E25+E26+E27+E29+E30</f>
        <v>330212.52</v>
      </c>
      <c r="F7" s="1">
        <f>E7/D7*100</f>
        <v>94.492070864878158</v>
      </c>
      <c r="G7" s="1">
        <f>G8+G9+G10+G15+G21+G22+G24+G25+G26+G27+G29</f>
        <v>377924.3</v>
      </c>
      <c r="H7" s="1">
        <f>G7/E7*100</f>
        <v>114.44881011779928</v>
      </c>
      <c r="I7" s="1">
        <f>I8+I9+I10+I15+I21+I22+I24+I25+I26+I27+I29</f>
        <v>337102.19999999995</v>
      </c>
      <c r="J7" s="1">
        <f>J8+J9+J10+J15+J21+J22+J24+J25+J26+J27+J29</f>
        <v>358885.19999999995</v>
      </c>
    </row>
    <row r="8" spans="1:14" ht="30">
      <c r="A8" s="8" t="s">
        <v>10</v>
      </c>
      <c r="B8" s="6" t="s">
        <v>11</v>
      </c>
      <c r="C8" s="1">
        <v>141782.73000000001</v>
      </c>
      <c r="D8" s="1">
        <v>205444.6</v>
      </c>
      <c r="E8" s="1">
        <v>210498</v>
      </c>
      <c r="F8" s="1">
        <f>E8/D8*100</f>
        <v>102.45973853778585</v>
      </c>
      <c r="G8" s="1">
        <v>265038.40000000002</v>
      </c>
      <c r="H8" s="1">
        <f t="shared" si="0"/>
        <v>125.91017491852656</v>
      </c>
      <c r="I8" s="1">
        <v>226311.4</v>
      </c>
      <c r="J8" s="1">
        <v>248942.6</v>
      </c>
    </row>
    <row r="9" spans="1:14" ht="60">
      <c r="A9" s="8" t="s">
        <v>12</v>
      </c>
      <c r="B9" s="6" t="s">
        <v>13</v>
      </c>
      <c r="C9" s="1">
        <v>7705.42</v>
      </c>
      <c r="D9" s="1">
        <v>7977.5</v>
      </c>
      <c r="E9" s="1">
        <v>7977.5</v>
      </c>
      <c r="F9" s="1">
        <f>E9/D9*100</f>
        <v>100</v>
      </c>
      <c r="G9" s="1">
        <v>8585.2000000000007</v>
      </c>
      <c r="H9" s="1">
        <f t="shared" si="0"/>
        <v>107.61767471012223</v>
      </c>
      <c r="I9" s="1">
        <v>8582</v>
      </c>
      <c r="J9" s="1">
        <v>8753</v>
      </c>
    </row>
    <row r="10" spans="1:14">
      <c r="A10" s="8" t="s">
        <v>14</v>
      </c>
      <c r="B10" s="6" t="s">
        <v>15</v>
      </c>
      <c r="C10" s="1">
        <f>C11+C12+C13+C14</f>
        <v>6459.2099999999991</v>
      </c>
      <c r="D10" s="1">
        <f t="shared" ref="D10:J10" si="2">D11+D12+D13+D14</f>
        <v>6321.6</v>
      </c>
      <c r="E10" s="1">
        <f t="shared" si="2"/>
        <v>8020</v>
      </c>
      <c r="F10" s="1">
        <f t="shared" ref="F10:F41" si="3">E10/D10*100</f>
        <v>126.86661604657048</v>
      </c>
      <c r="G10" s="1">
        <f t="shared" si="2"/>
        <v>10092.6</v>
      </c>
      <c r="H10" s="1">
        <f t="shared" si="0"/>
        <v>125.84289276807981</v>
      </c>
      <c r="I10" s="1">
        <f t="shared" si="2"/>
        <v>10496.3</v>
      </c>
      <c r="J10" s="1">
        <f t="shared" si="2"/>
        <v>10914.2</v>
      </c>
    </row>
    <row r="11" spans="1:14" ht="45">
      <c r="A11" s="8" t="s">
        <v>16</v>
      </c>
      <c r="B11" s="6" t="s">
        <v>17</v>
      </c>
      <c r="C11" s="1">
        <v>0</v>
      </c>
      <c r="D11" s="1"/>
      <c r="E11" s="1"/>
      <c r="F11" s="1" t="e">
        <f t="shared" si="3"/>
        <v>#DIV/0!</v>
      </c>
      <c r="G11" s="1"/>
      <c r="H11" s="1" t="e">
        <f t="shared" si="0"/>
        <v>#DIV/0!</v>
      </c>
      <c r="I11" s="1"/>
      <c r="J11" s="1"/>
    </row>
    <row r="12" spans="1:14" ht="45">
      <c r="A12" s="8" t="s">
        <v>18</v>
      </c>
      <c r="B12" s="6" t="s">
        <v>19</v>
      </c>
      <c r="C12" s="1">
        <v>15.11</v>
      </c>
      <c r="D12" s="1"/>
      <c r="E12" s="1"/>
      <c r="F12" s="1" t="e">
        <f t="shared" si="3"/>
        <v>#DIV/0!</v>
      </c>
      <c r="G12" s="1"/>
      <c r="H12" s="1" t="e">
        <f t="shared" si="0"/>
        <v>#DIV/0!</v>
      </c>
      <c r="I12" s="1"/>
      <c r="J12" s="1"/>
    </row>
    <row r="13" spans="1:14" ht="30">
      <c r="A13" s="8" t="s">
        <v>20</v>
      </c>
      <c r="B13" s="6" t="s">
        <v>21</v>
      </c>
      <c r="C13" s="1">
        <v>31.37</v>
      </c>
      <c r="D13" s="1">
        <v>30.5</v>
      </c>
      <c r="E13" s="1">
        <v>20</v>
      </c>
      <c r="F13" s="1">
        <f t="shared" si="3"/>
        <v>65.573770491803273</v>
      </c>
      <c r="G13" s="1">
        <v>33.5</v>
      </c>
      <c r="H13" s="1">
        <f t="shared" si="0"/>
        <v>167.5</v>
      </c>
      <c r="I13" s="1">
        <v>34.799999999999997</v>
      </c>
      <c r="J13" s="1">
        <v>36.200000000000003</v>
      </c>
    </row>
    <row r="14" spans="1:14" ht="45">
      <c r="A14" s="8" t="s">
        <v>22</v>
      </c>
      <c r="B14" s="6" t="s">
        <v>23</v>
      </c>
      <c r="C14" s="1">
        <v>6412.73</v>
      </c>
      <c r="D14" s="1">
        <v>6291.1</v>
      </c>
      <c r="E14" s="1">
        <v>8000</v>
      </c>
      <c r="F14" s="1">
        <f t="shared" si="3"/>
        <v>127.16377104163024</v>
      </c>
      <c r="G14" s="1">
        <v>10059.1</v>
      </c>
      <c r="H14" s="1">
        <f t="shared" si="0"/>
        <v>125.73875000000001</v>
      </c>
      <c r="I14" s="1">
        <v>10461.5</v>
      </c>
      <c r="J14" s="1">
        <v>10878</v>
      </c>
    </row>
    <row r="15" spans="1:14">
      <c r="A15" s="8" t="s">
        <v>24</v>
      </c>
      <c r="B15" s="6" t="s">
        <v>25</v>
      </c>
      <c r="C15" s="1">
        <f>C17</f>
        <v>23688.04</v>
      </c>
      <c r="D15" s="1">
        <f>D17</f>
        <v>32067</v>
      </c>
      <c r="E15" s="1">
        <f>E17</f>
        <v>32067</v>
      </c>
      <c r="F15" s="1">
        <f t="shared" si="3"/>
        <v>100</v>
      </c>
      <c r="G15" s="1">
        <f>G17</f>
        <v>34792.699999999997</v>
      </c>
      <c r="H15" s="1">
        <f t="shared" si="0"/>
        <v>108.50001559235349</v>
      </c>
      <c r="I15" s="1">
        <f t="shared" ref="I15:J15" si="4">I17</f>
        <v>36184.400000000001</v>
      </c>
      <c r="J15" s="1">
        <f t="shared" si="4"/>
        <v>37631.800000000003</v>
      </c>
    </row>
    <row r="16" spans="1:14" ht="30">
      <c r="A16" s="8" t="s">
        <v>26</v>
      </c>
      <c r="B16" s="6" t="s">
        <v>27</v>
      </c>
      <c r="C16" s="1"/>
      <c r="D16" s="1"/>
      <c r="E16" s="1"/>
      <c r="F16" s="1" t="e">
        <f t="shared" si="3"/>
        <v>#DIV/0!</v>
      </c>
      <c r="G16" s="1"/>
      <c r="H16" s="1" t="e">
        <f t="shared" si="0"/>
        <v>#DIV/0!</v>
      </c>
      <c r="I16" s="1"/>
      <c r="J16" s="1"/>
    </row>
    <row r="17" spans="1:10" ht="30">
      <c r="A17" s="8" t="s">
        <v>28</v>
      </c>
      <c r="B17" s="6" t="s">
        <v>29</v>
      </c>
      <c r="C17" s="1">
        <v>23688.04</v>
      </c>
      <c r="D17" s="1">
        <v>32067</v>
      </c>
      <c r="E17" s="1">
        <v>32067</v>
      </c>
      <c r="F17" s="1">
        <f t="shared" si="3"/>
        <v>100</v>
      </c>
      <c r="G17" s="1">
        <v>34792.699999999997</v>
      </c>
      <c r="H17" s="1">
        <f t="shared" si="0"/>
        <v>108.50001559235349</v>
      </c>
      <c r="I17" s="1">
        <v>36184.400000000001</v>
      </c>
      <c r="J17" s="1">
        <v>37631.800000000003</v>
      </c>
    </row>
    <row r="18" spans="1:10">
      <c r="A18" s="8" t="s">
        <v>30</v>
      </c>
      <c r="B18" s="6" t="s">
        <v>31</v>
      </c>
      <c r="C18" s="1"/>
      <c r="D18" s="1"/>
      <c r="E18" s="1"/>
      <c r="F18" s="1" t="e">
        <f t="shared" si="3"/>
        <v>#DIV/0!</v>
      </c>
      <c r="G18" s="1"/>
      <c r="H18" s="1" t="e">
        <f t="shared" si="0"/>
        <v>#DIV/0!</v>
      </c>
      <c r="I18" s="1"/>
      <c r="J18" s="1"/>
    </row>
    <row r="19" spans="1:10" ht="30">
      <c r="A19" s="8" t="s">
        <v>32</v>
      </c>
      <c r="B19" s="6" t="s">
        <v>33</v>
      </c>
      <c r="C19" s="1"/>
      <c r="D19" s="1"/>
      <c r="E19" s="1"/>
      <c r="F19" s="1" t="e">
        <f t="shared" si="3"/>
        <v>#DIV/0!</v>
      </c>
      <c r="G19" s="1"/>
      <c r="H19" s="1" t="e">
        <f t="shared" si="0"/>
        <v>#DIV/0!</v>
      </c>
      <c r="I19" s="1"/>
      <c r="J19" s="1"/>
    </row>
    <row r="20" spans="1:10" ht="30">
      <c r="A20" s="8" t="s">
        <v>34</v>
      </c>
      <c r="B20" s="6" t="s">
        <v>35</v>
      </c>
      <c r="C20" s="1"/>
      <c r="D20" s="1"/>
      <c r="E20" s="1"/>
      <c r="F20" s="1" t="e">
        <f t="shared" si="3"/>
        <v>#DIV/0!</v>
      </c>
      <c r="G20" s="1"/>
      <c r="H20" s="1" t="e">
        <f t="shared" si="0"/>
        <v>#DIV/0!</v>
      </c>
      <c r="I20" s="1"/>
      <c r="J20" s="1"/>
    </row>
    <row r="21" spans="1:10" ht="45">
      <c r="A21" s="8" t="s">
        <v>36</v>
      </c>
      <c r="B21" s="6" t="s">
        <v>37</v>
      </c>
      <c r="C21" s="1">
        <v>1462.41</v>
      </c>
      <c r="D21" s="1">
        <v>5000</v>
      </c>
      <c r="E21" s="1">
        <v>3500</v>
      </c>
      <c r="F21" s="1">
        <f t="shared" si="3"/>
        <v>70</v>
      </c>
      <c r="G21" s="1">
        <v>3640</v>
      </c>
      <c r="H21" s="1">
        <f t="shared" si="0"/>
        <v>104</v>
      </c>
      <c r="I21" s="1">
        <v>3786</v>
      </c>
      <c r="J21" s="1">
        <v>3937</v>
      </c>
    </row>
    <row r="22" spans="1:10">
      <c r="A22" s="8" t="s">
        <v>38</v>
      </c>
      <c r="B22" s="6" t="s">
        <v>39</v>
      </c>
      <c r="C22" s="1">
        <v>4029.83</v>
      </c>
      <c r="D22" s="1">
        <v>7205</v>
      </c>
      <c r="E22" s="1">
        <v>7850</v>
      </c>
      <c r="F22" s="1">
        <f t="shared" si="3"/>
        <v>108.95211658570436</v>
      </c>
      <c r="G22" s="1">
        <v>8164</v>
      </c>
      <c r="H22" s="1">
        <f t="shared" si="0"/>
        <v>104</v>
      </c>
      <c r="I22" s="1">
        <v>8490</v>
      </c>
      <c r="J22" s="1">
        <v>8830</v>
      </c>
    </row>
    <row r="23" spans="1:10" ht="75">
      <c r="A23" s="8" t="s">
        <v>40</v>
      </c>
      <c r="B23" s="6" t="s">
        <v>41</v>
      </c>
      <c r="C23" s="1">
        <v>0</v>
      </c>
      <c r="D23" s="1"/>
      <c r="E23" s="1"/>
      <c r="F23" s="1" t="e">
        <f t="shared" si="3"/>
        <v>#DIV/0!</v>
      </c>
      <c r="G23" s="1"/>
      <c r="H23" s="1" t="e">
        <f t="shared" si="0"/>
        <v>#DIV/0!</v>
      </c>
      <c r="I23" s="1"/>
      <c r="J23" s="1"/>
    </row>
    <row r="24" spans="1:10" ht="75">
      <c r="A24" s="8" t="s">
        <v>42</v>
      </c>
      <c r="B24" s="6" t="s">
        <v>43</v>
      </c>
      <c r="C24" s="1">
        <v>23551.35</v>
      </c>
      <c r="D24" s="1">
        <v>67966.539999999994</v>
      </c>
      <c r="E24" s="1">
        <v>44129.7</v>
      </c>
      <c r="F24" s="1">
        <f t="shared" si="3"/>
        <v>64.928566321016206</v>
      </c>
      <c r="G24" s="1">
        <v>37797.1</v>
      </c>
      <c r="H24" s="1">
        <f t="shared" si="0"/>
        <v>85.650027079268611</v>
      </c>
      <c r="I24" s="1">
        <v>35781.300000000003</v>
      </c>
      <c r="J24" s="1">
        <v>33701.300000000003</v>
      </c>
    </row>
    <row r="25" spans="1:10" ht="30">
      <c r="A25" s="8" t="s">
        <v>44</v>
      </c>
      <c r="B25" s="6" t="s">
        <v>45</v>
      </c>
      <c r="C25" s="1">
        <v>623.30999999999995</v>
      </c>
      <c r="D25" s="1">
        <v>800</v>
      </c>
      <c r="E25" s="1">
        <v>800</v>
      </c>
      <c r="F25" s="1">
        <f t="shared" si="3"/>
        <v>100</v>
      </c>
      <c r="G25" s="1">
        <v>0</v>
      </c>
      <c r="H25" s="1">
        <f t="shared" si="0"/>
        <v>0</v>
      </c>
      <c r="I25" s="1">
        <v>0</v>
      </c>
      <c r="J25" s="1">
        <v>0</v>
      </c>
    </row>
    <row r="26" spans="1:10" ht="45">
      <c r="A26" s="8" t="s">
        <v>46</v>
      </c>
      <c r="B26" s="6" t="s">
        <v>47</v>
      </c>
      <c r="C26" s="1">
        <v>212.2</v>
      </c>
      <c r="D26" s="1">
        <v>100</v>
      </c>
      <c r="E26" s="1">
        <v>120</v>
      </c>
      <c r="F26" s="1">
        <f t="shared" si="3"/>
        <v>120</v>
      </c>
      <c r="G26" s="1">
        <v>0</v>
      </c>
      <c r="H26" s="1">
        <f t="shared" si="0"/>
        <v>0</v>
      </c>
      <c r="I26" s="1"/>
      <c r="J26" s="1"/>
    </row>
    <row r="27" spans="1:10" ht="45">
      <c r="A27" s="8" t="s">
        <v>48</v>
      </c>
      <c r="B27" s="6" t="s">
        <v>49</v>
      </c>
      <c r="C27" s="1">
        <v>7483.26</v>
      </c>
      <c r="D27" s="1">
        <v>10300</v>
      </c>
      <c r="E27" s="1">
        <v>10300</v>
      </c>
      <c r="F27" s="1">
        <f t="shared" si="3"/>
        <v>100</v>
      </c>
      <c r="G27" s="1">
        <v>8390</v>
      </c>
      <c r="H27" s="1">
        <f t="shared" si="0"/>
        <v>81.456310679611647</v>
      </c>
      <c r="I27" s="1">
        <v>6040</v>
      </c>
      <c r="J27" s="1">
        <v>4740</v>
      </c>
    </row>
    <row r="28" spans="1:10" ht="30">
      <c r="A28" s="8" t="s">
        <v>50</v>
      </c>
      <c r="B28" s="6" t="s">
        <v>51</v>
      </c>
      <c r="C28" s="1"/>
      <c r="D28" s="1"/>
      <c r="E28" s="1"/>
      <c r="F28" s="1" t="e">
        <f t="shared" si="3"/>
        <v>#DIV/0!</v>
      </c>
      <c r="G28" s="1"/>
      <c r="H28" s="1" t="e">
        <f t="shared" si="0"/>
        <v>#DIV/0!</v>
      </c>
      <c r="I28" s="1"/>
      <c r="J28" s="1"/>
    </row>
    <row r="29" spans="1:10" ht="30">
      <c r="A29" s="8" t="s">
        <v>52</v>
      </c>
      <c r="B29" s="6" t="s">
        <v>53</v>
      </c>
      <c r="C29" s="1">
        <v>1865.13</v>
      </c>
      <c r="D29" s="1">
        <v>6278.32</v>
      </c>
      <c r="E29" s="1">
        <v>4950.32</v>
      </c>
      <c r="F29" s="1">
        <f t="shared" si="3"/>
        <v>78.847844646338501</v>
      </c>
      <c r="G29" s="1">
        <v>1424.3</v>
      </c>
      <c r="H29" s="1">
        <f t="shared" si="0"/>
        <v>28.771877373583933</v>
      </c>
      <c r="I29" s="1">
        <v>1430.8</v>
      </c>
      <c r="J29" s="1">
        <v>1435.3</v>
      </c>
    </row>
    <row r="30" spans="1:10">
      <c r="A30" s="8" t="s">
        <v>54</v>
      </c>
      <c r="B30" s="6" t="s">
        <v>55</v>
      </c>
      <c r="C30" s="1"/>
      <c r="D30" s="1"/>
      <c r="E30" s="1"/>
      <c r="F30" s="1" t="e">
        <f t="shared" si="3"/>
        <v>#DIV/0!</v>
      </c>
      <c r="G30" s="1"/>
      <c r="H30" s="1" t="e">
        <f t="shared" si="0"/>
        <v>#DIV/0!</v>
      </c>
      <c r="I30" s="1"/>
      <c r="J30" s="1"/>
    </row>
    <row r="31" spans="1:10">
      <c r="A31" s="8" t="s">
        <v>56</v>
      </c>
      <c r="B31" s="6" t="s">
        <v>57</v>
      </c>
      <c r="C31" s="1">
        <v>708147.4</v>
      </c>
      <c r="D31" s="1">
        <f>D32+D40+D41+D37+D39</f>
        <v>756543.51</v>
      </c>
      <c r="E31" s="1">
        <f>E32+E40+E41+E37+E39</f>
        <v>756543.51</v>
      </c>
      <c r="F31" s="1">
        <f t="shared" si="3"/>
        <v>100</v>
      </c>
      <c r="G31" s="1">
        <f>G32+G40+G41+G37+G39</f>
        <v>609462.30000000005</v>
      </c>
      <c r="H31" s="1">
        <f t="shared" si="0"/>
        <v>80.558790333156125</v>
      </c>
      <c r="I31" s="1">
        <f t="shared" ref="I31:J31" si="5">I32+I40+I41+I37+I39</f>
        <v>369044.39999999997</v>
      </c>
      <c r="J31" s="1">
        <f t="shared" si="5"/>
        <v>387450.10000000003</v>
      </c>
    </row>
    <row r="32" spans="1:10" ht="60">
      <c r="A32" s="8" t="s">
        <v>58</v>
      </c>
      <c r="B32" s="6" t="s">
        <v>59</v>
      </c>
      <c r="C32" s="1">
        <f>C33+C34+C35+C36</f>
        <v>693916.76</v>
      </c>
      <c r="D32" s="1">
        <f>D33+D34+D35+D36</f>
        <v>719269.49</v>
      </c>
      <c r="E32" s="1">
        <f>E33+E34+E35+E36</f>
        <v>719269.49</v>
      </c>
      <c r="F32" s="1">
        <f t="shared" si="3"/>
        <v>100</v>
      </c>
      <c r="G32" s="1">
        <f>G33+G34+G35+G36</f>
        <v>609462.30000000005</v>
      </c>
      <c r="H32" s="1">
        <f t="shared" si="0"/>
        <v>84.733512052624405</v>
      </c>
      <c r="I32" s="1">
        <f t="shared" ref="I32:J32" si="6">I33+I34+I35+I36</f>
        <v>369044.39999999997</v>
      </c>
      <c r="J32" s="1">
        <f t="shared" si="6"/>
        <v>387450.10000000003</v>
      </c>
    </row>
    <row r="33" spans="1:14" ht="75">
      <c r="A33" s="8" t="s">
        <v>60</v>
      </c>
      <c r="B33" s="6" t="s">
        <v>120</v>
      </c>
      <c r="C33" s="1">
        <v>222101.04</v>
      </c>
      <c r="D33" s="1">
        <f>177998.7+3000</f>
        <v>180998.7</v>
      </c>
      <c r="E33" s="1">
        <f>177998.7+3000</f>
        <v>180998.7</v>
      </c>
      <c r="F33" s="1">
        <f t="shared" si="3"/>
        <v>100</v>
      </c>
      <c r="G33" s="1">
        <v>91268</v>
      </c>
      <c r="H33" s="1">
        <f t="shared" si="0"/>
        <v>50.424671558414502</v>
      </c>
      <c r="I33" s="1">
        <v>73014.399999999994</v>
      </c>
      <c r="J33" s="1">
        <v>73014.399999999994</v>
      </c>
    </row>
    <row r="34" spans="1:14" ht="90">
      <c r="A34" s="8" t="s">
        <v>61</v>
      </c>
      <c r="B34" s="6" t="s">
        <v>121</v>
      </c>
      <c r="C34" s="1">
        <v>183104.34</v>
      </c>
      <c r="D34" s="1">
        <v>218962.33</v>
      </c>
      <c r="E34" s="1">
        <v>218962.33</v>
      </c>
      <c r="F34" s="1">
        <f t="shared" si="3"/>
        <v>100</v>
      </c>
      <c r="G34" s="1">
        <v>199752</v>
      </c>
      <c r="H34" s="1">
        <f t="shared" si="0"/>
        <v>91.226650721153732</v>
      </c>
      <c r="I34" s="1">
        <v>29326.799999999999</v>
      </c>
      <c r="J34" s="16">
        <v>18703.400000000001</v>
      </c>
    </row>
    <row r="35" spans="1:14" ht="75">
      <c r="A35" s="8" t="s">
        <v>62</v>
      </c>
      <c r="B35" s="6" t="s">
        <v>122</v>
      </c>
      <c r="C35" s="1">
        <v>257062.28</v>
      </c>
      <c r="D35" s="1">
        <v>283146.52</v>
      </c>
      <c r="E35" s="1">
        <v>283146.52</v>
      </c>
      <c r="F35" s="1">
        <f>E35/D35*100</f>
        <v>100</v>
      </c>
      <c r="G35" s="1">
        <v>282806.8</v>
      </c>
      <c r="H35" s="1">
        <f t="shared" si="0"/>
        <v>99.880019715587522</v>
      </c>
      <c r="I35" s="1">
        <v>230153.9</v>
      </c>
      <c r="J35" s="1">
        <v>265505.40000000002</v>
      </c>
    </row>
    <row r="36" spans="1:14" ht="30">
      <c r="A36" s="8" t="s">
        <v>63</v>
      </c>
      <c r="B36" s="6" t="s">
        <v>123</v>
      </c>
      <c r="C36" s="1">
        <v>31649.1</v>
      </c>
      <c r="D36" s="1">
        <v>36161.94</v>
      </c>
      <c r="E36" s="1">
        <v>36161.94</v>
      </c>
      <c r="F36" s="1">
        <f t="shared" si="3"/>
        <v>100</v>
      </c>
      <c r="G36" s="1">
        <v>35635.5</v>
      </c>
      <c r="H36" s="1">
        <f>G36/E36*100</f>
        <v>98.544215271636418</v>
      </c>
      <c r="I36" s="1">
        <v>36549.300000000003</v>
      </c>
      <c r="J36" s="1">
        <v>30226.9</v>
      </c>
    </row>
    <row r="37" spans="1:14" ht="60">
      <c r="A37" s="8" t="s">
        <v>64</v>
      </c>
      <c r="B37" s="6" t="s">
        <v>65</v>
      </c>
      <c r="C37" s="1"/>
      <c r="D37" s="1"/>
      <c r="E37" s="1"/>
      <c r="F37" s="1" t="e">
        <f t="shared" si="3"/>
        <v>#DIV/0!</v>
      </c>
      <c r="G37" s="1"/>
      <c r="H37" s="1" t="e">
        <f t="shared" ref="H37:H41" si="7">G37/E37*100</f>
        <v>#DIV/0!</v>
      </c>
      <c r="I37" s="1"/>
      <c r="J37" s="1"/>
    </row>
    <row r="38" spans="1:14" ht="75">
      <c r="A38" s="8" t="s">
        <v>66</v>
      </c>
      <c r="B38" s="9"/>
      <c r="C38" s="1"/>
      <c r="D38" s="1"/>
      <c r="E38" s="1"/>
      <c r="F38" s="1" t="e">
        <f t="shared" si="3"/>
        <v>#DIV/0!</v>
      </c>
      <c r="G38" s="1"/>
      <c r="H38" s="1" t="e">
        <f t="shared" si="7"/>
        <v>#DIV/0!</v>
      </c>
      <c r="I38" s="1"/>
      <c r="J38" s="1"/>
    </row>
    <row r="39" spans="1:14" ht="30">
      <c r="A39" s="8" t="s">
        <v>67</v>
      </c>
      <c r="B39" s="6" t="s">
        <v>68</v>
      </c>
      <c r="C39" s="1">
        <v>15</v>
      </c>
      <c r="D39" s="1">
        <v>33240.9</v>
      </c>
      <c r="E39" s="1">
        <v>33240.9</v>
      </c>
      <c r="F39" s="1">
        <f t="shared" si="3"/>
        <v>100</v>
      </c>
      <c r="G39" s="1"/>
      <c r="H39" s="1">
        <f t="shared" si="7"/>
        <v>0</v>
      </c>
      <c r="I39" s="1"/>
      <c r="J39" s="1"/>
    </row>
    <row r="40" spans="1:14" ht="180">
      <c r="A40" s="8" t="s">
        <v>69</v>
      </c>
      <c r="B40" s="6" t="s">
        <v>70</v>
      </c>
      <c r="C40" s="1">
        <v>18359.740000000002</v>
      </c>
      <c r="D40" s="1">
        <v>4777.4799999999996</v>
      </c>
      <c r="E40" s="1">
        <v>4777.4799999999996</v>
      </c>
      <c r="F40" s="1">
        <f t="shared" si="3"/>
        <v>100</v>
      </c>
      <c r="G40" s="1"/>
      <c r="H40" s="1">
        <f t="shared" si="7"/>
        <v>0</v>
      </c>
      <c r="I40" s="1"/>
      <c r="J40" s="1"/>
    </row>
    <row r="41" spans="1:14" ht="90">
      <c r="A41" s="8" t="s">
        <v>71</v>
      </c>
      <c r="B41" s="6" t="s">
        <v>72</v>
      </c>
      <c r="C41" s="1">
        <v>4144.1499999999996</v>
      </c>
      <c r="D41" s="1">
        <v>-744.36</v>
      </c>
      <c r="E41" s="1">
        <v>-744.36</v>
      </c>
      <c r="F41" s="1">
        <f t="shared" si="3"/>
        <v>100</v>
      </c>
      <c r="G41" s="1"/>
      <c r="H41" s="1">
        <f t="shared" si="7"/>
        <v>0</v>
      </c>
      <c r="I41" s="1"/>
      <c r="J41" s="1"/>
    </row>
    <row r="42" spans="1:14" s="21" customFormat="1" ht="32.25" customHeight="1">
      <c r="A42" s="19" t="s">
        <v>73</v>
      </c>
      <c r="B42" s="20"/>
      <c r="C42" s="10">
        <v>894503.94</v>
      </c>
      <c r="D42" s="10">
        <f>1165148.1+3000</f>
        <v>1168148.1000000001</v>
      </c>
      <c r="E42" s="10">
        <f>1165148.1+3000</f>
        <v>1168148.1000000001</v>
      </c>
      <c r="F42" s="10">
        <f t="shared" ref="F42" si="8">E42/D42*100</f>
        <v>100</v>
      </c>
      <c r="G42" s="10">
        <v>1010377.3</v>
      </c>
      <c r="H42" s="10">
        <f>G42/E42*100</f>
        <v>86.493938568234626</v>
      </c>
      <c r="I42" s="10">
        <v>739146.6</v>
      </c>
      <c r="J42" s="10">
        <v>781335.3</v>
      </c>
      <c r="N42" s="22"/>
    </row>
    <row r="43" spans="1:14" ht="30">
      <c r="A43" s="8" t="s">
        <v>74</v>
      </c>
      <c r="B43" s="2"/>
      <c r="C43" s="1">
        <f>C50+C52</f>
        <v>499471.7</v>
      </c>
      <c r="D43" s="1">
        <v>610725.47</v>
      </c>
      <c r="E43" s="1">
        <v>610725.47</v>
      </c>
      <c r="F43" s="1">
        <f t="shared" ref="F43" si="9">E43/D43*100</f>
        <v>100</v>
      </c>
      <c r="G43" s="1">
        <v>600915.30000000005</v>
      </c>
      <c r="H43" s="1">
        <f>G43/E43*100</f>
        <v>98.393685791424431</v>
      </c>
      <c r="I43" s="1">
        <v>513166.3</v>
      </c>
      <c r="J43" s="1">
        <v>561621.9</v>
      </c>
    </row>
    <row r="44" spans="1:14">
      <c r="A44" s="8" t="s">
        <v>75</v>
      </c>
      <c r="B44" s="9"/>
      <c r="C44" s="1"/>
      <c r="D44" s="1"/>
      <c r="E44" s="1"/>
      <c r="F44" s="1"/>
      <c r="G44" s="1"/>
      <c r="H44" s="1"/>
      <c r="I44" s="1"/>
      <c r="J44" s="1"/>
      <c r="L44" s="23"/>
    </row>
    <row r="45" spans="1:14" ht="210">
      <c r="A45" s="8" t="s">
        <v>126</v>
      </c>
      <c r="B45" s="12"/>
      <c r="C45" s="13"/>
      <c r="D45" s="13"/>
      <c r="E45" s="13"/>
      <c r="F45" s="1" t="e">
        <f t="shared" ref="F45:F89" si="10">E45/D45*100</f>
        <v>#DIV/0!</v>
      </c>
      <c r="G45" s="1"/>
      <c r="H45" s="1" t="e">
        <f>G45/E45*100</f>
        <v>#DIV/0!</v>
      </c>
      <c r="I45" s="1"/>
      <c r="J45" s="1"/>
    </row>
    <row r="46" spans="1:14" ht="225">
      <c r="A46" s="8" t="s">
        <v>127</v>
      </c>
      <c r="B46" s="2"/>
      <c r="C46" s="1">
        <v>11706.3</v>
      </c>
      <c r="D46" s="1">
        <v>6999.1</v>
      </c>
      <c r="E46" s="1">
        <v>6999.1</v>
      </c>
      <c r="F46" s="1">
        <f t="shared" si="10"/>
        <v>100</v>
      </c>
      <c r="G46" s="1">
        <v>1579.3</v>
      </c>
      <c r="H46" s="1">
        <f t="shared" ref="H46:H90" si="11">G46/E46*100</f>
        <v>22.564329699532795</v>
      </c>
      <c r="I46" s="1">
        <v>1579.3</v>
      </c>
      <c r="J46" s="1">
        <v>1579.3</v>
      </c>
    </row>
    <row r="47" spans="1:14" ht="45">
      <c r="A47" s="8" t="s">
        <v>76</v>
      </c>
      <c r="B47" s="9"/>
      <c r="C47" s="1">
        <v>14518.4</v>
      </c>
      <c r="D47" s="1">
        <v>15814.7</v>
      </c>
      <c r="E47" s="1">
        <v>15814.7</v>
      </c>
      <c r="F47" s="1">
        <f t="shared" si="10"/>
        <v>100</v>
      </c>
      <c r="G47" s="1">
        <v>25308.400000000001</v>
      </c>
      <c r="H47" s="1">
        <f t="shared" si="11"/>
        <v>160.03085736688018</v>
      </c>
      <c r="I47" s="1">
        <v>25308.400000000001</v>
      </c>
      <c r="J47" s="1">
        <v>25308.400000000001</v>
      </c>
    </row>
    <row r="48" spans="1:14" ht="45">
      <c r="A48" s="8" t="s">
        <v>77</v>
      </c>
      <c r="B48" s="9"/>
      <c r="C48" s="1">
        <f>C43-C45-C46-C47</f>
        <v>473247</v>
      </c>
      <c r="D48" s="1">
        <f t="shared" ref="D48:E48" si="12">D43-D45-D46-D47</f>
        <v>587911.67000000004</v>
      </c>
      <c r="E48" s="1">
        <f t="shared" si="12"/>
        <v>587911.67000000004</v>
      </c>
      <c r="F48" s="1">
        <f t="shared" si="10"/>
        <v>100</v>
      </c>
      <c r="G48" s="1">
        <f>G43-G45-G46-G47</f>
        <v>574027.6</v>
      </c>
      <c r="H48" s="1">
        <f t="shared" si="11"/>
        <v>97.638408844648367</v>
      </c>
      <c r="I48" s="1">
        <f t="shared" ref="I48:J48" si="13">I43-I45-I46-I47</f>
        <v>486278.6</v>
      </c>
      <c r="J48" s="1">
        <f t="shared" si="13"/>
        <v>534734.19999999995</v>
      </c>
    </row>
    <row r="49" spans="1:15" ht="60">
      <c r="A49" s="8" t="s">
        <v>78</v>
      </c>
      <c r="B49" s="9"/>
      <c r="C49" s="1"/>
      <c r="D49" s="1"/>
      <c r="E49" s="1"/>
      <c r="F49" s="1" t="e">
        <f t="shared" si="10"/>
        <v>#DIV/0!</v>
      </c>
      <c r="G49" s="1"/>
      <c r="H49" s="1" t="e">
        <f t="shared" si="11"/>
        <v>#DIV/0!</v>
      </c>
      <c r="I49" s="1"/>
      <c r="J49" s="1"/>
    </row>
    <row r="50" spans="1:15">
      <c r="A50" s="8" t="s">
        <v>84</v>
      </c>
      <c r="B50" s="9">
        <v>211</v>
      </c>
      <c r="C50" s="1">
        <v>383947.7</v>
      </c>
      <c r="D50" s="1">
        <v>469067.18</v>
      </c>
      <c r="E50" s="1">
        <f>D50</f>
        <v>469067.18</v>
      </c>
      <c r="F50" s="1">
        <f t="shared" si="10"/>
        <v>100</v>
      </c>
      <c r="G50" s="1">
        <v>461532.5</v>
      </c>
      <c r="H50" s="1">
        <f t="shared" si="11"/>
        <v>98.393688511739413</v>
      </c>
      <c r="I50" s="1">
        <v>394136.9</v>
      </c>
      <c r="J50" s="1">
        <v>431353.2</v>
      </c>
      <c r="M50" s="11"/>
      <c r="N50" s="11"/>
    </row>
    <row r="51" spans="1:15" ht="45">
      <c r="A51" s="14" t="s">
        <v>85</v>
      </c>
      <c r="B51" s="9">
        <v>212</v>
      </c>
      <c r="C51" s="1">
        <v>491.5</v>
      </c>
      <c r="D51" s="1">
        <v>1900.1</v>
      </c>
      <c r="E51" s="1">
        <v>1900.1</v>
      </c>
      <c r="F51" s="1">
        <f t="shared" si="10"/>
        <v>100</v>
      </c>
      <c r="G51" s="1">
        <v>2010</v>
      </c>
      <c r="H51" s="1">
        <f t="shared" si="11"/>
        <v>105.78390611020474</v>
      </c>
      <c r="I51" s="1">
        <v>2010</v>
      </c>
      <c r="J51" s="1">
        <v>2010</v>
      </c>
    </row>
    <row r="52" spans="1:15" ht="30">
      <c r="A52" s="14" t="s">
        <v>86</v>
      </c>
      <c r="B52" s="9">
        <v>213</v>
      </c>
      <c r="C52" s="1">
        <v>115524</v>
      </c>
      <c r="D52" s="1">
        <v>141658.29</v>
      </c>
      <c r="E52" s="1">
        <v>141658.29</v>
      </c>
      <c r="F52" s="1">
        <f t="shared" si="10"/>
        <v>100</v>
      </c>
      <c r="G52" s="1">
        <v>139382.79999999999</v>
      </c>
      <c r="H52" s="1">
        <f t="shared" si="11"/>
        <v>98.393676783758991</v>
      </c>
      <c r="I52" s="1">
        <v>119029.4</v>
      </c>
      <c r="J52" s="1">
        <v>130268.7</v>
      </c>
      <c r="L52" s="11"/>
      <c r="M52" s="11"/>
      <c r="O52" s="11"/>
    </row>
    <row r="53" spans="1:15">
      <c r="A53" s="8" t="s">
        <v>87</v>
      </c>
      <c r="B53" s="9">
        <v>221</v>
      </c>
      <c r="C53" s="1">
        <v>1176.7</v>
      </c>
      <c r="D53" s="17">
        <v>2331.1999999999998</v>
      </c>
      <c r="E53" s="17">
        <v>2331.1999999999998</v>
      </c>
      <c r="F53" s="1">
        <f t="shared" si="10"/>
        <v>100</v>
      </c>
      <c r="G53" s="1">
        <v>2564.3200000000002</v>
      </c>
      <c r="H53" s="1">
        <f t="shared" si="11"/>
        <v>110.00000000000001</v>
      </c>
      <c r="I53" s="1">
        <v>2564.3200000000002</v>
      </c>
      <c r="J53" s="1">
        <v>2564.3200000000002</v>
      </c>
      <c r="O53" s="11"/>
    </row>
    <row r="54" spans="1:15">
      <c r="A54" s="8" t="s">
        <v>88</v>
      </c>
      <c r="B54" s="9">
        <v>222</v>
      </c>
      <c r="C54" s="1">
        <v>247.7</v>
      </c>
      <c r="D54" s="1">
        <v>140.4</v>
      </c>
      <c r="E54" s="1">
        <v>140.4</v>
      </c>
      <c r="F54" s="1">
        <f t="shared" si="10"/>
        <v>100</v>
      </c>
      <c r="G54" s="1">
        <v>140.4</v>
      </c>
      <c r="H54" s="1">
        <f t="shared" si="11"/>
        <v>100</v>
      </c>
      <c r="I54" s="1">
        <v>140.4</v>
      </c>
      <c r="J54" s="1">
        <v>140.4</v>
      </c>
    </row>
    <row r="55" spans="1:15">
      <c r="A55" s="8" t="s">
        <v>89</v>
      </c>
      <c r="B55" s="9">
        <v>223</v>
      </c>
      <c r="C55" s="1">
        <v>18513.099999999999</v>
      </c>
      <c r="D55" s="18">
        <v>22465.7</v>
      </c>
      <c r="E55" s="18">
        <v>22465.7</v>
      </c>
      <c r="F55" s="1">
        <f t="shared" si="10"/>
        <v>100</v>
      </c>
      <c r="G55" s="1">
        <v>25386.240000000002</v>
      </c>
      <c r="H55" s="1">
        <f t="shared" si="11"/>
        <v>112.99999554876992</v>
      </c>
      <c r="I55" s="1">
        <v>25386.240000000002</v>
      </c>
      <c r="J55" s="1">
        <v>25386.240000000002</v>
      </c>
    </row>
    <row r="56" spans="1:15" ht="90">
      <c r="A56" s="14" t="s">
        <v>90</v>
      </c>
      <c r="B56" s="9">
        <v>224</v>
      </c>
      <c r="C56" s="1">
        <v>2799.4</v>
      </c>
      <c r="D56" s="1">
        <v>3871.8</v>
      </c>
      <c r="E56" s="1">
        <v>3871.8</v>
      </c>
      <c r="F56" s="1">
        <f t="shared" si="10"/>
        <v>100</v>
      </c>
      <c r="G56" s="1">
        <v>4379.3</v>
      </c>
      <c r="H56" s="1">
        <f t="shared" si="11"/>
        <v>113.10759853298207</v>
      </c>
      <c r="I56" s="1">
        <v>4379.3</v>
      </c>
      <c r="J56" s="1">
        <v>4379.3</v>
      </c>
    </row>
    <row r="57" spans="1:15" ht="30">
      <c r="A57" s="14" t="s">
        <v>91</v>
      </c>
      <c r="B57" s="9">
        <v>225</v>
      </c>
      <c r="C57" s="1">
        <f>80299.6-6694.25-4880.3-1008-3694-87.5</f>
        <v>63935.55</v>
      </c>
      <c r="D57" s="1">
        <f>1455.97+7651.36+13345.44+20493.38+13238.44-3951.67-8355.07+34108.99-2822.2-87.3</f>
        <v>75077.34</v>
      </c>
      <c r="E57" s="1">
        <f>1455.97+7651.36+13345.44+20493.38+13238.44-3951.67-8355.07+34108.99-2822.2-87.3</f>
        <v>75077.34</v>
      </c>
      <c r="F57" s="1">
        <f t="shared" si="10"/>
        <v>100</v>
      </c>
      <c r="G57" s="1">
        <f>59615.5+1842.22-18974.01+12866.02-2856-87.5-14600</f>
        <v>37806.23000000001</v>
      </c>
      <c r="H57" s="1">
        <f t="shared" si="11"/>
        <v>50.356379168468159</v>
      </c>
      <c r="I57" s="1">
        <f>51358-15100</f>
        <v>36258</v>
      </c>
      <c r="J57" s="1">
        <f>51358-15110</f>
        <v>36248</v>
      </c>
    </row>
    <row r="58" spans="1:15">
      <c r="A58" s="14" t="s">
        <v>92</v>
      </c>
      <c r="B58" s="9">
        <v>226</v>
      </c>
      <c r="C58" s="1">
        <v>44574.6</v>
      </c>
      <c r="D58" s="1">
        <f>22381.6+19543.3+4956.27+411.18+3000</f>
        <v>50292.35</v>
      </c>
      <c r="E58" s="1">
        <f>22381.6+19543.3+4956.27+411.18+3000</f>
        <v>50292.35</v>
      </c>
      <c r="F58" s="1">
        <f t="shared" si="10"/>
        <v>100</v>
      </c>
      <c r="G58" s="1">
        <f>51075.74+148484.8-14684.5</f>
        <v>184876.03999999998</v>
      </c>
      <c r="H58" s="1">
        <f t="shared" si="11"/>
        <v>367.60270697233273</v>
      </c>
      <c r="I58" s="1">
        <f>51075.74+3341.33-15101.9</f>
        <v>39315.17</v>
      </c>
      <c r="J58" s="1">
        <f>51075.74+8260.03-15116.9</f>
        <v>44218.869999999995</v>
      </c>
    </row>
    <row r="59" spans="1:15">
      <c r="A59" s="8" t="s">
        <v>93</v>
      </c>
      <c r="B59" s="9">
        <v>227</v>
      </c>
      <c r="C59" s="1">
        <v>138.19999999999999</v>
      </c>
      <c r="D59" s="1">
        <v>165.8</v>
      </c>
      <c r="E59" s="1">
        <v>165.8</v>
      </c>
      <c r="F59" s="1">
        <f t="shared" si="10"/>
        <v>100</v>
      </c>
      <c r="G59" s="1">
        <v>358.89</v>
      </c>
      <c r="H59" s="1">
        <f t="shared" si="11"/>
        <v>216.45958986730997</v>
      </c>
      <c r="I59" s="1">
        <v>358.89</v>
      </c>
      <c r="J59" s="1">
        <v>358.89</v>
      </c>
    </row>
    <row r="60" spans="1:15" ht="30">
      <c r="A60" s="8" t="s">
        <v>116</v>
      </c>
      <c r="B60" s="9">
        <v>228</v>
      </c>
      <c r="C60" s="1">
        <v>111067.89</v>
      </c>
      <c r="D60" s="1">
        <f>102869.2+9851.69+104456.18</f>
        <v>217177.07</v>
      </c>
      <c r="E60" s="1">
        <f>102869.2+9851.69+104456.18</f>
        <v>217177.07</v>
      </c>
      <c r="F60" s="1">
        <f t="shared" si="10"/>
        <v>100</v>
      </c>
      <c r="G60" s="1">
        <f>43485.7</f>
        <v>43485.7</v>
      </c>
      <c r="H60" s="1">
        <f t="shared" si="11"/>
        <v>20.023154378130247</v>
      </c>
      <c r="I60" s="1">
        <v>11011.1</v>
      </c>
      <c r="J60" s="1"/>
    </row>
    <row r="61" spans="1:15" ht="30">
      <c r="A61" s="8" t="s">
        <v>94</v>
      </c>
      <c r="B61" s="9">
        <v>231</v>
      </c>
      <c r="C61" s="1"/>
      <c r="D61" s="1"/>
      <c r="E61" s="1"/>
      <c r="F61" s="1" t="e">
        <f t="shared" si="10"/>
        <v>#DIV/0!</v>
      </c>
      <c r="G61" s="1"/>
      <c r="H61" s="1" t="e">
        <f t="shared" si="11"/>
        <v>#DIV/0!</v>
      </c>
      <c r="I61" s="1"/>
      <c r="J61" s="1"/>
    </row>
    <row r="62" spans="1:15" ht="75">
      <c r="A62" s="14" t="s">
        <v>95</v>
      </c>
      <c r="B62" s="9">
        <v>241</v>
      </c>
      <c r="C62" s="1"/>
      <c r="D62" s="1"/>
      <c r="E62" s="1"/>
      <c r="F62" s="1" t="e">
        <f t="shared" si="10"/>
        <v>#DIV/0!</v>
      </c>
      <c r="G62" s="1"/>
      <c r="H62" s="1" t="e">
        <f t="shared" si="11"/>
        <v>#DIV/0!</v>
      </c>
      <c r="I62" s="1"/>
      <c r="J62" s="1"/>
    </row>
    <row r="63" spans="1:15" ht="75">
      <c r="A63" s="14" t="s">
        <v>96</v>
      </c>
      <c r="B63" s="9">
        <v>242</v>
      </c>
      <c r="C63" s="1">
        <v>87.5</v>
      </c>
      <c r="D63" s="1">
        <v>87.3</v>
      </c>
      <c r="E63" s="1">
        <v>87.3</v>
      </c>
      <c r="F63" s="1">
        <f t="shared" si="10"/>
        <v>100</v>
      </c>
      <c r="G63" s="1">
        <v>87.5</v>
      </c>
      <c r="H63" s="1">
        <f t="shared" si="11"/>
        <v>100.2290950744559</v>
      </c>
      <c r="I63" s="1">
        <v>87.3</v>
      </c>
      <c r="J63" s="1">
        <v>87.3</v>
      </c>
    </row>
    <row r="64" spans="1:15" ht="105">
      <c r="A64" s="14" t="s">
        <v>97</v>
      </c>
      <c r="B64" s="9">
        <v>243</v>
      </c>
      <c r="C64" s="1">
        <v>4880.3</v>
      </c>
      <c r="D64" s="1">
        <v>10384.4</v>
      </c>
      <c r="E64" s="1">
        <v>10384.4</v>
      </c>
      <c r="F64" s="1">
        <f t="shared" si="10"/>
        <v>100</v>
      </c>
      <c r="G64" s="1">
        <f>6143.4</f>
        <v>6143.4</v>
      </c>
      <c r="H64" s="1">
        <f>G64/E64*100</f>
        <v>59.159893686683873</v>
      </c>
      <c r="I64" s="1">
        <v>6143.4</v>
      </c>
      <c r="J64" s="1">
        <v>6143.4</v>
      </c>
    </row>
    <row r="65" spans="1:12" ht="105">
      <c r="A65" s="14" t="s">
        <v>98</v>
      </c>
      <c r="B65" s="9">
        <v>246</v>
      </c>
      <c r="C65" s="1"/>
      <c r="D65" s="1">
        <v>304.7</v>
      </c>
      <c r="E65" s="1">
        <v>304.7</v>
      </c>
      <c r="F65" s="1">
        <f t="shared" si="10"/>
        <v>100</v>
      </c>
      <c r="G65" s="1">
        <v>304.7</v>
      </c>
      <c r="H65" s="1">
        <f t="shared" si="11"/>
        <v>100</v>
      </c>
      <c r="I65" s="1">
        <v>304.7</v>
      </c>
      <c r="J65" s="1">
        <v>304.7</v>
      </c>
    </row>
    <row r="66" spans="1:12" ht="60">
      <c r="A66" s="14" t="s">
        <v>99</v>
      </c>
      <c r="B66" s="9">
        <v>251</v>
      </c>
      <c r="C66" s="1">
        <v>53475.6</v>
      </c>
      <c r="D66" s="1">
        <v>69996.5</v>
      </c>
      <c r="E66" s="1">
        <v>69996.5</v>
      </c>
      <c r="F66" s="1">
        <f t="shared" si="10"/>
        <v>100</v>
      </c>
      <c r="G66" s="1">
        <v>33171.699999999997</v>
      </c>
      <c r="H66" s="1">
        <f t="shared" si="11"/>
        <v>47.39051238276199</v>
      </c>
      <c r="I66" s="1">
        <v>33171.699999999997</v>
      </c>
      <c r="J66" s="1">
        <v>33171.699999999997</v>
      </c>
    </row>
    <row r="67" spans="1:12" ht="60">
      <c r="A67" s="14" t="s">
        <v>130</v>
      </c>
      <c r="B67" s="9">
        <v>254</v>
      </c>
      <c r="C67" s="1"/>
      <c r="D67" s="1"/>
      <c r="E67" s="1"/>
      <c r="F67" s="1"/>
      <c r="G67" s="1"/>
      <c r="H67" s="1" t="e">
        <f t="shared" si="11"/>
        <v>#DIV/0!</v>
      </c>
      <c r="I67" s="1"/>
      <c r="J67" s="1"/>
    </row>
    <row r="68" spans="1:12" ht="45">
      <c r="A68" s="14" t="s">
        <v>100</v>
      </c>
      <c r="B68" s="9">
        <v>262</v>
      </c>
      <c r="C68" s="1">
        <v>1008</v>
      </c>
      <c r="D68" s="1"/>
      <c r="E68" s="1"/>
      <c r="F68" s="1" t="e">
        <f t="shared" si="10"/>
        <v>#DIV/0!</v>
      </c>
      <c r="G68" s="1"/>
      <c r="H68" s="1" t="e">
        <f t="shared" si="11"/>
        <v>#DIV/0!</v>
      </c>
      <c r="I68" s="1"/>
      <c r="J68" s="1"/>
    </row>
    <row r="69" spans="1:12" ht="45">
      <c r="A69" s="14" t="s">
        <v>128</v>
      </c>
      <c r="B69" s="9">
        <v>263</v>
      </c>
      <c r="C69" s="1"/>
      <c r="D69" s="1">
        <v>2822.2</v>
      </c>
      <c r="E69" s="1">
        <v>2822.2</v>
      </c>
      <c r="F69" s="1">
        <f t="shared" si="10"/>
        <v>100</v>
      </c>
      <c r="G69" s="1">
        <v>2856</v>
      </c>
      <c r="H69" s="1">
        <f t="shared" si="11"/>
        <v>101.19764722556872</v>
      </c>
      <c r="I69" s="1">
        <v>2856</v>
      </c>
      <c r="J69" s="1">
        <v>2856</v>
      </c>
    </row>
    <row r="70" spans="1:12" ht="75">
      <c r="A70" s="14" t="s">
        <v>101</v>
      </c>
      <c r="B70" s="9">
        <v>264</v>
      </c>
      <c r="C70" s="1">
        <v>1668</v>
      </c>
      <c r="D70" s="1">
        <v>2037.1</v>
      </c>
      <c r="E70" s="1">
        <v>2037.1</v>
      </c>
      <c r="F70" s="1">
        <f t="shared" si="10"/>
        <v>100</v>
      </c>
      <c r="G70" s="1">
        <v>2323.4</v>
      </c>
      <c r="H70" s="1">
        <f t="shared" si="11"/>
        <v>114.05429286731139</v>
      </c>
      <c r="I70" s="1">
        <v>2323.4</v>
      </c>
      <c r="J70" s="1">
        <v>2323.4</v>
      </c>
    </row>
    <row r="71" spans="1:12" ht="45">
      <c r="A71" s="14" t="s">
        <v>102</v>
      </c>
      <c r="B71" s="9">
        <v>266</v>
      </c>
      <c r="C71" s="1">
        <v>279.3</v>
      </c>
      <c r="D71" s="1">
        <f>29.24+125.81</f>
        <v>155.05000000000001</v>
      </c>
      <c r="E71" s="1">
        <f>29.24+125.81</f>
        <v>155.05000000000001</v>
      </c>
      <c r="F71" s="1">
        <f t="shared" si="10"/>
        <v>100</v>
      </c>
      <c r="G71" s="1"/>
      <c r="H71" s="1">
        <f t="shared" si="11"/>
        <v>0</v>
      </c>
      <c r="I71" s="1"/>
      <c r="J71" s="1"/>
    </row>
    <row r="72" spans="1:12" ht="45">
      <c r="A72" s="14" t="s">
        <v>103</v>
      </c>
      <c r="B72" s="9">
        <v>267</v>
      </c>
      <c r="C72" s="1">
        <v>948.4</v>
      </c>
      <c r="D72" s="1">
        <v>3066.82</v>
      </c>
      <c r="E72" s="1">
        <v>3066.82</v>
      </c>
      <c r="F72" s="1">
        <f>E72/D72*100</f>
        <v>100</v>
      </c>
      <c r="G72" s="1">
        <v>3189.5</v>
      </c>
      <c r="H72" s="1">
        <f t="shared" si="11"/>
        <v>104.00023477087015</v>
      </c>
      <c r="I72" s="1">
        <v>3189.5</v>
      </c>
      <c r="J72" s="1">
        <v>3189.5</v>
      </c>
    </row>
    <row r="73" spans="1:12">
      <c r="A73" s="8" t="s">
        <v>104</v>
      </c>
      <c r="B73" s="9">
        <v>291</v>
      </c>
      <c r="C73" s="1">
        <v>10017</v>
      </c>
      <c r="D73" s="1">
        <v>11251</v>
      </c>
      <c r="E73" s="1">
        <v>11251</v>
      </c>
      <c r="F73" s="1">
        <f t="shared" si="10"/>
        <v>100</v>
      </c>
      <c r="G73" s="1">
        <v>10039.700000000001</v>
      </c>
      <c r="H73" s="1">
        <f t="shared" si="11"/>
        <v>89.233845880366189</v>
      </c>
      <c r="I73" s="1">
        <v>10039.700000000001</v>
      </c>
      <c r="J73" s="1">
        <v>10039.700000000001</v>
      </c>
    </row>
    <row r="74" spans="1:12" ht="60">
      <c r="A74" s="8" t="s">
        <v>105</v>
      </c>
      <c r="B74" s="9">
        <v>292</v>
      </c>
      <c r="C74" s="1">
        <v>54.6</v>
      </c>
      <c r="D74" s="1">
        <v>123</v>
      </c>
      <c r="E74" s="1">
        <v>123</v>
      </c>
      <c r="F74" s="1">
        <f t="shared" si="10"/>
        <v>100</v>
      </c>
      <c r="G74" s="1"/>
      <c r="H74" s="1">
        <f t="shared" si="11"/>
        <v>0</v>
      </c>
      <c r="I74" s="1"/>
      <c r="J74" s="1"/>
    </row>
    <row r="75" spans="1:12" ht="60">
      <c r="A75" s="14" t="s">
        <v>118</v>
      </c>
      <c r="B75" s="9">
        <v>293</v>
      </c>
      <c r="C75" s="1">
        <v>18.399999999999999</v>
      </c>
      <c r="D75" s="1">
        <v>18</v>
      </c>
      <c r="E75" s="1">
        <v>18</v>
      </c>
      <c r="F75" s="1">
        <f t="shared" si="10"/>
        <v>100</v>
      </c>
      <c r="G75" s="1"/>
      <c r="H75" s="1">
        <f t="shared" si="11"/>
        <v>0</v>
      </c>
      <c r="I75" s="1"/>
      <c r="J75" s="1"/>
    </row>
    <row r="76" spans="1:12" ht="30">
      <c r="A76" s="14" t="s">
        <v>129</v>
      </c>
      <c r="B76" s="9">
        <v>294</v>
      </c>
      <c r="C76" s="1"/>
      <c r="D76" s="1"/>
      <c r="E76" s="1"/>
      <c r="F76" s="1"/>
      <c r="G76" s="1"/>
      <c r="H76" s="1"/>
      <c r="I76" s="1"/>
      <c r="J76" s="1"/>
    </row>
    <row r="77" spans="1:12" ht="30">
      <c r="A77" s="8" t="s">
        <v>106</v>
      </c>
      <c r="B77" s="9">
        <v>295</v>
      </c>
      <c r="C77" s="1">
        <v>74.099999999999994</v>
      </c>
      <c r="D77" s="1">
        <v>85</v>
      </c>
      <c r="E77" s="1">
        <v>85</v>
      </c>
      <c r="F77" s="1">
        <f t="shared" si="10"/>
        <v>100</v>
      </c>
      <c r="G77" s="1"/>
      <c r="H77" s="1">
        <f t="shared" si="11"/>
        <v>0</v>
      </c>
      <c r="I77" s="1"/>
      <c r="J77" s="1"/>
    </row>
    <row r="78" spans="1:12" ht="45">
      <c r="A78" s="8" t="s">
        <v>107</v>
      </c>
      <c r="B78" s="9">
        <v>296</v>
      </c>
      <c r="C78" s="1">
        <v>324.10000000000002</v>
      </c>
      <c r="D78" s="1">
        <v>643.1</v>
      </c>
      <c r="E78" s="1">
        <v>643.1</v>
      </c>
      <c r="F78" s="1">
        <f t="shared" si="10"/>
        <v>100</v>
      </c>
      <c r="G78" s="1"/>
      <c r="H78" s="1">
        <f t="shared" si="11"/>
        <v>0</v>
      </c>
      <c r="I78" s="1"/>
      <c r="J78" s="1"/>
    </row>
    <row r="79" spans="1:12" ht="30">
      <c r="A79" s="8" t="s">
        <v>108</v>
      </c>
      <c r="B79" s="9">
        <v>297</v>
      </c>
      <c r="C79" s="1">
        <v>3694</v>
      </c>
      <c r="D79" s="1">
        <v>3824.9</v>
      </c>
      <c r="E79" s="1">
        <v>3824.9</v>
      </c>
      <c r="F79" s="1">
        <f t="shared" si="10"/>
        <v>100</v>
      </c>
      <c r="G79" s="1">
        <v>900</v>
      </c>
      <c r="H79" s="1">
        <f t="shared" si="11"/>
        <v>23.530026928808596</v>
      </c>
      <c r="I79" s="1">
        <v>900</v>
      </c>
      <c r="J79" s="1">
        <v>900</v>
      </c>
    </row>
    <row r="80" spans="1:12" ht="30">
      <c r="A80" s="8" t="s">
        <v>115</v>
      </c>
      <c r="B80" s="9">
        <v>310</v>
      </c>
      <c r="C80" s="1">
        <v>15241</v>
      </c>
      <c r="D80" s="1">
        <v>19394.2</v>
      </c>
      <c r="E80" s="1">
        <v>19394.2</v>
      </c>
      <c r="F80" s="1">
        <f t="shared" si="10"/>
        <v>100</v>
      </c>
      <c r="G80" s="1"/>
      <c r="H80" s="1">
        <f t="shared" si="11"/>
        <v>0</v>
      </c>
      <c r="I80" s="1"/>
      <c r="J80" s="1"/>
      <c r="L80" s="11"/>
    </row>
    <row r="81" spans="1:10" ht="30">
      <c r="A81" s="8" t="s">
        <v>119</v>
      </c>
      <c r="B81" s="9">
        <v>330</v>
      </c>
      <c r="C81" s="1"/>
      <c r="D81" s="1"/>
      <c r="E81" s="1"/>
      <c r="F81" s="1" t="e">
        <f t="shared" si="10"/>
        <v>#DIV/0!</v>
      </c>
      <c r="G81" s="1"/>
      <c r="H81" s="1" t="e">
        <f t="shared" si="11"/>
        <v>#DIV/0!</v>
      </c>
      <c r="I81" s="1"/>
      <c r="J81" s="1"/>
    </row>
    <row r="82" spans="1:10" ht="60">
      <c r="A82" s="8" t="s">
        <v>109</v>
      </c>
      <c r="B82" s="9">
        <v>341</v>
      </c>
      <c r="C82" s="1">
        <v>173.5</v>
      </c>
      <c r="D82" s="1">
        <f>15.07+65.23+100</f>
        <v>180.3</v>
      </c>
      <c r="E82" s="1">
        <f>15.07+65.23+100</f>
        <v>180.3</v>
      </c>
      <c r="F82" s="1">
        <f t="shared" si="10"/>
        <v>100</v>
      </c>
      <c r="G82" s="1">
        <v>100</v>
      </c>
      <c r="H82" s="1">
        <f>G82/E82*100</f>
        <v>55.463117027176921</v>
      </c>
      <c r="I82" s="1">
        <v>100</v>
      </c>
      <c r="J82" s="1">
        <v>100</v>
      </c>
    </row>
    <row r="83" spans="1:10" ht="30">
      <c r="A83" s="8" t="s">
        <v>110</v>
      </c>
      <c r="B83" s="9">
        <v>342</v>
      </c>
      <c r="C83" s="1">
        <v>27361.7</v>
      </c>
      <c r="D83" s="1">
        <v>29791.5</v>
      </c>
      <c r="E83" s="1">
        <v>29791.5</v>
      </c>
      <c r="F83" s="1">
        <f t="shared" si="10"/>
        <v>100</v>
      </c>
      <c r="G83" s="1">
        <v>30646.799999999999</v>
      </c>
      <c r="H83" s="1">
        <f t="shared" si="11"/>
        <v>102.87095312421329</v>
      </c>
      <c r="I83" s="1">
        <v>26749</v>
      </c>
      <c r="J83" s="1">
        <v>26599.5</v>
      </c>
    </row>
    <row r="84" spans="1:10" ht="45">
      <c r="A84" s="8" t="s">
        <v>111</v>
      </c>
      <c r="B84" s="9">
        <v>343</v>
      </c>
      <c r="C84" s="1">
        <v>15241</v>
      </c>
      <c r="D84" s="1">
        <v>14550.7</v>
      </c>
      <c r="E84" s="1">
        <v>14550.7</v>
      </c>
      <c r="F84" s="1">
        <f t="shared" si="10"/>
        <v>100</v>
      </c>
      <c r="G84" s="1">
        <v>9154.7999999999993</v>
      </c>
      <c r="H84" s="1">
        <f t="shared" si="11"/>
        <v>62.916560715292036</v>
      </c>
      <c r="I84" s="1">
        <v>9154.7999999999993</v>
      </c>
      <c r="J84" s="1">
        <v>9154.7999999999993</v>
      </c>
    </row>
    <row r="85" spans="1:10" ht="30">
      <c r="A85" s="8" t="s">
        <v>112</v>
      </c>
      <c r="B85" s="9">
        <v>344</v>
      </c>
      <c r="C85" s="1">
        <v>2938.6</v>
      </c>
      <c r="D85" s="1">
        <v>1070.7</v>
      </c>
      <c r="E85" s="1">
        <v>1070.7</v>
      </c>
      <c r="F85" s="1">
        <f t="shared" si="10"/>
        <v>100</v>
      </c>
      <c r="G85" s="1"/>
      <c r="H85" s="1">
        <f t="shared" si="11"/>
        <v>0</v>
      </c>
      <c r="I85" s="1"/>
      <c r="J85" s="1"/>
    </row>
    <row r="86" spans="1:10" ht="30">
      <c r="A86" s="8" t="s">
        <v>132</v>
      </c>
      <c r="B86" s="9">
        <v>345</v>
      </c>
      <c r="C86" s="1">
        <v>2108</v>
      </c>
      <c r="D86" s="1">
        <v>1741.9</v>
      </c>
      <c r="E86" s="1">
        <v>1741.9</v>
      </c>
      <c r="F86" s="1">
        <f t="shared" si="10"/>
        <v>100</v>
      </c>
      <c r="G86" s="1">
        <v>780</v>
      </c>
      <c r="H86" s="1">
        <f t="shared" si="11"/>
        <v>44.778689936276479</v>
      </c>
      <c r="I86" s="1">
        <v>780</v>
      </c>
      <c r="J86" s="1">
        <v>780</v>
      </c>
    </row>
    <row r="87" spans="1:10" ht="45">
      <c r="A87" s="8" t="s">
        <v>113</v>
      </c>
      <c r="B87" s="9">
        <v>346</v>
      </c>
      <c r="C87" s="1">
        <f>10812.6-54.6</f>
        <v>10758</v>
      </c>
      <c r="D87" s="1">
        <v>10021.200000000001</v>
      </c>
      <c r="E87" s="1">
        <v>10021.200000000001</v>
      </c>
      <c r="F87" s="1">
        <f t="shared" si="10"/>
        <v>100</v>
      </c>
      <c r="G87" s="1">
        <v>6792.81</v>
      </c>
      <c r="H87" s="1">
        <f t="shared" si="11"/>
        <v>67.784397078194232</v>
      </c>
      <c r="I87" s="1">
        <v>6792.81</v>
      </c>
      <c r="J87" s="1">
        <v>6792.81</v>
      </c>
    </row>
    <row r="88" spans="1:10" ht="60">
      <c r="A88" s="8" t="s">
        <v>114</v>
      </c>
      <c r="B88" s="9">
        <v>349</v>
      </c>
      <c r="C88" s="1">
        <v>1736.5</v>
      </c>
      <c r="D88" s="1">
        <v>2451.3000000000002</v>
      </c>
      <c r="E88" s="1">
        <v>2451.3000000000002</v>
      </c>
      <c r="F88" s="1">
        <f t="shared" si="10"/>
        <v>100</v>
      </c>
      <c r="G88" s="1">
        <v>1964.57</v>
      </c>
      <c r="H88" s="1">
        <f t="shared" si="11"/>
        <v>80.144005221719084</v>
      </c>
      <c r="I88" s="1">
        <v>1964.57</v>
      </c>
      <c r="J88" s="1">
        <v>1964.57</v>
      </c>
    </row>
    <row r="89" spans="1:10" ht="45">
      <c r="A89" s="8" t="s">
        <v>117</v>
      </c>
      <c r="B89" s="9">
        <v>530</v>
      </c>
      <c r="C89" s="1"/>
      <c r="D89" s="1"/>
      <c r="E89" s="1"/>
      <c r="F89" s="1" t="e">
        <f t="shared" si="10"/>
        <v>#DIV/0!</v>
      </c>
      <c r="G89" s="1"/>
      <c r="H89" s="1" t="e">
        <f t="shared" si="11"/>
        <v>#DIV/0!</v>
      </c>
      <c r="I89" s="1"/>
      <c r="J89" s="1"/>
    </row>
    <row r="90" spans="1:10" ht="45">
      <c r="A90" s="8" t="s">
        <v>79</v>
      </c>
      <c r="B90" s="9"/>
      <c r="C90" s="1">
        <f>C6-C42</f>
        <v>32506.350000000093</v>
      </c>
      <c r="D90" s="1">
        <f>D6-D42</f>
        <v>-62144.030000000028</v>
      </c>
      <c r="E90" s="1">
        <f>E6-E42</f>
        <v>-81392.070000000065</v>
      </c>
      <c r="F90" s="1"/>
      <c r="G90" s="1">
        <f>G6-G42</f>
        <v>-22990.699999999953</v>
      </c>
      <c r="H90" s="1">
        <f t="shared" si="11"/>
        <v>28.246855006882036</v>
      </c>
      <c r="I90" s="1">
        <f>I6-I42</f>
        <v>-33000.000000000116</v>
      </c>
      <c r="J90" s="1">
        <f>J6-J42</f>
        <v>-35000</v>
      </c>
    </row>
    <row r="91" spans="1:10" hidden="1">
      <c r="D91" s="4">
        <v>34907.120000000003</v>
      </c>
      <c r="E91" s="15"/>
      <c r="G91" s="4" t="s">
        <v>124</v>
      </c>
    </row>
    <row r="92" spans="1:10" ht="30.75" customHeight="1">
      <c r="A92" s="24" t="s">
        <v>80</v>
      </c>
      <c r="B92" s="25"/>
      <c r="C92" s="25"/>
      <c r="D92" s="25"/>
      <c r="E92" s="25"/>
      <c r="F92" s="25"/>
      <c r="G92" s="25"/>
      <c r="H92" s="25"/>
      <c r="I92" s="25"/>
      <c r="J92" s="25"/>
    </row>
    <row r="93" spans="1:10">
      <c r="C93" s="15">
        <f t="shared" ref="C93:G93" si="14">C42-C50-C51-C52-C53-C54-C55-C56-C57-C58-C59-C60-C61-C62-C63-C64-C65-C66-C67-C68-C69-C70-C71-C72-C73-C74-C75-C76-C77-C78-C79-C80-C81-C82-C83-C84-C85-C86-C87-C88-C89</f>
        <v>-8.1854523159563541E-11</v>
      </c>
      <c r="D93" s="15">
        <f t="shared" si="14"/>
        <v>2.1918822312727571E-10</v>
      </c>
      <c r="E93" s="15">
        <f t="shared" si="14"/>
        <v>2.1918822312727571E-10</v>
      </c>
      <c r="F93" s="15" t="e">
        <f t="shared" si="14"/>
        <v>#DIV/0!</v>
      </c>
      <c r="G93" s="15">
        <f>G42-G50-G51-G52-G53-G54-G55-G56-G57-G58-G59-G60-G61-G62-G63-G64-G65-G66-G67-G68-G69-G70-G71-G72-G73-G74-G75-G76-G77-G78-G79-G80-G81-G82-G83-G84-G85-G86-G87-G88-G89</f>
        <v>2.6147972675971687E-11</v>
      </c>
      <c r="H93" s="15" t="e">
        <f t="shared" ref="H93:J93" si="15">H42-H50-H51-H52-H53-H54-H55-H56-H57-H58-H59-H60-H61-H62-H63-H64-H65-H66-H67-H68-H69-H70-H71-H72-H73-H74-H75-H76-H77-H78-H79-H80-H81-H82-H83-H84-H85-H86-H87-H88-H89</f>
        <v>#DIV/0!</v>
      </c>
      <c r="I93" s="15">
        <f t="shared" si="15"/>
        <v>-2.1145751816220582E-11</v>
      </c>
      <c r="J93" s="15">
        <f t="shared" si="15"/>
        <v>5.1613824325613678E-11</v>
      </c>
    </row>
    <row r="94" spans="1:10">
      <c r="C94" s="15"/>
      <c r="D94" s="15"/>
      <c r="E94" s="15"/>
      <c r="F94" s="15"/>
      <c r="G94" s="15"/>
      <c r="H94" s="15"/>
      <c r="I94" s="15"/>
      <c r="J94" s="15"/>
    </row>
    <row r="95" spans="1:10">
      <c r="C95" s="15"/>
      <c r="D95" s="15"/>
      <c r="E95" s="15"/>
      <c r="F95" s="15"/>
      <c r="G95" s="15"/>
      <c r="H95" s="15"/>
      <c r="I95" s="15"/>
      <c r="J95" s="15"/>
    </row>
  </sheetData>
  <mergeCells count="3">
    <mergeCell ref="A92:J92"/>
    <mergeCell ref="A1:J1"/>
    <mergeCell ref="A3:J3"/>
  </mergeCells>
  <hyperlinks>
    <hyperlink ref="A42" location="P611" display="P611"/>
  </hyperlinks>
  <pageMargins left="0.70866141732283472" right="0.70866141732283472" top="0.74803149606299213" bottom="0.74803149606299213" header="0.31496062992125984" footer="0.31496062992125984"/>
  <pageSetup paperSize="9" scale="51" fitToHeight="8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PC_N</dc:creator>
  <cp:lastModifiedBy>PC</cp:lastModifiedBy>
  <cp:lastPrinted>2025-11-13T09:46:11Z</cp:lastPrinted>
  <dcterms:created xsi:type="dcterms:W3CDTF">2021-10-21T01:28:46Z</dcterms:created>
  <dcterms:modified xsi:type="dcterms:W3CDTF">2025-11-13T09:47:29Z</dcterms:modified>
</cp:coreProperties>
</file>