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90" yWindow="15" windowWidth="14610" windowHeight="12585"/>
  </bookViews>
  <sheets>
    <sheet name="Свод консолидир" sheetId="11" r:id="rId1"/>
  </sheets>
  <externalReferences>
    <externalReference r:id="rId2"/>
  </externalReferences>
  <definedNames>
    <definedName name="_xlnm.Print_Area" localSheetId="0">'Свод консолидир'!$A$1:$X$23</definedName>
  </definedNames>
  <calcPr calcId="124519"/>
</workbook>
</file>

<file path=xl/calcChain.xml><?xml version="1.0" encoding="utf-8"?>
<calcChain xmlns="http://schemas.openxmlformats.org/spreadsheetml/2006/main">
  <c r="V15" i="11"/>
  <c r="V19"/>
  <c r="S15"/>
  <c r="S19"/>
  <c r="P15"/>
  <c r="P19"/>
  <c r="M15"/>
  <c r="M19"/>
  <c r="J15" l="1"/>
  <c r="J19"/>
  <c r="J18"/>
  <c r="L9"/>
  <c r="T11" l="1"/>
  <c r="T10" s="1"/>
  <c r="W11"/>
  <c r="W10"/>
  <c r="V12" l="1"/>
  <c r="S12"/>
  <c r="P12"/>
  <c r="M16"/>
  <c r="M18"/>
  <c r="M12"/>
  <c r="M9"/>
  <c r="J16"/>
  <c r="J12"/>
  <c r="K11"/>
  <c r="K10" s="1"/>
  <c r="J9"/>
  <c r="V17"/>
  <c r="S17"/>
  <c r="P17"/>
  <c r="M17"/>
  <c r="J17"/>
  <c r="V14"/>
  <c r="S14"/>
  <c r="P14"/>
  <c r="M14"/>
  <c r="J14"/>
  <c r="V13"/>
  <c r="S13"/>
  <c r="P13"/>
  <c r="J13"/>
  <c r="P9"/>
  <c r="I20"/>
  <c r="I21" s="1"/>
  <c r="E20"/>
  <c r="E21" s="1"/>
  <c r="C20"/>
  <c r="C21" s="1"/>
  <c r="B20"/>
  <c r="B21" s="1"/>
  <c r="Q11"/>
  <c r="Q10" s="1"/>
  <c r="I11"/>
  <c r="H11"/>
  <c r="G11"/>
  <c r="F11"/>
  <c r="I8"/>
  <c r="H8"/>
  <c r="H20" s="1"/>
  <c r="H21" s="1"/>
  <c r="G8"/>
  <c r="G20" s="1"/>
  <c r="G21" s="1"/>
  <c r="F8"/>
  <c r="F20" s="1"/>
  <c r="F21" s="1"/>
  <c r="D8"/>
  <c r="D20" s="1"/>
  <c r="D21" s="1"/>
  <c r="N11" l="1"/>
  <c r="N10" s="1"/>
  <c r="N8" s="1"/>
  <c r="N20" s="1"/>
  <c r="N21" s="1"/>
  <c r="W8"/>
  <c r="W20" s="1"/>
  <c r="W21" s="1"/>
  <c r="T8"/>
  <c r="T20" s="1"/>
  <c r="T21" s="1"/>
  <c r="Q8"/>
  <c r="Q20" s="1"/>
  <c r="Q21" s="1"/>
  <c r="K8"/>
  <c r="K20" s="1"/>
  <c r="K21" s="1"/>
  <c r="O11"/>
  <c r="X11"/>
  <c r="U11"/>
  <c r="R11"/>
  <c r="M13"/>
  <c r="V11"/>
  <c r="V10" s="1"/>
  <c r="S11"/>
  <c r="S10" s="1"/>
  <c r="P11"/>
  <c r="P10" s="1"/>
  <c r="V9"/>
  <c r="S9"/>
  <c r="X10" l="1"/>
  <c r="X8" s="1"/>
  <c r="X20" s="1"/>
  <c r="X21" s="1"/>
  <c r="U8"/>
  <c r="U20" s="1"/>
  <c r="U21" s="1"/>
  <c r="U10"/>
  <c r="R10"/>
  <c r="R8" s="1"/>
  <c r="R20" s="1"/>
  <c r="R21" s="1"/>
  <c r="P8"/>
  <c r="P20" s="1"/>
  <c r="P21" s="1"/>
  <c r="O10"/>
  <c r="O8" s="1"/>
  <c r="O20" s="1"/>
  <c r="O21" s="1"/>
  <c r="L11"/>
  <c r="J11"/>
  <c r="J10" s="1"/>
  <c r="M11"/>
  <c r="V8"/>
  <c r="V20" s="1"/>
  <c r="V21" s="1"/>
  <c r="S8"/>
  <c r="S20" s="1"/>
  <c r="S21" s="1"/>
  <c r="L8" l="1"/>
  <c r="L20" s="1"/>
  <c r="L21" s="1"/>
  <c r="M10"/>
  <c r="M8" s="1"/>
  <c r="M20" s="1"/>
  <c r="M21" s="1"/>
  <c r="J8"/>
  <c r="J20" s="1"/>
  <c r="J21" s="1"/>
</calcChain>
</file>

<file path=xl/sharedStrings.xml><?xml version="1.0" encoding="utf-8"?>
<sst xmlns="http://schemas.openxmlformats.org/spreadsheetml/2006/main" count="47" uniqueCount="31">
  <si>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</si>
  <si>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</si>
  <si>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</si>
  <si>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</si>
  <si>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</si>
  <si>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</si>
  <si>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</si>
  <si>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</si>
  <si>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</si>
  <si>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</si>
  <si>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Безвозмездные поступления от других бюджетов бюджетной системы Российской Федерации</t>
  </si>
  <si>
    <t>Дотации</t>
  </si>
  <si>
    <t>Субвенции</t>
  </si>
  <si>
    <t>Иные межбюджетные трансферты</t>
  </si>
  <si>
    <t>Налоговые и неналоговые доходы</t>
  </si>
  <si>
    <t xml:space="preserve">Безвозмездные поступления </t>
  </si>
  <si>
    <t xml:space="preserve">2021 год  </t>
  </si>
  <si>
    <t xml:space="preserve">2022 год </t>
  </si>
  <si>
    <t>Субсидии</t>
  </si>
  <si>
    <t>2026 год</t>
  </si>
  <si>
    <t>2027 год</t>
  </si>
  <si>
    <t>Свод бюджетов сельских поселений</t>
  </si>
  <si>
    <t>Консолидированный бюджет МО "Чемальский район"</t>
  </si>
  <si>
    <t>Бюджет МО "Чемальский район"</t>
  </si>
  <si>
    <t>Прочие безвозмездные поступления</t>
  </si>
  <si>
    <t>БЕЗВОЗМЕЗДНЫЕ ПОСТУПЛЕНИЯ ОТ ГОСУДАРСТВЕННЫХ (МУНИЦИПАЛЬНЫХ) ОРГАНИЗАЦИЙ</t>
  </si>
  <si>
    <t>Возврат остатков</t>
  </si>
  <si>
    <t>2028 год</t>
  </si>
  <si>
    <t>2025 год оценка</t>
  </si>
  <si>
    <t xml:space="preserve">2024 год </t>
  </si>
  <si>
    <t>Прогноз основных характеристик консолидированного бюджета МО "Чемальский район" Республики Алтай на 2026 год и на плановый период 2027 и 2028 годов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</si>
</sst>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,##0.0_ ;[Red]\-#,##0.0\ "/>
  </numFmts>
  <fonts count="27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2">
      <alignment horizontal="right" vertical="center" shrinkToFit="1"/>
    </xf>
    <xf numFmtId="4" fontId="9" fillId="0" borderId="2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165" fontId="14" fillId="0" borderId="1" xfId="1" applyNumberFormat="1" applyFont="1" applyFill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3" fillId="0" borderId="1" xfId="1" applyNumberFormat="1" applyFont="1" applyFill="1" applyBorder="1" applyAlignment="1">
      <alignment horizontal="right" vertical="center"/>
    </xf>
    <xf numFmtId="166" fontId="16" fillId="0" borderId="1" xfId="0" applyNumberFormat="1" applyFont="1" applyFill="1" applyBorder="1" applyAlignment="1">
      <alignment horizontal="center" vertical="center" wrapText="1"/>
    </xf>
    <xf numFmtId="167" fontId="17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6" fontId="18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/>
    </xf>
    <xf numFmtId="165" fontId="21" fillId="0" borderId="1" xfId="0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165" fontId="15" fillId="0" borderId="1" xfId="1" applyNumberFormat="1" applyFont="1" applyFill="1" applyBorder="1" applyAlignment="1">
      <alignment vertical="center" wrapText="1"/>
    </xf>
    <xf numFmtId="166" fontId="0" fillId="0" borderId="0" xfId="0" applyNumberFormat="1" applyFill="1"/>
    <xf numFmtId="43" fontId="0" fillId="0" borderId="0" xfId="0" applyNumberFormat="1" applyFill="1"/>
    <xf numFmtId="0" fontId="22" fillId="0" borderId="1" xfId="0" applyFont="1" applyFill="1" applyBorder="1" applyAlignment="1">
      <alignment horizontal="justify" vertical="top"/>
    </xf>
    <xf numFmtId="165" fontId="14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3" fillId="0" borderId="0" xfId="0" applyFont="1" applyFill="1"/>
    <xf numFmtId="0" fontId="3" fillId="0" borderId="1" xfId="0" applyFont="1" applyFill="1" applyBorder="1"/>
    <xf numFmtId="0" fontId="12" fillId="0" borderId="0" xfId="0" applyFont="1" applyFill="1"/>
    <xf numFmtId="3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9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20" fillId="0" borderId="1" xfId="0" applyNumberFormat="1" applyFont="1" applyFill="1" applyBorder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3" fontId="26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 applyAlignment="1">
      <alignment vertical="center" wrapText="1"/>
    </xf>
    <xf numFmtId="165" fontId="25" fillId="0" borderId="1" xfId="1" applyNumberFormat="1" applyFont="1" applyFill="1" applyBorder="1" applyAlignment="1">
      <alignment vertical="center"/>
    </xf>
    <xf numFmtId="0" fontId="23" fillId="0" borderId="0" xfId="0" applyFont="1" applyFill="1" applyBorder="1"/>
    <xf numFmtId="165" fontId="14" fillId="0" borderId="0" xfId="1" applyNumberFormat="1" applyFont="1" applyFill="1" applyBorder="1" applyAlignment="1">
      <alignment vertical="center"/>
    </xf>
    <xf numFmtId="0" fontId="2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65" fontId="25" fillId="0" borderId="1" xfId="0" applyNumberFormat="1" applyFont="1" applyFill="1" applyBorder="1" applyAlignment="1">
      <alignment vertical="center" wrapText="1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89;&#1085;&#1086;&#1074;&#1085;&#1099;&#1077;%20&#1093;&#1072;&#1088;&#1072;&#1082;&#1090;&#1077;&#1088;&#1080;&#1089;&#1090;&#1080;&#1082;&#1080;%20&#1073;&#1102;&#1076;&#1078;&#1077;&#1090;&#1072;%20&#1052;&#1054;%20&#1063;&#1077;&#1084;&#1072;&#1083;&#1100;&#1089;&#1082;&#1080;&#1081;%20&#1088;&#1072;&#1081;&#1086;&#1085;%20&#1089;&#1074;&#1086;&#1076;%20&#1087;&#1086;%20&#1057;&#105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СП"/>
      <sheetName val="Анос"/>
      <sheetName val="Бешпельтир"/>
      <sheetName val="Куюс"/>
      <sheetName val="Узнезя"/>
      <sheetName val="Чемал"/>
      <sheetName val="Чепош"/>
      <sheetName val="Элекмонар"/>
      <sheetName val="Лист1"/>
    </sheetNames>
    <sheetDataSet>
      <sheetData sheetId="0" refreshError="1"/>
      <sheetData sheetId="1">
        <row r="9">
          <cell r="L9">
            <v>6920.8</v>
          </cell>
        </row>
      </sheetData>
      <sheetData sheetId="2">
        <row r="9">
          <cell r="L9">
            <v>448.85</v>
          </cell>
        </row>
      </sheetData>
      <sheetData sheetId="3">
        <row r="9">
          <cell r="L9">
            <v>1944.9</v>
          </cell>
        </row>
      </sheetData>
      <sheetData sheetId="4">
        <row r="9">
          <cell r="L9">
            <v>5721.1</v>
          </cell>
        </row>
      </sheetData>
      <sheetData sheetId="5">
        <row r="9">
          <cell r="L9">
            <v>61324</v>
          </cell>
        </row>
      </sheetData>
      <sheetData sheetId="6">
        <row r="9">
          <cell r="L9">
            <v>27905.84</v>
          </cell>
        </row>
      </sheetData>
      <sheetData sheetId="7">
        <row r="9">
          <cell r="L9">
            <v>8289.1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3:X32"/>
  <sheetViews>
    <sheetView tabSelected="1" workbookViewId="0">
      <pane xSplit="9" topLeftCell="J1" activePane="topRight" state="frozenSplit"/>
      <selection pane="topRight" sqref="A1:X23"/>
    </sheetView>
  </sheetViews>
  <sheetFormatPr defaultRowHeight="12.75"/>
  <cols>
    <col min="1" max="1" width="32.7109375" style="12" customWidth="1"/>
    <col min="2" max="2" width="0.140625" style="12" hidden="1" customWidth="1"/>
    <col min="3" max="3" width="14.5703125" style="12" hidden="1" customWidth="1"/>
    <col min="4" max="4" width="14.140625" style="12" hidden="1" customWidth="1"/>
    <col min="5" max="5" width="51" style="12" hidden="1" customWidth="1"/>
    <col min="6" max="6" width="16.28515625" style="12" hidden="1" customWidth="1"/>
    <col min="7" max="7" width="16.7109375" style="12" hidden="1" customWidth="1"/>
    <col min="8" max="8" width="15.5703125" style="12" hidden="1" customWidth="1"/>
    <col min="9" max="9" width="13.85546875" style="12" hidden="1" customWidth="1"/>
    <col min="10" max="10" width="15.140625" style="12" customWidth="1"/>
    <col min="11" max="11" width="15.28515625" style="12" customWidth="1"/>
    <col min="12" max="12" width="16.28515625" style="12" customWidth="1"/>
    <col min="13" max="13" width="15.140625" style="12" customWidth="1"/>
    <col min="14" max="14" width="15.5703125" style="12" customWidth="1"/>
    <col min="15" max="15" width="15.140625" style="12" customWidth="1"/>
    <col min="16" max="16" width="15.28515625" style="12" customWidth="1"/>
    <col min="17" max="17" width="15.5703125" style="12" customWidth="1"/>
    <col min="18" max="18" width="15.140625" style="12" customWidth="1"/>
    <col min="19" max="19" width="16" style="12" customWidth="1"/>
    <col min="20" max="21" width="15.42578125" style="12" customWidth="1"/>
    <col min="22" max="22" width="15.85546875" style="12" customWidth="1"/>
    <col min="23" max="23" width="15.7109375" style="12" customWidth="1"/>
    <col min="24" max="24" width="16" style="12" customWidth="1"/>
    <col min="25" max="16384" width="9.140625" style="12"/>
  </cols>
  <sheetData>
    <row r="3" spans="1:24" ht="36" customHeight="1">
      <c r="A3" s="27"/>
      <c r="B3" s="45" t="s">
        <v>30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4" ht="15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4" ht="15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8"/>
      <c r="O5" s="28"/>
      <c r="R5" s="28"/>
      <c r="U5" s="28"/>
      <c r="W5" s="6" t="s">
        <v>0</v>
      </c>
      <c r="X5" s="28"/>
    </row>
    <row r="6" spans="1:24" ht="15.75">
      <c r="A6" s="38" t="s">
        <v>1</v>
      </c>
      <c r="B6" s="46" t="s">
        <v>16</v>
      </c>
      <c r="C6" s="46"/>
      <c r="D6" s="46"/>
      <c r="E6" s="46"/>
      <c r="F6" s="46" t="s">
        <v>17</v>
      </c>
      <c r="G6" s="46"/>
      <c r="H6" s="46"/>
      <c r="I6" s="46"/>
      <c r="J6" s="46" t="s">
        <v>29</v>
      </c>
      <c r="K6" s="46"/>
      <c r="L6" s="46"/>
      <c r="M6" s="46" t="s">
        <v>28</v>
      </c>
      <c r="N6" s="46"/>
      <c r="O6" s="46"/>
      <c r="P6" s="46" t="s">
        <v>19</v>
      </c>
      <c r="Q6" s="46"/>
      <c r="R6" s="46"/>
      <c r="S6" s="46" t="s">
        <v>20</v>
      </c>
      <c r="T6" s="46"/>
      <c r="U6" s="46"/>
      <c r="V6" s="46" t="s">
        <v>27</v>
      </c>
      <c r="W6" s="46"/>
      <c r="X6" s="46"/>
    </row>
    <row r="7" spans="1:24" ht="180" customHeight="1">
      <c r="A7" s="38"/>
      <c r="B7" s="7" t="s">
        <v>2</v>
      </c>
      <c r="C7" s="7" t="s">
        <v>3</v>
      </c>
      <c r="D7" s="7" t="s">
        <v>4</v>
      </c>
      <c r="E7" s="7" t="s">
        <v>9</v>
      </c>
      <c r="F7" s="7" t="s">
        <v>2</v>
      </c>
      <c r="G7" s="7" t="s">
        <v>3</v>
      </c>
      <c r="H7" s="7" t="s">
        <v>4</v>
      </c>
      <c r="I7" s="7" t="s">
        <v>9</v>
      </c>
      <c r="J7" s="25" t="s">
        <v>22</v>
      </c>
      <c r="K7" s="25" t="s">
        <v>23</v>
      </c>
      <c r="L7" s="25" t="s">
        <v>21</v>
      </c>
      <c r="M7" s="25" t="s">
        <v>22</v>
      </c>
      <c r="N7" s="25" t="s">
        <v>23</v>
      </c>
      <c r="O7" s="25" t="s">
        <v>21</v>
      </c>
      <c r="P7" s="25" t="s">
        <v>22</v>
      </c>
      <c r="Q7" s="25" t="s">
        <v>23</v>
      </c>
      <c r="R7" s="25" t="s">
        <v>21</v>
      </c>
      <c r="S7" s="25" t="s">
        <v>22</v>
      </c>
      <c r="T7" s="25" t="s">
        <v>23</v>
      </c>
      <c r="U7" s="25" t="s">
        <v>21</v>
      </c>
      <c r="V7" s="25" t="s">
        <v>22</v>
      </c>
      <c r="W7" s="25" t="s">
        <v>23</v>
      </c>
      <c r="X7" s="25" t="s">
        <v>21</v>
      </c>
    </row>
    <row r="8" spans="1:24" s="30" customFormat="1" ht="15.75">
      <c r="A8" s="29" t="s">
        <v>5</v>
      </c>
      <c r="B8" s="3">
        <v>31772923.699999999</v>
      </c>
      <c r="C8" s="5">
        <v>28766176.800000001</v>
      </c>
      <c r="D8" s="3">
        <f>D9+D10</f>
        <v>13618721.800000001</v>
      </c>
      <c r="E8" s="3">
        <v>6193386.0999999996</v>
      </c>
      <c r="F8" s="16">
        <f t="shared" ref="F8:I8" si="0">F9+F10</f>
        <v>35729955.18</v>
      </c>
      <c r="G8" s="16">
        <f t="shared" si="0"/>
        <v>31726869.5</v>
      </c>
      <c r="H8" s="16">
        <f t="shared" si="0"/>
        <v>14970108.4</v>
      </c>
      <c r="I8" s="16">
        <f t="shared" si="0"/>
        <v>5854943.2000000002</v>
      </c>
      <c r="J8" s="19">
        <f>J9+J10</f>
        <v>1042179.99</v>
      </c>
      <c r="K8" s="19">
        <f>K9+K10</f>
        <v>927010.2</v>
      </c>
      <c r="L8" s="19">
        <f t="shared" ref="L8:X8" si="1">L9+L10</f>
        <v>175294.89</v>
      </c>
      <c r="M8" s="19">
        <f>M9+M10</f>
        <v>1195959.6000000001</v>
      </c>
      <c r="N8" s="19">
        <f t="shared" si="1"/>
        <v>1106004</v>
      </c>
      <c r="O8" s="19">
        <f t="shared" si="1"/>
        <v>166366</v>
      </c>
      <c r="P8" s="19">
        <f t="shared" si="1"/>
        <v>1115550.8999999999</v>
      </c>
      <c r="Q8" s="19">
        <f t="shared" si="1"/>
        <v>987386.59999999986</v>
      </c>
      <c r="R8" s="19">
        <f t="shared" si="1"/>
        <v>161336</v>
      </c>
      <c r="S8" s="19">
        <f t="shared" si="1"/>
        <v>860905.89999999991</v>
      </c>
      <c r="T8" s="19">
        <f t="shared" si="1"/>
        <v>706146.6</v>
      </c>
      <c r="U8" s="19">
        <f t="shared" si="1"/>
        <v>173541.1</v>
      </c>
      <c r="V8" s="19">
        <f t="shared" si="1"/>
        <v>927156.10000000009</v>
      </c>
      <c r="W8" s="19">
        <f t="shared" si="1"/>
        <v>746335.3</v>
      </c>
      <c r="X8" s="19">
        <f t="shared" si="1"/>
        <v>199603</v>
      </c>
    </row>
    <row r="9" spans="1:24" ht="31.5" customHeight="1">
      <c r="A9" s="31" t="s">
        <v>14</v>
      </c>
      <c r="B9" s="1">
        <v>11575933.5</v>
      </c>
      <c r="C9" s="1">
        <v>8089869.9000000004</v>
      </c>
      <c r="D9" s="1">
        <v>3486314.5</v>
      </c>
      <c r="E9" s="1">
        <v>69429.2</v>
      </c>
      <c r="F9" s="17">
        <v>12946129.98</v>
      </c>
      <c r="G9" s="17">
        <v>8798701.0999999996</v>
      </c>
      <c r="H9" s="17">
        <v>4147582.5</v>
      </c>
      <c r="I9" s="17">
        <v>43629.4</v>
      </c>
      <c r="J9" s="21">
        <f>SUM(K9:L9)</f>
        <v>331417.49</v>
      </c>
      <c r="K9" s="21">
        <v>218862.9</v>
      </c>
      <c r="L9" s="21">
        <f>[1]Анос!L9+[1]Бешпельтир!L9+[1]Куюс!L9+[1]Узнезя!L9+[1]Чемал!L9+[1]Чепош!L9+[1]Элекмонар!L9</f>
        <v>112554.59</v>
      </c>
      <c r="M9" s="32">
        <f>SUM(N9:O9)</f>
        <v>437324.1</v>
      </c>
      <c r="N9" s="40">
        <v>349460.6</v>
      </c>
      <c r="O9" s="20">
        <v>87863.5</v>
      </c>
      <c r="P9" s="32">
        <f>SUM(Q9:R9)</f>
        <v>498230.4</v>
      </c>
      <c r="Q9" s="40">
        <v>377924.30000000005</v>
      </c>
      <c r="R9" s="20">
        <v>120306.1</v>
      </c>
      <c r="S9" s="32">
        <f>SUM(T9:U9)</f>
        <v>483803.7</v>
      </c>
      <c r="T9" s="40">
        <v>337102.2</v>
      </c>
      <c r="U9" s="20">
        <v>146701.5</v>
      </c>
      <c r="V9" s="32">
        <f>SUM(W9:X9)</f>
        <v>530694.30000000005</v>
      </c>
      <c r="W9" s="40">
        <v>358885.2</v>
      </c>
      <c r="X9" s="20">
        <v>171809.1</v>
      </c>
    </row>
    <row r="10" spans="1:24" ht="31.5" customHeight="1">
      <c r="A10" s="31" t="s">
        <v>15</v>
      </c>
      <c r="B10" s="1">
        <v>20196990.199999999</v>
      </c>
      <c r="C10" s="1">
        <v>20676306.899999999</v>
      </c>
      <c r="D10" s="1">
        <v>10132407.300000001</v>
      </c>
      <c r="E10" s="1">
        <v>6123956.96</v>
      </c>
      <c r="F10" s="17">
        <v>22783825.199999999</v>
      </c>
      <c r="G10" s="17">
        <v>22928168.399999999</v>
      </c>
      <c r="H10" s="17">
        <v>10822525.9</v>
      </c>
      <c r="I10" s="17">
        <v>5811313.7999999998</v>
      </c>
      <c r="J10" s="21">
        <f>J11+J17+J18+J16</f>
        <v>710762.5</v>
      </c>
      <c r="K10" s="21">
        <f t="shared" ref="K10:X10" si="2">K11+K17+K18+K16</f>
        <v>708147.29999999993</v>
      </c>
      <c r="L10" s="21">
        <v>62740.3</v>
      </c>
      <c r="M10" s="21">
        <f t="shared" si="2"/>
        <v>758635.5</v>
      </c>
      <c r="N10" s="21">
        <f t="shared" si="2"/>
        <v>756543.4</v>
      </c>
      <c r="O10" s="21">
        <f t="shared" si="2"/>
        <v>78502.5</v>
      </c>
      <c r="P10" s="21">
        <f>P11+P17+P18+P16</f>
        <v>617320.49999999977</v>
      </c>
      <c r="Q10" s="21">
        <f t="shared" si="2"/>
        <v>609462.29999999981</v>
      </c>
      <c r="R10" s="21">
        <f t="shared" si="2"/>
        <v>41029.9</v>
      </c>
      <c r="S10" s="21">
        <f t="shared" si="2"/>
        <v>377102.19999999995</v>
      </c>
      <c r="T10" s="21">
        <f t="shared" si="2"/>
        <v>369044.39999999997</v>
      </c>
      <c r="U10" s="21">
        <f t="shared" si="2"/>
        <v>26839.600000000002</v>
      </c>
      <c r="V10" s="21">
        <f t="shared" si="2"/>
        <v>396461.80000000005</v>
      </c>
      <c r="W10" s="21">
        <f t="shared" si="2"/>
        <v>387450.10000000003</v>
      </c>
      <c r="X10" s="21">
        <f t="shared" si="2"/>
        <v>27793.9</v>
      </c>
    </row>
    <row r="11" spans="1:24" ht="63">
      <c r="A11" s="31" t="s">
        <v>10</v>
      </c>
      <c r="B11" s="4">
        <v>19958761.399999999</v>
      </c>
      <c r="C11" s="4">
        <v>19958761.399999999</v>
      </c>
      <c r="D11" s="1">
        <v>10611723.999999998</v>
      </c>
      <c r="E11" s="1">
        <v>6154858.7000000002</v>
      </c>
      <c r="F11" s="14">
        <f t="shared" ref="F11:L11" si="3">SUM(F12:F15)</f>
        <v>22490737.300000001</v>
      </c>
      <c r="G11" s="14">
        <f t="shared" si="3"/>
        <v>22490737.300000001</v>
      </c>
      <c r="H11" s="14">
        <f t="shared" si="3"/>
        <v>10966869.200000001</v>
      </c>
      <c r="I11" s="14">
        <f t="shared" si="3"/>
        <v>5841965.5999999996</v>
      </c>
      <c r="J11" s="20">
        <f t="shared" si="3"/>
        <v>699317</v>
      </c>
      <c r="K11" s="20">
        <f t="shared" si="3"/>
        <v>693916.7</v>
      </c>
      <c r="L11" s="20">
        <f t="shared" si="3"/>
        <v>65525.399999999994</v>
      </c>
      <c r="M11" s="20">
        <f t="shared" ref="M11:X11" si="4">SUM(M12:M15)</f>
        <v>722109.4</v>
      </c>
      <c r="N11" s="20">
        <f t="shared" si="4"/>
        <v>719269.4</v>
      </c>
      <c r="O11" s="20">
        <f t="shared" si="4"/>
        <v>79250.399999999994</v>
      </c>
      <c r="P11" s="20">
        <f t="shared" si="4"/>
        <v>617320.49999999977</v>
      </c>
      <c r="Q11" s="20">
        <f t="shared" si="4"/>
        <v>609462.29999999981</v>
      </c>
      <c r="R11" s="20">
        <f t="shared" si="4"/>
        <v>41029.9</v>
      </c>
      <c r="S11" s="20">
        <f t="shared" si="4"/>
        <v>377102.19999999995</v>
      </c>
      <c r="T11" s="20">
        <f>SUM(T12:T15)</f>
        <v>369044.39999999997</v>
      </c>
      <c r="U11" s="20">
        <f t="shared" si="4"/>
        <v>26839.600000000002</v>
      </c>
      <c r="V11" s="20">
        <f t="shared" si="4"/>
        <v>396461.80000000005</v>
      </c>
      <c r="W11" s="20">
        <f t="shared" si="4"/>
        <v>387450.10000000003</v>
      </c>
      <c r="X11" s="20">
        <f t="shared" si="4"/>
        <v>27793.9</v>
      </c>
    </row>
    <row r="12" spans="1:24" s="35" customFormat="1" ht="15.75">
      <c r="A12" s="33" t="s">
        <v>11</v>
      </c>
      <c r="B12" s="13">
        <v>10575418.800000001</v>
      </c>
      <c r="C12" s="13">
        <v>10575418.800000001</v>
      </c>
      <c r="D12" s="2">
        <v>2252606.2000000002</v>
      </c>
      <c r="E12" s="2"/>
      <c r="F12" s="15">
        <v>10843501.300000001</v>
      </c>
      <c r="G12" s="15">
        <v>10843501.300000001</v>
      </c>
      <c r="H12" s="18">
        <v>2224134.7000000002</v>
      </c>
      <c r="I12" s="18"/>
      <c r="J12" s="22">
        <f>SUM(K12:L12)-L12</f>
        <v>222101</v>
      </c>
      <c r="K12" s="22">
        <v>222101</v>
      </c>
      <c r="L12" s="20">
        <v>20945.3</v>
      </c>
      <c r="M12" s="34">
        <f>SUM(N12:O12)-O12</f>
        <v>180998.7</v>
      </c>
      <c r="N12" s="34">
        <v>180998.7</v>
      </c>
      <c r="O12" s="20">
        <v>28165</v>
      </c>
      <c r="P12" s="40">
        <f>SUM(Q12:R12)-R12</f>
        <v>91268</v>
      </c>
      <c r="Q12" s="40">
        <v>91268</v>
      </c>
      <c r="R12" s="20">
        <v>24189.200000000001</v>
      </c>
      <c r="S12" s="40">
        <f>SUM(T12:U12)-U12</f>
        <v>73014.399999999994</v>
      </c>
      <c r="T12" s="40">
        <v>73014.399999999994</v>
      </c>
      <c r="U12" s="20">
        <v>19351.3</v>
      </c>
      <c r="V12" s="40">
        <f>SUM(W12:X12)-X12</f>
        <v>73014.399999999994</v>
      </c>
      <c r="W12" s="40">
        <v>73014.399999999994</v>
      </c>
      <c r="X12" s="20">
        <v>19351.3</v>
      </c>
    </row>
    <row r="13" spans="1:24" s="35" customFormat="1" ht="15.75">
      <c r="A13" s="33" t="s">
        <v>18</v>
      </c>
      <c r="B13" s="13">
        <v>4575674.5999999996</v>
      </c>
      <c r="C13" s="13">
        <v>4575674.5999999996</v>
      </c>
      <c r="D13" s="2">
        <v>2851118.9</v>
      </c>
      <c r="E13" s="2"/>
      <c r="F13" s="15">
        <v>7540763.5</v>
      </c>
      <c r="G13" s="15">
        <v>7540763.5</v>
      </c>
      <c r="H13" s="18">
        <v>3004030.6</v>
      </c>
      <c r="I13" s="18"/>
      <c r="J13" s="22">
        <f t="shared" ref="J13:J14" si="5">SUM(K13:L13)</f>
        <v>188018.3</v>
      </c>
      <c r="K13" s="22">
        <v>183104.3</v>
      </c>
      <c r="L13" s="20">
        <v>4914</v>
      </c>
      <c r="M13" s="34">
        <f t="shared" ref="M13:M14" si="6">SUM(N13:O13)</f>
        <v>223002.69999999998</v>
      </c>
      <c r="N13" s="34">
        <v>218962.3</v>
      </c>
      <c r="O13" s="20">
        <v>4040.4</v>
      </c>
      <c r="P13" s="34">
        <f t="shared" ref="P13:P14" si="7">SUM(Q13:R13)</f>
        <v>203792.4</v>
      </c>
      <c r="Q13" s="34">
        <v>199752</v>
      </c>
      <c r="R13" s="20">
        <v>4040.4</v>
      </c>
      <c r="S13" s="34">
        <f t="shared" ref="S13:S14" si="8">SUM(T13:U13)</f>
        <v>33367.199999999997</v>
      </c>
      <c r="T13" s="34">
        <v>29326.799999999999</v>
      </c>
      <c r="U13" s="20">
        <v>4040.4</v>
      </c>
      <c r="V13" s="34">
        <f t="shared" ref="V13:V14" si="9">SUM(W13:X13)</f>
        <v>22743.800000000003</v>
      </c>
      <c r="W13" s="40">
        <v>18703.400000000001</v>
      </c>
      <c r="X13" s="20">
        <v>4040.4</v>
      </c>
    </row>
    <row r="14" spans="1:24" s="35" customFormat="1" ht="15.75">
      <c r="A14" s="33" t="s">
        <v>12</v>
      </c>
      <c r="B14" s="13">
        <v>1486278.2</v>
      </c>
      <c r="C14" s="13">
        <v>1486278.2</v>
      </c>
      <c r="D14" s="2">
        <v>3860238.8</v>
      </c>
      <c r="E14" s="2">
        <v>4912187.7</v>
      </c>
      <c r="F14" s="15">
        <v>1237164.1000000001</v>
      </c>
      <c r="G14" s="15">
        <v>1237164.1000000001</v>
      </c>
      <c r="H14" s="18">
        <v>4253202.5999999996</v>
      </c>
      <c r="I14" s="18">
        <v>5286811.5999999996</v>
      </c>
      <c r="J14" s="22">
        <f t="shared" si="5"/>
        <v>258808.19999999998</v>
      </c>
      <c r="K14" s="22">
        <v>257062.3</v>
      </c>
      <c r="L14" s="20">
        <v>1745.9</v>
      </c>
      <c r="M14" s="34">
        <f t="shared" si="6"/>
        <v>285245</v>
      </c>
      <c r="N14" s="34">
        <v>283146.5</v>
      </c>
      <c r="O14" s="20">
        <v>2098.5</v>
      </c>
      <c r="P14" s="34">
        <f t="shared" si="7"/>
        <v>285831.39999999985</v>
      </c>
      <c r="Q14" s="34">
        <v>282806.79999999987</v>
      </c>
      <c r="R14" s="20">
        <v>3024.6</v>
      </c>
      <c r="S14" s="34">
        <f t="shared" si="8"/>
        <v>233536.8</v>
      </c>
      <c r="T14" s="34">
        <v>230153.9</v>
      </c>
      <c r="U14" s="20">
        <v>3382.9</v>
      </c>
      <c r="V14" s="34">
        <f t="shared" si="9"/>
        <v>269842.60000000003</v>
      </c>
      <c r="W14" s="40">
        <v>265505.40000000002</v>
      </c>
      <c r="X14" s="20">
        <v>4337.2</v>
      </c>
    </row>
    <row r="15" spans="1:24" s="35" customFormat="1" ht="31.5">
      <c r="A15" s="33" t="s">
        <v>13</v>
      </c>
      <c r="B15" s="13">
        <v>3321389.8</v>
      </c>
      <c r="C15" s="13">
        <v>3321389.8</v>
      </c>
      <c r="D15" s="2">
        <v>1647760.1</v>
      </c>
      <c r="E15" s="2">
        <v>1175145.1000000001</v>
      </c>
      <c r="F15" s="15">
        <v>2869308.4</v>
      </c>
      <c r="G15" s="15">
        <v>2869308.4</v>
      </c>
      <c r="H15" s="18">
        <v>1485501.3</v>
      </c>
      <c r="I15" s="18">
        <v>555154</v>
      </c>
      <c r="J15" s="22">
        <f>SUM(K15:L15)-L15-1259.6</f>
        <v>30389.499999999993</v>
      </c>
      <c r="K15" s="22">
        <v>31649.1</v>
      </c>
      <c r="L15" s="20">
        <v>37920.199999999997</v>
      </c>
      <c r="M15" s="34">
        <f>SUM(N15:O15)-O15-3298.9</f>
        <v>32862.999999999993</v>
      </c>
      <c r="N15" s="40">
        <v>36161.9</v>
      </c>
      <c r="O15" s="20">
        <v>44946.5</v>
      </c>
      <c r="P15" s="34">
        <f>SUM(Q15:R15)-R15+793.2</f>
        <v>36428.699999999997</v>
      </c>
      <c r="Q15" s="34">
        <v>35635.5</v>
      </c>
      <c r="R15" s="20">
        <v>9775.7000000000007</v>
      </c>
      <c r="S15" s="34">
        <f>SUM(T15:U15)-U15+634.5</f>
        <v>37183.800000000003</v>
      </c>
      <c r="T15" s="34">
        <v>36549.300000000003</v>
      </c>
      <c r="U15" s="20">
        <v>65</v>
      </c>
      <c r="V15" s="34">
        <f>SUM(W15:X15)-X15+634.1</f>
        <v>30861</v>
      </c>
      <c r="W15" s="40">
        <v>30226.9</v>
      </c>
      <c r="X15" s="20">
        <v>65</v>
      </c>
    </row>
    <row r="16" spans="1:24" s="35" customFormat="1" ht="75">
      <c r="A16" s="39" t="s">
        <v>25</v>
      </c>
      <c r="B16" s="13"/>
      <c r="C16" s="13"/>
      <c r="D16" s="2"/>
      <c r="E16" s="2"/>
      <c r="F16" s="15"/>
      <c r="G16" s="15"/>
      <c r="H16" s="18"/>
      <c r="I16" s="18"/>
      <c r="J16" s="22">
        <f>SUM(K16:L16)</f>
        <v>0</v>
      </c>
      <c r="K16" s="22"/>
      <c r="L16" s="41"/>
      <c r="M16" s="34">
        <f>N16+O16</f>
        <v>0</v>
      </c>
      <c r="N16" s="47"/>
      <c r="O16" s="41"/>
      <c r="P16" s="34"/>
      <c r="Q16" s="34"/>
      <c r="R16" s="20"/>
      <c r="S16" s="34"/>
      <c r="T16" s="34"/>
      <c r="U16" s="20"/>
      <c r="V16" s="34"/>
      <c r="W16" s="40"/>
      <c r="X16" s="20"/>
    </row>
    <row r="17" spans="1:24" s="35" customFormat="1" ht="31.5">
      <c r="A17" s="31" t="s">
        <v>24</v>
      </c>
      <c r="B17" s="4"/>
      <c r="C17" s="4"/>
      <c r="D17" s="1"/>
      <c r="E17" s="1"/>
      <c r="F17" s="14"/>
      <c r="G17" s="14"/>
      <c r="H17" s="17"/>
      <c r="I17" s="17"/>
      <c r="J17" s="26">
        <f>SUM(K17:L17)</f>
        <v>2139.9</v>
      </c>
      <c r="K17" s="26">
        <v>15</v>
      </c>
      <c r="L17" s="20">
        <v>2124.9</v>
      </c>
      <c r="M17" s="34">
        <f>SUM(N17:O17)</f>
        <v>36000.9</v>
      </c>
      <c r="N17" s="34">
        <v>33240.9</v>
      </c>
      <c r="O17" s="20">
        <v>2760</v>
      </c>
      <c r="P17" s="34">
        <f>SUM(Q17:R17)</f>
        <v>0</v>
      </c>
      <c r="Q17" s="34"/>
      <c r="R17" s="20">
        <v>0</v>
      </c>
      <c r="S17" s="34">
        <f>SUM(T17:U17)</f>
        <v>0</v>
      </c>
      <c r="T17" s="34"/>
      <c r="U17" s="20">
        <v>0</v>
      </c>
      <c r="V17" s="34">
        <f>SUM(W17:X17)</f>
        <v>0</v>
      </c>
      <c r="W17" s="40"/>
      <c r="X17" s="20">
        <v>0</v>
      </c>
    </row>
    <row r="18" spans="1:24" s="35" customFormat="1" ht="15.75">
      <c r="A18" s="31" t="s">
        <v>26</v>
      </c>
      <c r="B18" s="4"/>
      <c r="C18" s="4"/>
      <c r="D18" s="1"/>
      <c r="E18" s="1"/>
      <c r="F18" s="14"/>
      <c r="G18" s="14"/>
      <c r="H18" s="17"/>
      <c r="I18" s="17"/>
      <c r="J18" s="26">
        <f>SUM(K18:L18)-9820</f>
        <v>9305.5999999999985</v>
      </c>
      <c r="K18" s="26">
        <v>14215.6</v>
      </c>
      <c r="L18" s="20">
        <v>4910</v>
      </c>
      <c r="M18" s="34">
        <f>N18+O18</f>
        <v>525.19999999999982</v>
      </c>
      <c r="N18" s="34">
        <v>4033.1</v>
      </c>
      <c r="O18" s="20">
        <v>-3507.9</v>
      </c>
      <c r="P18" s="34"/>
      <c r="Q18" s="34"/>
      <c r="R18" s="20">
        <v>0</v>
      </c>
      <c r="S18" s="34"/>
      <c r="T18" s="34"/>
      <c r="U18" s="20">
        <v>0</v>
      </c>
      <c r="V18" s="34"/>
      <c r="W18" s="40"/>
      <c r="X18" s="20">
        <v>0</v>
      </c>
    </row>
    <row r="19" spans="1:24" s="30" customFormat="1" ht="15.75">
      <c r="A19" s="29" t="s">
        <v>6</v>
      </c>
      <c r="B19" s="3">
        <v>31470345.5</v>
      </c>
      <c r="C19" s="3">
        <v>28483764.899999999</v>
      </c>
      <c r="D19" s="3">
        <v>13598555.5</v>
      </c>
      <c r="E19" s="3">
        <v>6164534.4000000004</v>
      </c>
      <c r="F19" s="16">
        <v>36852286.600000001</v>
      </c>
      <c r="G19" s="16">
        <v>32643615.699999999</v>
      </c>
      <c r="H19" s="16">
        <v>15175633.699999999</v>
      </c>
      <c r="I19" s="16">
        <v>5839207</v>
      </c>
      <c r="J19" s="26">
        <f>SUM(K19:L19)-60125</f>
        <v>973701.60000000009</v>
      </c>
      <c r="K19" s="26">
        <v>894503.9</v>
      </c>
      <c r="L19" s="20">
        <v>139322.70000000001</v>
      </c>
      <c r="M19" s="34">
        <f>SUM(N19:O19)-76410.5</f>
        <v>1331666.5</v>
      </c>
      <c r="N19" s="34">
        <v>1168148.1000000001</v>
      </c>
      <c r="O19" s="20">
        <v>239928.9</v>
      </c>
      <c r="P19" s="34">
        <f>SUM(Q19:R19)-33171.7</f>
        <v>1138541.6000000001</v>
      </c>
      <c r="Q19" s="34">
        <v>1010377.3</v>
      </c>
      <c r="R19" s="20">
        <v>161336</v>
      </c>
      <c r="S19" s="34">
        <f>SUM(T19:U19)-18781.5</f>
        <v>893905.9</v>
      </c>
      <c r="T19" s="34">
        <v>739146.3</v>
      </c>
      <c r="U19" s="20">
        <v>173541.1</v>
      </c>
      <c r="V19" s="34">
        <f>SUM(W19:X19)-18782.2</f>
        <v>962156.10000000009</v>
      </c>
      <c r="W19" s="40">
        <v>781335.3</v>
      </c>
      <c r="X19" s="20">
        <v>199603</v>
      </c>
    </row>
    <row r="20" spans="1:24" ht="15.75">
      <c r="A20" s="36" t="s">
        <v>7</v>
      </c>
      <c r="B20" s="1">
        <f t="shared" ref="B20:X20" si="10">B8-B19</f>
        <v>302578.19999999925</v>
      </c>
      <c r="C20" s="1">
        <f t="shared" si="10"/>
        <v>282411.90000000224</v>
      </c>
      <c r="D20" s="1">
        <f t="shared" si="10"/>
        <v>20166.300000000745</v>
      </c>
      <c r="E20" s="1">
        <f t="shared" si="10"/>
        <v>28851.699999999255</v>
      </c>
      <c r="F20" s="17">
        <f t="shared" si="10"/>
        <v>-1122331.4200000018</v>
      </c>
      <c r="G20" s="17">
        <f t="shared" si="10"/>
        <v>-916746.19999999925</v>
      </c>
      <c r="H20" s="17">
        <f t="shared" si="10"/>
        <v>-205525.29999999888</v>
      </c>
      <c r="I20" s="17">
        <f t="shared" si="10"/>
        <v>15736.200000000186</v>
      </c>
      <c r="J20" s="20">
        <f t="shared" si="10"/>
        <v>68478.389999999898</v>
      </c>
      <c r="K20" s="20">
        <f t="shared" si="10"/>
        <v>32506.29999999993</v>
      </c>
      <c r="L20" s="20">
        <f t="shared" si="10"/>
        <v>35972.19</v>
      </c>
      <c r="M20" s="20">
        <f t="shared" si="10"/>
        <v>-135706.89999999991</v>
      </c>
      <c r="N20" s="20">
        <f t="shared" si="10"/>
        <v>-62144.100000000093</v>
      </c>
      <c r="O20" s="20">
        <f t="shared" si="10"/>
        <v>-73562.899999999994</v>
      </c>
      <c r="P20" s="20">
        <f t="shared" si="10"/>
        <v>-22990.700000000186</v>
      </c>
      <c r="Q20" s="20">
        <f t="shared" si="10"/>
        <v>-22990.700000000186</v>
      </c>
      <c r="R20" s="20">
        <f t="shared" si="10"/>
        <v>0</v>
      </c>
      <c r="S20" s="20">
        <f t="shared" si="10"/>
        <v>-33000.000000000116</v>
      </c>
      <c r="T20" s="20">
        <f t="shared" si="10"/>
        <v>-32999.70000000007</v>
      </c>
      <c r="U20" s="20">
        <f t="shared" si="10"/>
        <v>0</v>
      </c>
      <c r="V20" s="20">
        <f t="shared" si="10"/>
        <v>-35000</v>
      </c>
      <c r="W20" s="20">
        <f t="shared" si="10"/>
        <v>-35000</v>
      </c>
      <c r="X20" s="20">
        <f t="shared" si="10"/>
        <v>0</v>
      </c>
    </row>
    <row r="21" spans="1:24" ht="31.5">
      <c r="A21" s="37" t="s">
        <v>8</v>
      </c>
      <c r="B21" s="1">
        <f t="shared" ref="B21:I21" si="11">-B20</f>
        <v>-302578.19999999925</v>
      </c>
      <c r="C21" s="1">
        <f t="shared" si="11"/>
        <v>-282411.90000000224</v>
      </c>
      <c r="D21" s="1">
        <f t="shared" si="11"/>
        <v>-20166.300000000745</v>
      </c>
      <c r="E21" s="1">
        <f t="shared" si="11"/>
        <v>-28851.699999999255</v>
      </c>
      <c r="F21" s="17">
        <f t="shared" si="11"/>
        <v>1122331.4200000018</v>
      </c>
      <c r="G21" s="17">
        <f t="shared" si="11"/>
        <v>916746.19999999925</v>
      </c>
      <c r="H21" s="17">
        <f t="shared" si="11"/>
        <v>205525.29999999888</v>
      </c>
      <c r="I21" s="17">
        <f t="shared" si="11"/>
        <v>-15736.200000000186</v>
      </c>
      <c r="J21" s="20">
        <f>-J20</f>
        <v>-68478.389999999898</v>
      </c>
      <c r="K21" s="20">
        <f t="shared" ref="K21:X21" si="12">-K20</f>
        <v>-32506.29999999993</v>
      </c>
      <c r="L21" s="20">
        <f t="shared" si="12"/>
        <v>-35972.19</v>
      </c>
      <c r="M21" s="20">
        <f t="shared" si="12"/>
        <v>135706.89999999991</v>
      </c>
      <c r="N21" s="20">
        <f t="shared" si="12"/>
        <v>62144.100000000093</v>
      </c>
      <c r="O21" s="20">
        <f t="shared" si="12"/>
        <v>73562.899999999994</v>
      </c>
      <c r="P21" s="20">
        <f t="shared" si="12"/>
        <v>22990.700000000186</v>
      </c>
      <c r="Q21" s="20">
        <f t="shared" si="12"/>
        <v>22990.700000000186</v>
      </c>
      <c r="R21" s="20">
        <f t="shared" si="12"/>
        <v>0</v>
      </c>
      <c r="S21" s="20">
        <f t="shared" si="12"/>
        <v>33000.000000000116</v>
      </c>
      <c r="T21" s="20">
        <f t="shared" si="12"/>
        <v>32999.70000000007</v>
      </c>
      <c r="U21" s="20">
        <f t="shared" si="12"/>
        <v>0</v>
      </c>
      <c r="V21" s="20">
        <f t="shared" si="12"/>
        <v>35000</v>
      </c>
      <c r="W21" s="20">
        <f t="shared" si="12"/>
        <v>35000</v>
      </c>
      <c r="X21" s="20">
        <f t="shared" si="12"/>
        <v>0</v>
      </c>
    </row>
    <row r="22" spans="1:24">
      <c r="N22" s="23"/>
      <c r="O22" s="23"/>
      <c r="R22" s="23"/>
      <c r="T22" s="23"/>
      <c r="U22" s="10"/>
    </row>
    <row r="23" spans="1:24">
      <c r="J23" s="4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 spans="1:24">
      <c r="N24" s="24"/>
      <c r="O24" s="23"/>
      <c r="Q24" s="23"/>
      <c r="R24" s="23"/>
      <c r="U24" s="23"/>
      <c r="W24" s="23"/>
      <c r="X24" s="23"/>
    </row>
    <row r="25" spans="1:24">
      <c r="B25" s="9"/>
      <c r="C25" s="9"/>
      <c r="D25" s="10"/>
      <c r="E25" s="10"/>
      <c r="F25" s="10"/>
      <c r="G25" s="10"/>
      <c r="H25" s="10"/>
      <c r="I25" s="10"/>
      <c r="J25" s="10"/>
      <c r="K25" s="10"/>
      <c r="N25" s="23"/>
      <c r="O25" s="23"/>
      <c r="Q25" s="23"/>
      <c r="R25" s="23"/>
    </row>
    <row r="26" spans="1:24" ht="12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3"/>
      <c r="M26" s="44"/>
      <c r="N26" s="44"/>
      <c r="O26" s="44"/>
      <c r="P26" s="44"/>
      <c r="Q26" s="44"/>
      <c r="R26" s="44"/>
      <c r="S26" s="44"/>
    </row>
    <row r="27" spans="1:24" ht="12.75" customHeight="1">
      <c r="A27" s="8"/>
      <c r="B27" s="9"/>
      <c r="C27" s="9"/>
      <c r="D27" s="9"/>
      <c r="E27" s="9"/>
      <c r="F27" s="9"/>
      <c r="G27" s="9"/>
      <c r="H27" s="10"/>
      <c r="I27" s="10"/>
      <c r="J27" s="10"/>
      <c r="K27" s="10"/>
      <c r="L27" s="23"/>
      <c r="M27" s="44"/>
      <c r="N27" s="44"/>
      <c r="O27" s="44"/>
      <c r="P27" s="44"/>
      <c r="Q27" s="44"/>
      <c r="R27" s="44"/>
      <c r="S27" s="44"/>
    </row>
    <row r="28" spans="1:24" ht="15" customHeight="1">
      <c r="A28" s="8"/>
      <c r="B28" s="11"/>
      <c r="C28" s="11"/>
      <c r="D28" s="11"/>
      <c r="E28" s="11"/>
      <c r="F28" s="9"/>
      <c r="G28" s="9"/>
      <c r="H28" s="10"/>
      <c r="I28" s="10"/>
      <c r="J28" s="10"/>
      <c r="K28" s="10"/>
      <c r="L28" s="23"/>
      <c r="M28" s="44"/>
      <c r="N28" s="44"/>
      <c r="O28" s="44"/>
      <c r="P28" s="44"/>
      <c r="Q28" s="44"/>
      <c r="R28" s="44"/>
      <c r="S28" s="44"/>
    </row>
    <row r="29" spans="1:24" ht="15" customHeight="1">
      <c r="A29" s="8"/>
      <c r="B29" s="11"/>
      <c r="C29" s="11"/>
      <c r="D29" s="11"/>
      <c r="E29" s="11"/>
      <c r="F29" s="9"/>
      <c r="G29" s="9"/>
      <c r="H29" s="10"/>
      <c r="I29" s="10"/>
      <c r="J29" s="10"/>
      <c r="K29" s="10"/>
      <c r="M29" s="44"/>
      <c r="N29" s="44"/>
      <c r="O29" s="44"/>
      <c r="P29" s="44"/>
      <c r="Q29" s="44"/>
      <c r="R29" s="44"/>
      <c r="S29" s="44"/>
    </row>
    <row r="30" spans="1:24" ht="15">
      <c r="A30" s="8"/>
      <c r="B30" s="11"/>
      <c r="C30" s="11"/>
      <c r="D30" s="11"/>
      <c r="E30" s="11"/>
      <c r="F30" s="9"/>
      <c r="G30" s="9"/>
      <c r="H30" s="10"/>
      <c r="I30" s="10"/>
      <c r="J30" s="10"/>
      <c r="K30" s="10"/>
    </row>
    <row r="31" spans="1:24" ht="15">
      <c r="A31" s="8"/>
      <c r="B31" s="11"/>
      <c r="C31" s="11"/>
      <c r="D31" s="11"/>
      <c r="E31" s="11"/>
      <c r="F31" s="8"/>
      <c r="G31" s="8"/>
    </row>
    <row r="32" spans="1:24">
      <c r="A32" s="8"/>
      <c r="B32" s="8"/>
      <c r="C32" s="8"/>
      <c r="D32" s="8"/>
      <c r="E32" s="8"/>
      <c r="F32" s="8"/>
      <c r="G32" s="8"/>
    </row>
  </sheetData>
  <mergeCells count="8">
    <mergeCell ref="B3:W3"/>
    <mergeCell ref="B6:E6"/>
    <mergeCell ref="F6:I6"/>
    <mergeCell ref="J6:L6"/>
    <mergeCell ref="M6:O6"/>
    <mergeCell ref="P6:R6"/>
    <mergeCell ref="S6:U6"/>
    <mergeCell ref="V6:X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консолидир</vt:lpstr>
      <vt:lpstr>'Свод консолидир'!Область_печати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PC-1</cp:lastModifiedBy>
  <cp:lastPrinted>2025-11-13T10:17:27Z</cp:lastPrinted>
  <dcterms:created xsi:type="dcterms:W3CDTF">2017-10-13T07:02:54Z</dcterms:created>
  <dcterms:modified xsi:type="dcterms:W3CDTF">2025-11-13T10:17:40Z</dcterms:modified>
</cp:coreProperties>
</file>