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45" windowWidth="13365" windowHeight="12660"/>
  </bookViews>
  <sheets>
    <sheet name="2025" sheetId="2" r:id="rId1"/>
  </sheets>
  <definedNames>
    <definedName name="_xlnm._FilterDatabase" localSheetId="0" hidden="1">'2025'!$B$7:$I$586</definedName>
    <definedName name="_xlnm.Print_Area" localSheetId="0">'2025'!$A$1:$I$586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H103" i="2"/>
  <c r="H145"/>
  <c r="H71"/>
  <c r="H133"/>
  <c r="H132"/>
  <c r="H131"/>
  <c r="H40"/>
  <c r="H39"/>
  <c r="H38"/>
  <c r="H37"/>
  <c r="H55"/>
  <c r="H128"/>
  <c r="H258"/>
  <c r="H498"/>
  <c r="H550"/>
  <c r="G550"/>
  <c r="I551"/>
  <c r="H534"/>
  <c r="H533" s="1"/>
  <c r="H532" s="1"/>
  <c r="H531" s="1"/>
  <c r="G534"/>
  <c r="G533" s="1"/>
  <c r="G532" s="1"/>
  <c r="H460"/>
  <c r="G460"/>
  <c r="H463"/>
  <c r="G463"/>
  <c r="H261"/>
  <c r="H284"/>
  <c r="H283" s="1"/>
  <c r="G283"/>
  <c r="H236"/>
  <c r="G218"/>
  <c r="G209"/>
  <c r="H165"/>
  <c r="H164" s="1"/>
  <c r="H163" s="1"/>
  <c r="H162" s="1"/>
  <c r="H161" s="1"/>
  <c r="H160" s="1"/>
  <c r="G164"/>
  <c r="G163" s="1"/>
  <c r="G162" s="1"/>
  <c r="G161" s="1"/>
  <c r="G160" s="1"/>
  <c r="H130"/>
  <c r="G97"/>
  <c r="H97"/>
  <c r="I98"/>
  <c r="I97" s="1"/>
  <c r="I96"/>
  <c r="I522"/>
  <c r="I521"/>
  <c r="H520"/>
  <c r="G520"/>
  <c r="I496"/>
  <c r="I495"/>
  <c r="H494"/>
  <c r="G494"/>
  <c r="I284" l="1"/>
  <c r="I283" s="1"/>
  <c r="I165"/>
  <c r="I164" s="1"/>
  <c r="I163" s="1"/>
  <c r="I162" s="1"/>
  <c r="I161" s="1"/>
  <c r="I160" s="1"/>
  <c r="I520"/>
  <c r="I494"/>
  <c r="I408"/>
  <c r="I407"/>
  <c r="H406"/>
  <c r="G406"/>
  <c r="I433"/>
  <c r="I432"/>
  <c r="H431"/>
  <c r="G431"/>
  <c r="G409"/>
  <c r="I418"/>
  <c r="I417"/>
  <c r="H416"/>
  <c r="G416"/>
  <c r="H280"/>
  <c r="G280"/>
  <c r="I281"/>
  <c r="G255"/>
  <c r="I279"/>
  <c r="I278"/>
  <c r="H277"/>
  <c r="G277"/>
  <c r="I276"/>
  <c r="I275"/>
  <c r="H274"/>
  <c r="G274"/>
  <c r="G236"/>
  <c r="I237"/>
  <c r="I406" l="1"/>
  <c r="I431"/>
  <c r="I416"/>
  <c r="I277"/>
  <c r="I274"/>
  <c r="H255" l="1"/>
  <c r="H21"/>
  <c r="G21"/>
  <c r="I252"/>
  <c r="I251"/>
  <c r="H250"/>
  <c r="G250"/>
  <c r="I214"/>
  <c r="H87"/>
  <c r="G87"/>
  <c r="I88"/>
  <c r="I87" s="1"/>
  <c r="H212" l="1"/>
  <c r="G212"/>
  <c r="H173"/>
  <c r="G173"/>
  <c r="I175"/>
  <c r="I585"/>
  <c r="I584" s="1"/>
  <c r="I583" s="1"/>
  <c r="H584"/>
  <c r="H583" s="1"/>
  <c r="G584"/>
  <c r="G583" s="1"/>
  <c r="I579"/>
  <c r="I578" s="1"/>
  <c r="H578"/>
  <c r="G578"/>
  <c r="I529"/>
  <c r="I528" s="1"/>
  <c r="I527" s="1"/>
  <c r="H528"/>
  <c r="H527" s="1"/>
  <c r="G528"/>
  <c r="G527" s="1"/>
  <c r="I524"/>
  <c r="I523" s="1"/>
  <c r="H523"/>
  <c r="G523"/>
  <c r="H473"/>
  <c r="G473"/>
  <c r="I474"/>
  <c r="I464"/>
  <c r="H468"/>
  <c r="H459" s="1"/>
  <c r="H458" s="1"/>
  <c r="I469"/>
  <c r="I468" s="1"/>
  <c r="G468"/>
  <c r="G459" s="1"/>
  <c r="G458" s="1"/>
  <c r="I467"/>
  <c r="I466"/>
  <c r="I465"/>
  <c r="I462"/>
  <c r="I461"/>
  <c r="H452"/>
  <c r="G452"/>
  <c r="I456"/>
  <c r="I457"/>
  <c r="I455"/>
  <c r="I438"/>
  <c r="I437" s="1"/>
  <c r="I436" s="1"/>
  <c r="I435" s="1"/>
  <c r="I434" s="1"/>
  <c r="H437"/>
  <c r="H436" s="1"/>
  <c r="H435" s="1"/>
  <c r="H434" s="1"/>
  <c r="G437"/>
  <c r="G436" s="1"/>
  <c r="G435" s="1"/>
  <c r="G434" s="1"/>
  <c r="H375"/>
  <c r="G375"/>
  <c r="I376"/>
  <c r="I377"/>
  <c r="H353"/>
  <c r="G353"/>
  <c r="I355"/>
  <c r="H351"/>
  <c r="G351"/>
  <c r="I352"/>
  <c r="I351" s="1"/>
  <c r="I325"/>
  <c r="I324" s="1"/>
  <c r="H324"/>
  <c r="G324"/>
  <c r="H307"/>
  <c r="G307"/>
  <c r="I312"/>
  <c r="H297"/>
  <c r="G297"/>
  <c r="I298"/>
  <c r="I297" s="1"/>
  <c r="I303"/>
  <c r="I302" s="1"/>
  <c r="I301" s="1"/>
  <c r="I300" s="1"/>
  <c r="H302"/>
  <c r="H301" s="1"/>
  <c r="H300" s="1"/>
  <c r="G302"/>
  <c r="G301" s="1"/>
  <c r="G300" s="1"/>
  <c r="H263"/>
  <c r="G263"/>
  <c r="I264"/>
  <c r="I263" s="1"/>
  <c r="G261"/>
  <c r="I262"/>
  <c r="I261" s="1"/>
  <c r="H259"/>
  <c r="G259"/>
  <c r="I260"/>
  <c r="I259" s="1"/>
  <c r="H209"/>
  <c r="I213"/>
  <c r="I212" s="1"/>
  <c r="I202"/>
  <c r="I201" s="1"/>
  <c r="I200" s="1"/>
  <c r="H201"/>
  <c r="H200" s="1"/>
  <c r="G201"/>
  <c r="G200" s="1"/>
  <c r="I191"/>
  <c r="I190" s="1"/>
  <c r="H190"/>
  <c r="G190"/>
  <c r="I189"/>
  <c r="I188" s="1"/>
  <c r="H188"/>
  <c r="G188"/>
  <c r="I174"/>
  <c r="I121"/>
  <c r="I120" s="1"/>
  <c r="H120"/>
  <c r="G120"/>
  <c r="I119"/>
  <c r="I118"/>
  <c r="I117"/>
  <c r="I116"/>
  <c r="I115"/>
  <c r="I114"/>
  <c r="H113"/>
  <c r="G113"/>
  <c r="I112"/>
  <c r="I111"/>
  <c r="H110"/>
  <c r="G110"/>
  <c r="I73"/>
  <c r="I72" s="1"/>
  <c r="H72"/>
  <c r="G72"/>
  <c r="I92"/>
  <c r="I91" s="1"/>
  <c r="I90" s="1"/>
  <c r="I89" s="1"/>
  <c r="H91"/>
  <c r="H90" s="1"/>
  <c r="H89" s="1"/>
  <c r="G91"/>
  <c r="G90" s="1"/>
  <c r="G89" s="1"/>
  <c r="H409"/>
  <c r="I410"/>
  <c r="I411"/>
  <c r="H320"/>
  <c r="H319" s="1"/>
  <c r="H318" s="1"/>
  <c r="G320"/>
  <c r="G319" s="1"/>
  <c r="G318" s="1"/>
  <c r="I321"/>
  <c r="I320" s="1"/>
  <c r="I319" s="1"/>
  <c r="I318" s="1"/>
  <c r="H326"/>
  <c r="G326"/>
  <c r="I328"/>
  <c r="H248"/>
  <c r="G248"/>
  <c r="I249"/>
  <c r="I248" s="1"/>
  <c r="I238"/>
  <c r="I236" s="1"/>
  <c r="H235"/>
  <c r="H234" s="1"/>
  <c r="G235"/>
  <c r="G234" s="1"/>
  <c r="I226"/>
  <c r="I225" s="1"/>
  <c r="I224" s="1"/>
  <c r="I223" s="1"/>
  <c r="I222" s="1"/>
  <c r="H225"/>
  <c r="H224" s="1"/>
  <c r="H223" s="1"/>
  <c r="H222" s="1"/>
  <c r="G225"/>
  <c r="G224" s="1"/>
  <c r="G223" s="1"/>
  <c r="G222" s="1"/>
  <c r="H142"/>
  <c r="G142"/>
  <c r="I144"/>
  <c r="I460" l="1"/>
  <c r="I463"/>
  <c r="H295"/>
  <c r="H296"/>
  <c r="G295"/>
  <c r="G296"/>
  <c r="I295"/>
  <c r="I296"/>
  <c r="I235"/>
  <c r="I234" s="1"/>
  <c r="G187"/>
  <c r="G526"/>
  <c r="G525" s="1"/>
  <c r="I187"/>
  <c r="H187"/>
  <c r="I173"/>
  <c r="I375"/>
  <c r="G299"/>
  <c r="I582"/>
  <c r="I581" s="1"/>
  <c r="I580" s="1"/>
  <c r="H582"/>
  <c r="H581" s="1"/>
  <c r="H580" s="1"/>
  <c r="I110"/>
  <c r="G582"/>
  <c r="G581" s="1"/>
  <c r="G580" s="1"/>
  <c r="I526"/>
  <c r="I525" s="1"/>
  <c r="H526"/>
  <c r="H525" s="1"/>
  <c r="G208"/>
  <c r="I409"/>
  <c r="H208"/>
  <c r="G109"/>
  <c r="G108" s="1"/>
  <c r="H299"/>
  <c r="I299"/>
  <c r="H109"/>
  <c r="H108" s="1"/>
  <c r="I113"/>
  <c r="G388"/>
  <c r="G344"/>
  <c r="G293"/>
  <c r="G292" s="1"/>
  <c r="I459" l="1"/>
  <c r="I458" s="1"/>
  <c r="G291"/>
  <c r="G290"/>
  <c r="G289" s="1"/>
  <c r="I109"/>
  <c r="I108" s="1"/>
  <c r="G480"/>
  <c r="I519"/>
  <c r="I518"/>
  <c r="H517"/>
  <c r="G517"/>
  <c r="I516"/>
  <c r="I515"/>
  <c r="H514"/>
  <c r="G514"/>
  <c r="H396"/>
  <c r="G396"/>
  <c r="I398"/>
  <c r="I392"/>
  <c r="I391" s="1"/>
  <c r="H391"/>
  <c r="G391"/>
  <c r="I390"/>
  <c r="I389" s="1"/>
  <c r="H389"/>
  <c r="G389"/>
  <c r="H387"/>
  <c r="G387"/>
  <c r="I374"/>
  <c r="I373"/>
  <c r="H372"/>
  <c r="G372"/>
  <c r="I273"/>
  <c r="I272"/>
  <c r="H271"/>
  <c r="G271"/>
  <c r="I270"/>
  <c r="I269" s="1"/>
  <c r="H269"/>
  <c r="G269"/>
  <c r="I268"/>
  <c r="I267" s="1"/>
  <c r="H267"/>
  <c r="G267"/>
  <c r="H241"/>
  <c r="G241"/>
  <c r="I514" l="1"/>
  <c r="I517"/>
  <c r="I388"/>
  <c r="I387" s="1"/>
  <c r="I271"/>
  <c r="I372"/>
  <c r="I490" l="1"/>
  <c r="I577"/>
  <c r="I570"/>
  <c r="I569"/>
  <c r="I567"/>
  <c r="I561"/>
  <c r="I559"/>
  <c r="I557"/>
  <c r="I555"/>
  <c r="I553"/>
  <c r="I552"/>
  <c r="H539"/>
  <c r="H538" s="1"/>
  <c r="I540"/>
  <c r="I539" s="1"/>
  <c r="I538" s="1"/>
  <c r="I535"/>
  <c r="I513"/>
  <c r="I512"/>
  <c r="I510"/>
  <c r="I509"/>
  <c r="I507"/>
  <c r="I505"/>
  <c r="I503"/>
  <c r="H497"/>
  <c r="G497"/>
  <c r="I499"/>
  <c r="I498"/>
  <c r="I493"/>
  <c r="I492"/>
  <c r="I488"/>
  <c r="I486"/>
  <c r="I482"/>
  <c r="I481"/>
  <c r="I550" l="1"/>
  <c r="I497"/>
  <c r="G471"/>
  <c r="H427"/>
  <c r="G427"/>
  <c r="I430"/>
  <c r="H420"/>
  <c r="G420"/>
  <c r="I422"/>
  <c r="H412"/>
  <c r="G412"/>
  <c r="I415"/>
  <c r="I371"/>
  <c r="I370" s="1"/>
  <c r="H370"/>
  <c r="G370"/>
  <c r="I369"/>
  <c r="I368" s="1"/>
  <c r="H368"/>
  <c r="G368"/>
  <c r="I367"/>
  <c r="I366" s="1"/>
  <c r="H366"/>
  <c r="G366"/>
  <c r="I344"/>
  <c r="I343" s="1"/>
  <c r="H343"/>
  <c r="G343"/>
  <c r="I342"/>
  <c r="I341" s="1"/>
  <c r="H341"/>
  <c r="G341"/>
  <c r="I340"/>
  <c r="I339" s="1"/>
  <c r="H339"/>
  <c r="G339"/>
  <c r="H313"/>
  <c r="G313"/>
  <c r="I258"/>
  <c r="I254"/>
  <c r="I253"/>
  <c r="I242"/>
  <c r="I211"/>
  <c r="H196"/>
  <c r="G196"/>
  <c r="I197"/>
  <c r="I250" l="1"/>
  <c r="H186"/>
  <c r="H185" s="1"/>
  <c r="G186"/>
  <c r="G185" s="1"/>
  <c r="G470"/>
  <c r="H306"/>
  <c r="G306"/>
  <c r="I185" l="1"/>
  <c r="I186"/>
  <c r="H83"/>
  <c r="I85"/>
  <c r="I84"/>
  <c r="G83"/>
  <c r="I25"/>
  <c r="I576"/>
  <c r="I575" s="1"/>
  <c r="H576"/>
  <c r="H575" s="1"/>
  <c r="G576"/>
  <c r="G575" s="1"/>
  <c r="H568"/>
  <c r="G568"/>
  <c r="I566"/>
  <c r="H566"/>
  <c r="G566"/>
  <c r="I560"/>
  <c r="H560"/>
  <c r="G560"/>
  <c r="I558"/>
  <c r="H558"/>
  <c r="G558"/>
  <c r="I556"/>
  <c r="H556"/>
  <c r="G556"/>
  <c r="I554"/>
  <c r="H554"/>
  <c r="G554"/>
  <c r="I545"/>
  <c r="I544" s="1"/>
  <c r="I543" s="1"/>
  <c r="I542" s="1"/>
  <c r="I541" s="1"/>
  <c r="H544"/>
  <c r="H543" s="1"/>
  <c r="H542" s="1"/>
  <c r="H541" s="1"/>
  <c r="G544"/>
  <c r="G543" s="1"/>
  <c r="G542" s="1"/>
  <c r="G541" s="1"/>
  <c r="G539"/>
  <c r="G538" s="1"/>
  <c r="I534"/>
  <c r="I533" s="1"/>
  <c r="I532" s="1"/>
  <c r="I531" s="1"/>
  <c r="H511"/>
  <c r="G511"/>
  <c r="H508"/>
  <c r="G508"/>
  <c r="I506"/>
  <c r="H506"/>
  <c r="G506"/>
  <c r="I504"/>
  <c r="H504"/>
  <c r="G504"/>
  <c r="I502"/>
  <c r="H502"/>
  <c r="G502"/>
  <c r="I501"/>
  <c r="I500" s="1"/>
  <c r="H500"/>
  <c r="G500"/>
  <c r="H491"/>
  <c r="G491"/>
  <c r="I489"/>
  <c r="H489"/>
  <c r="G489"/>
  <c r="I487"/>
  <c r="H487"/>
  <c r="G487"/>
  <c r="I485"/>
  <c r="H485"/>
  <c r="G485"/>
  <c r="I484"/>
  <c r="I483" s="1"/>
  <c r="H483"/>
  <c r="G483"/>
  <c r="H480"/>
  <c r="I475"/>
  <c r="I473" s="1"/>
  <c r="I472"/>
  <c r="I471" s="1"/>
  <c r="H471"/>
  <c r="H470" s="1"/>
  <c r="I454"/>
  <c r="I453"/>
  <c r="I451"/>
  <c r="I450"/>
  <c r="H449"/>
  <c r="G449"/>
  <c r="I444"/>
  <c r="I443"/>
  <c r="H442"/>
  <c r="H441" s="1"/>
  <c r="H440" s="1"/>
  <c r="H439" s="1"/>
  <c r="G442"/>
  <c r="G441" s="1"/>
  <c r="G440" s="1"/>
  <c r="G439" s="1"/>
  <c r="I429"/>
  <c r="I428"/>
  <c r="I426"/>
  <c r="I425" s="1"/>
  <c r="H425"/>
  <c r="G425"/>
  <c r="I424"/>
  <c r="I423" s="1"/>
  <c r="H423"/>
  <c r="G423"/>
  <c r="I421"/>
  <c r="I420" s="1"/>
  <c r="I414"/>
  <c r="I413"/>
  <c r="I405"/>
  <c r="I404"/>
  <c r="H403"/>
  <c r="G403"/>
  <c r="I402"/>
  <c r="I401" s="1"/>
  <c r="H401"/>
  <c r="G401"/>
  <c r="I400"/>
  <c r="I399" s="1"/>
  <c r="H399"/>
  <c r="G399"/>
  <c r="I397"/>
  <c r="I396" s="1"/>
  <c r="I386"/>
  <c r="I385"/>
  <c r="H384"/>
  <c r="G384"/>
  <c r="I383"/>
  <c r="I382"/>
  <c r="H381"/>
  <c r="G381"/>
  <c r="I380"/>
  <c r="I379"/>
  <c r="H378"/>
  <c r="G378"/>
  <c r="I365"/>
  <c r="I364" s="1"/>
  <c r="H364"/>
  <c r="G364"/>
  <c r="I363"/>
  <c r="I362" s="1"/>
  <c r="H362"/>
  <c r="G362"/>
  <c r="I361"/>
  <c r="I360" s="1"/>
  <c r="H360"/>
  <c r="G360"/>
  <c r="I359"/>
  <c r="I358" s="1"/>
  <c r="H358"/>
  <c r="G358"/>
  <c r="I357"/>
  <c r="I356" s="1"/>
  <c r="H356"/>
  <c r="G356"/>
  <c r="I354"/>
  <c r="I353" s="1"/>
  <c r="I347"/>
  <c r="I346"/>
  <c r="H345"/>
  <c r="G345"/>
  <c r="I338"/>
  <c r="I337" s="1"/>
  <c r="H337"/>
  <c r="G337"/>
  <c r="I336"/>
  <c r="I335" s="1"/>
  <c r="H335"/>
  <c r="G335"/>
  <c r="I334"/>
  <c r="I333" s="1"/>
  <c r="H333"/>
  <c r="G333"/>
  <c r="I332"/>
  <c r="I331" s="1"/>
  <c r="H331"/>
  <c r="G331"/>
  <c r="I330"/>
  <c r="I329" s="1"/>
  <c r="H329"/>
  <c r="G329"/>
  <c r="I327"/>
  <c r="I326" s="1"/>
  <c r="I315"/>
  <c r="I314"/>
  <c r="I311"/>
  <c r="I310"/>
  <c r="I309"/>
  <c r="I308"/>
  <c r="I294"/>
  <c r="I293" s="1"/>
  <c r="I292" s="1"/>
  <c r="I291" s="1"/>
  <c r="H293"/>
  <c r="H292" s="1"/>
  <c r="H291" s="1"/>
  <c r="I288"/>
  <c r="H287"/>
  <c r="H286" s="1"/>
  <c r="H285" s="1"/>
  <c r="G287"/>
  <c r="G286" s="1"/>
  <c r="G285" s="1"/>
  <c r="I282"/>
  <c r="I280" s="1"/>
  <c r="I266"/>
  <c r="I265" s="1"/>
  <c r="H265"/>
  <c r="H247" s="1"/>
  <c r="G265"/>
  <c r="I257"/>
  <c r="I244"/>
  <c r="I243"/>
  <c r="H240"/>
  <c r="H239" s="1"/>
  <c r="H233" s="1"/>
  <c r="G240"/>
  <c r="G239" s="1"/>
  <c r="G233" s="1"/>
  <c r="I231"/>
  <c r="I230"/>
  <c r="H229"/>
  <c r="H228" s="1"/>
  <c r="H227" s="1"/>
  <c r="G229"/>
  <c r="G228" s="1"/>
  <c r="G227" s="1"/>
  <c r="I221"/>
  <c r="I220" s="1"/>
  <c r="H220"/>
  <c r="G220"/>
  <c r="G217" s="1"/>
  <c r="I219"/>
  <c r="I218" s="1"/>
  <c r="I217" s="1"/>
  <c r="H218"/>
  <c r="I210"/>
  <c r="I209" s="1"/>
  <c r="I208" s="1"/>
  <c r="H207"/>
  <c r="H206" s="1"/>
  <c r="G207"/>
  <c r="G206" s="1"/>
  <c r="I205"/>
  <c r="I204" s="1"/>
  <c r="I203" s="1"/>
  <c r="H204"/>
  <c r="H203" s="1"/>
  <c r="G204"/>
  <c r="G203" s="1"/>
  <c r="I199"/>
  <c r="H198"/>
  <c r="G198"/>
  <c r="H195"/>
  <c r="H194" s="1"/>
  <c r="G195"/>
  <c r="G194" s="1"/>
  <c r="I184"/>
  <c r="I183" s="1"/>
  <c r="H183"/>
  <c r="G183"/>
  <c r="I182"/>
  <c r="I181" s="1"/>
  <c r="H181"/>
  <c r="G181"/>
  <c r="I180"/>
  <c r="I179" s="1"/>
  <c r="H179"/>
  <c r="G179"/>
  <c r="I178"/>
  <c r="I177"/>
  <c r="H176"/>
  <c r="G176"/>
  <c r="I172"/>
  <c r="I171" s="1"/>
  <c r="H171"/>
  <c r="G171"/>
  <c r="I170"/>
  <c r="I169" s="1"/>
  <c r="H169"/>
  <c r="G169"/>
  <c r="I158"/>
  <c r="I157"/>
  <c r="I156"/>
  <c r="H155"/>
  <c r="H154" s="1"/>
  <c r="H153" s="1"/>
  <c r="H152" s="1"/>
  <c r="H151" s="1"/>
  <c r="G155"/>
  <c r="G154" s="1"/>
  <c r="G153" s="1"/>
  <c r="G152" s="1"/>
  <c r="G151" s="1"/>
  <c r="I150"/>
  <c r="I149"/>
  <c r="I148"/>
  <c r="I147"/>
  <c r="H146"/>
  <c r="G146"/>
  <c r="I145"/>
  <c r="I143"/>
  <c r="I141"/>
  <c r="I140"/>
  <c r="I139"/>
  <c r="I138"/>
  <c r="H137"/>
  <c r="G137"/>
  <c r="I136"/>
  <c r="I135" s="1"/>
  <c r="H135"/>
  <c r="G135"/>
  <c r="I134"/>
  <c r="I133"/>
  <c r="I132"/>
  <c r="I131"/>
  <c r="G130"/>
  <c r="I128"/>
  <c r="I127" s="1"/>
  <c r="I126" s="1"/>
  <c r="I125" s="1"/>
  <c r="H127"/>
  <c r="H126" s="1"/>
  <c r="H125" s="1"/>
  <c r="G127"/>
  <c r="G126" s="1"/>
  <c r="G125" s="1"/>
  <c r="I124"/>
  <c r="I123" s="1"/>
  <c r="I122" s="1"/>
  <c r="I107" s="1"/>
  <c r="H123"/>
  <c r="H122" s="1"/>
  <c r="H107" s="1"/>
  <c r="G123"/>
  <c r="G122" s="1"/>
  <c r="G107" s="1"/>
  <c r="I106"/>
  <c r="I105"/>
  <c r="H104"/>
  <c r="G104"/>
  <c r="I103"/>
  <c r="I102" s="1"/>
  <c r="H102"/>
  <c r="G102"/>
  <c r="I95"/>
  <c r="H95"/>
  <c r="G95"/>
  <c r="I82"/>
  <c r="I81"/>
  <c r="I80"/>
  <c r="H79"/>
  <c r="G79"/>
  <c r="I78"/>
  <c r="I77"/>
  <c r="H76"/>
  <c r="G76"/>
  <c r="I71"/>
  <c r="I70"/>
  <c r="I69"/>
  <c r="H68"/>
  <c r="G68"/>
  <c r="I67"/>
  <c r="I66"/>
  <c r="H65"/>
  <c r="G65"/>
  <c r="I60"/>
  <c r="I59" s="1"/>
  <c r="I58" s="1"/>
  <c r="I57" s="1"/>
  <c r="H59"/>
  <c r="H58" s="1"/>
  <c r="H57" s="1"/>
  <c r="G59"/>
  <c r="G58" s="1"/>
  <c r="G57" s="1"/>
  <c r="I56"/>
  <c r="I55"/>
  <c r="I54"/>
  <c r="I53"/>
  <c r="H52"/>
  <c r="G52"/>
  <c r="I51"/>
  <c r="I50"/>
  <c r="H49"/>
  <c r="G49"/>
  <c r="I47"/>
  <c r="I46"/>
  <c r="H45"/>
  <c r="G45"/>
  <c r="I44"/>
  <c r="I43" s="1"/>
  <c r="H43"/>
  <c r="G43"/>
  <c r="I41"/>
  <c r="I40"/>
  <c r="I39"/>
  <c r="I38"/>
  <c r="I37"/>
  <c r="H36"/>
  <c r="H35" s="1"/>
  <c r="H34" s="1"/>
  <c r="H33" s="1"/>
  <c r="G36"/>
  <c r="G35" s="1"/>
  <c r="G34" s="1"/>
  <c r="G33" s="1"/>
  <c r="I31"/>
  <c r="I30" s="1"/>
  <c r="H30"/>
  <c r="G30"/>
  <c r="I29"/>
  <c r="I28"/>
  <c r="I27"/>
  <c r="H26"/>
  <c r="G26"/>
  <c r="I24"/>
  <c r="I23"/>
  <c r="I22"/>
  <c r="I20"/>
  <c r="I19"/>
  <c r="H18"/>
  <c r="G18"/>
  <c r="I14"/>
  <c r="I13"/>
  <c r="I12"/>
  <c r="H11"/>
  <c r="H10" s="1"/>
  <c r="H9" s="1"/>
  <c r="G11"/>
  <c r="G10" s="1"/>
  <c r="G9" s="1"/>
  <c r="G247" l="1"/>
  <c r="G246" s="1"/>
  <c r="G245" s="1"/>
  <c r="H217"/>
  <c r="H216" s="1"/>
  <c r="H215" s="1"/>
  <c r="H129"/>
  <c r="H94"/>
  <c r="H93" s="1"/>
  <c r="G94"/>
  <c r="G93" s="1"/>
  <c r="I94"/>
  <c r="I93" s="1"/>
  <c r="H48"/>
  <c r="H42" s="1"/>
  <c r="H32" s="1"/>
  <c r="G395"/>
  <c r="H419"/>
  <c r="G419"/>
  <c r="H479"/>
  <c r="H478" s="1"/>
  <c r="G479"/>
  <c r="G478" s="1"/>
  <c r="H395"/>
  <c r="I549"/>
  <c r="I548" s="1"/>
  <c r="I547" s="1"/>
  <c r="I546" s="1"/>
  <c r="H549"/>
  <c r="H548" s="1"/>
  <c r="H547" s="1"/>
  <c r="H546" s="1"/>
  <c r="G549"/>
  <c r="G548" s="1"/>
  <c r="G547" s="1"/>
  <c r="G546" s="1"/>
  <c r="H246"/>
  <c r="H245" s="1"/>
  <c r="H574"/>
  <c r="H573" s="1"/>
  <c r="H572" s="1"/>
  <c r="H571" s="1"/>
  <c r="G574"/>
  <c r="G573" s="1"/>
  <c r="G572" s="1"/>
  <c r="G571" s="1"/>
  <c r="I574"/>
  <c r="I573" s="1"/>
  <c r="I572" s="1"/>
  <c r="I571" s="1"/>
  <c r="I21"/>
  <c r="I452"/>
  <c r="G350"/>
  <c r="G349" s="1"/>
  <c r="G348" s="1"/>
  <c r="G323"/>
  <c r="G322" s="1"/>
  <c r="G317" s="1"/>
  <c r="I290"/>
  <c r="I289" s="1"/>
  <c r="I307"/>
  <c r="H290"/>
  <c r="H289" s="1"/>
  <c r="G168"/>
  <c r="G167" s="1"/>
  <c r="G166" s="1"/>
  <c r="G159" s="1"/>
  <c r="H350"/>
  <c r="H349" s="1"/>
  <c r="H348" s="1"/>
  <c r="H323"/>
  <c r="H322" s="1"/>
  <c r="H317" s="1"/>
  <c r="H168"/>
  <c r="H167" s="1"/>
  <c r="H166" s="1"/>
  <c r="H159" s="1"/>
  <c r="G216"/>
  <c r="G215" s="1"/>
  <c r="I216"/>
  <c r="I142"/>
  <c r="I241"/>
  <c r="I240" s="1"/>
  <c r="I239" s="1"/>
  <c r="I233" s="1"/>
  <c r="G101"/>
  <c r="G100" s="1"/>
  <c r="I470"/>
  <c r="I427"/>
  <c r="I419" s="1"/>
  <c r="I412"/>
  <c r="I313"/>
  <c r="H565"/>
  <c r="H564" s="1"/>
  <c r="H563" s="1"/>
  <c r="H562" s="1"/>
  <c r="G305"/>
  <c r="G304" s="1"/>
  <c r="I198"/>
  <c r="I196"/>
  <c r="I195" s="1"/>
  <c r="I194" s="1"/>
  <c r="I207"/>
  <c r="I206" s="1"/>
  <c r="G565"/>
  <c r="G564" s="1"/>
  <c r="G563" s="1"/>
  <c r="G562" s="1"/>
  <c r="H75"/>
  <c r="H74" s="1"/>
  <c r="I449"/>
  <c r="I568"/>
  <c r="I565" s="1"/>
  <c r="I564" s="1"/>
  <c r="I563" s="1"/>
  <c r="I562" s="1"/>
  <c r="I511"/>
  <c r="G129"/>
  <c r="I229"/>
  <c r="I228" s="1"/>
  <c r="I227" s="1"/>
  <c r="I403"/>
  <c r="G448"/>
  <c r="G447" s="1"/>
  <c r="G446" s="1"/>
  <c r="I345"/>
  <c r="I323" s="1"/>
  <c r="G75"/>
  <c r="G74" s="1"/>
  <c r="I480"/>
  <c r="I176"/>
  <c r="I381"/>
  <c r="H537"/>
  <c r="H536" s="1"/>
  <c r="H530" s="1"/>
  <c r="H193"/>
  <c r="H448"/>
  <c r="H447" s="1"/>
  <c r="H446" s="1"/>
  <c r="G193"/>
  <c r="I442"/>
  <c r="I441" s="1"/>
  <c r="I440" s="1"/>
  <c r="I439" s="1"/>
  <c r="G48"/>
  <c r="G42" s="1"/>
  <c r="G32" s="1"/>
  <c r="I508"/>
  <c r="G17"/>
  <c r="G16" s="1"/>
  <c r="G15" s="1"/>
  <c r="I155"/>
  <c r="I154" s="1"/>
  <c r="I153" s="1"/>
  <c r="I152" s="1"/>
  <c r="I151" s="1"/>
  <c r="I378"/>
  <c r="I384"/>
  <c r="G537"/>
  <c r="G536" s="1"/>
  <c r="I146"/>
  <c r="I137"/>
  <c r="I130"/>
  <c r="I104"/>
  <c r="I101" s="1"/>
  <c r="I100" s="1"/>
  <c r="H101"/>
  <c r="H100" s="1"/>
  <c r="I86"/>
  <c r="I83" s="1"/>
  <c r="I79"/>
  <c r="I76"/>
  <c r="H64"/>
  <c r="H63" s="1"/>
  <c r="H62" s="1"/>
  <c r="I65"/>
  <c r="I52"/>
  <c r="I49"/>
  <c r="I45"/>
  <c r="I36"/>
  <c r="I35" s="1"/>
  <c r="I34" s="1"/>
  <c r="I33" s="1"/>
  <c r="I26"/>
  <c r="I18"/>
  <c r="H17"/>
  <c r="H16" s="1"/>
  <c r="H15" s="1"/>
  <c r="I11"/>
  <c r="I10" s="1"/>
  <c r="I9" s="1"/>
  <c r="I491"/>
  <c r="H305"/>
  <c r="H304" s="1"/>
  <c r="I287"/>
  <c r="I286" s="1"/>
  <c r="I285" s="1"/>
  <c r="G64"/>
  <c r="G63" s="1"/>
  <c r="G62" s="1"/>
  <c r="I68"/>
  <c r="I537"/>
  <c r="I536" s="1"/>
  <c r="I530" s="1"/>
  <c r="I256"/>
  <c r="I215" l="1"/>
  <c r="I395"/>
  <c r="I394" s="1"/>
  <c r="I393" s="1"/>
  <c r="I479"/>
  <c r="I478" s="1"/>
  <c r="I255"/>
  <c r="I247" s="1"/>
  <c r="G445"/>
  <c r="H445"/>
  <c r="I350"/>
  <c r="I349" s="1"/>
  <c r="I348" s="1"/>
  <c r="I168"/>
  <c r="I167" s="1"/>
  <c r="I166" s="1"/>
  <c r="I159" s="1"/>
  <c r="G477"/>
  <c r="G476" s="1"/>
  <c r="H477"/>
  <c r="H476" s="1"/>
  <c r="G99"/>
  <c r="H99"/>
  <c r="I306"/>
  <c r="I305" s="1"/>
  <c r="I304" s="1"/>
  <c r="I448"/>
  <c r="I447" s="1"/>
  <c r="I446" s="1"/>
  <c r="H394"/>
  <c r="H393" s="1"/>
  <c r="G394"/>
  <c r="G393" s="1"/>
  <c r="H61"/>
  <c r="G61"/>
  <c r="I48"/>
  <c r="I42" s="1"/>
  <c r="I32" s="1"/>
  <c r="H192"/>
  <c r="I322"/>
  <c r="I317" s="1"/>
  <c r="G192"/>
  <c r="I17"/>
  <c r="I16" s="1"/>
  <c r="I15" s="1"/>
  <c r="I129"/>
  <c r="G232"/>
  <c r="I75"/>
  <c r="I74" s="1"/>
  <c r="I193"/>
  <c r="I64"/>
  <c r="I63" s="1"/>
  <c r="I62" s="1"/>
  <c r="H232"/>
  <c r="H316" l="1"/>
  <c r="I445"/>
  <c r="I316" s="1"/>
  <c r="G316"/>
  <c r="I477"/>
  <c r="I476" s="1"/>
  <c r="G8"/>
  <c r="H8"/>
  <c r="I99"/>
  <c r="I246"/>
  <c r="I245" s="1"/>
  <c r="I232" s="1"/>
  <c r="I192"/>
  <c r="I61"/>
  <c r="I8" l="1"/>
  <c r="I586" s="1"/>
  <c r="H586"/>
  <c r="G586"/>
</calcChain>
</file>

<file path=xl/sharedStrings.xml><?xml version="1.0" encoding="utf-8"?>
<sst xmlns="http://schemas.openxmlformats.org/spreadsheetml/2006/main" count="2570" uniqueCount="525">
  <si>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</si>
  <si>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</si>
  <si>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</si>
  <si>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</si>
  <si>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</si>
  <si>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</si>
  <si>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</si>
  <si>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</si>
  <si>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</si>
  <si>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</si>
  <si>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</si>
  <si>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</si>
  <si>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</si>
  <si>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</si>
  <si>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</si>
  <si>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</si>
  <si>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</si>
  <si>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</si>
  <si>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</si>
  <si>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</si>
  <si>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</si>
  <si>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</si>
  <si>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</si>
  <si>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</si>
  <si>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</si>
  <si>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</si>
  <si>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</si>
  <si>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</si>
  <si>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</si>
  <si>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</si>
  <si>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</si>
  <si>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</si>
  <si>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</si>
  <si>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</si>
  <si>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</si>
  <si>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</si>
  <si>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</si>
  <si>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</si>
  <si>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</si>
  <si>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</si>
  <si>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</si>
  <si>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</si>
  <si>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</si>
  <si>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</si>
  <si>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</si>
  <si>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</si>
  <si>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</si>
  <si>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</si>
  <si>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</si>
  <si>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</si>
  <si>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</si>
  <si>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</si>
  <si>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</si>
  <si>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</si>
  <si>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</si>
  <si>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</si>
  <si>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</si>
  <si>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</si>
  <si>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</si>
  <si>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</si>
  <si>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</si>
  <si>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</si>
  <si>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</si>
  <si>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</si>
  <si>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</si>
  <si>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</si>
  <si>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</si>
  <si>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</si>
  <si>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</si>
  <si>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</si>
  <si>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</si>
  <si>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</si>
  <si>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</si>
  <si>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</si>
  <si>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</si>
  <si>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</si>
  <si>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</si>
  <si>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</si>
  <si>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</si>
  <si>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</si>
  <si>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</si>
  <si>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</si>
  <si>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</si>
  <si>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</si>
  <si>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</si>
  <si>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</si>
  <si>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</si>
  <si>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</si>
  <si>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</si>
  <si>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</si>
  <si>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</si>
  <si>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</si>
  <si>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</si>
  <si>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</si>
  <si>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</si>
  <si>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</si>
  <si>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</si>
  <si>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</si>
  <si>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</si>
  <si>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</si>
  <si>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</si>
  <si>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</si>
  <si>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</si>
  <si>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</si>
  <si>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</si>
  <si>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</si>
  <si>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</si>
  <si>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</si>
  <si>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</si>
  <si>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</si>
  <si>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</si>
  <si>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</si>
  <si>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</si>
  <si>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</si>
  <si>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</si>
  <si>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</si>
  <si>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</si>
  <si>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</si>
  <si>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</si>
  <si>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</si>
  <si>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</si>
  <si>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</si>
  <si>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</si>
  <si>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</si>
  <si>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</si>
  <si>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</si>
  <si>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</si>
  <si>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</si>
  <si>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</si>
  <si>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</si>
  <si>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</si>
  <si>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</si>
  <si>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</si>
  <si>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</si>
  <si>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</si>
  <si>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</si>
  <si>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</si>
  <si>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</si>
  <si>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</si>
  <si>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</si>
  <si>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</si>
  <si>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</si>
  <si>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</si>
  <si>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</si>
  <si>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</si>
  <si>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</si>
  <si>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</si>
  <si>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</si>
  <si>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</si>
  <si>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</si>
  <si>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</si>
  <si>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</si>
  <si>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</si>
  <si>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</si>
  <si>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</si>
  <si>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</si>
  <si>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</si>
  <si>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Изменения  ( + ; - )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</si>
  <si>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</si>
  <si>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</si>
  <si>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</si>
  <si>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</si>
  <si>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</si>
  <si>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</si>
  <si>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</si>
  <si>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</si>
  <si>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</si>
  <si>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</si>
  <si>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</si>
  <si>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</si>
  <si>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</si>
  <si>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</si>
  <si>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</si>
  <si>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</si>
  <si>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</si>
  <si>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</si>
  <si>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</si>
  <si>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</si>
  <si>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</si>
  <si>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</si>
  <si>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</si>
  <si>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</si>
  <si>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</si>
  <si>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</si>
  <si>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</si>
  <si>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</si>
  <si>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</si>
  <si>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</si>
  <si>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</si>
  <si>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</si>
  <si>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</si>
  <si>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</si>
  <si>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</si>
  <si>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</si>
  <si>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</si>
  <si>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</si>
  <si>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</si>
  <si>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</si>
  <si>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</si>
  <si>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</si>
  <si>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</si>
  <si>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</si>
  <si>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</si>
  <si>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</si>
  <si>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</si>
  <si>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</si>
  <si>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</si>
  <si>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</si>
  <si>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</si>
  <si>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</si>
  <si>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</si>
  <si>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</si>
  <si>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</si>
  <si>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</si>
  <si>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</si>
  <si>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</si>
  <si>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</si>
  <si>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</si>
  <si>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</si>
  <si>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</si>
  <si>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</si>
  <si>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</si>
  <si>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</si>
  <si>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</si>
  <si>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</si>
  <si>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</si>
  <si>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</si>
  <si>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</si>
  <si>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</si>
  <si>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</si>
  <si>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</si>
  <si>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</si>
  <si>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</si>
  <si>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</si>
  <si>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</si>
  <si>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</si>
  <si>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</si>
  <si>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</si>
  <si>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</si>
  <si>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</si>
  <si>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</si>
  <si>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</si>
  <si>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</si>
  <si>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</si>
  <si>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</si>
  <si>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</si>
  <si>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</si>
  <si>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</si>
  <si>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</si>
  <si>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</si>
  <si>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</si>
  <si>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</si>
  <si>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</si>
  <si>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</si>
  <si>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</si>
  <si>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</si>
  <si>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</si>
  <si>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</si>
  <si>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</si>
  <si>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</si>
  <si>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</si>
  <si>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</si>
  <si>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</si>
  <si>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</si>
  <si>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</si>
  <si>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</si>
  <si>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</si>
  <si>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</si>
  <si>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</si>
  <si>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</si>
  <si>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</si>
  <si>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</si>
  <si>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</si>
  <si>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</si>
  <si>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</si>
  <si>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</si>
  <si>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</si>
  <si>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</si>
  <si>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</si>
  <si>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</si>
  <si>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</si>
  <si>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</si>
  <si>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</si>
  <si>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</si>
  <si>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</si>
  <si>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</si>
  <si>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</si>
  <si>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</si>
  <si>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</si>
  <si>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</si>
  <si>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</si>
  <si>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</si>
  <si>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</si>
  <si>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</si>
  <si>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</si>
  <si>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</si>
  <si>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</si>
  <si>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</si>
  <si>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</si>
  <si>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</si>
  <si>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</si>
  <si>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</si>
  <si>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</si>
  <si>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</si>
  <si>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</si>
  <si>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</si>
  <si>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</si>
  <si>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</si>
  <si>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</si>
  <si>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</si>
  <si>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</si>
  <si>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</si>
  <si>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</si>
  <si>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</si>
  <si>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</si>
  <si>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</si>
  <si>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</si>
  <si>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</si>
  <si>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</si>
  <si>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</si>
  <si>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</si>
  <si>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</si>
  <si>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</si>
  <si>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</si>
  <si>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</si>
  <si>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</si>
  <si>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</si>
  <si>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</si>
  <si>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</si>
  <si>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</si>
  <si>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</si>
  <si>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</si>
  <si>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</si>
  <si>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</si>
  <si>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</si>
  <si>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</si>
  <si>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</si>
  <si>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</si>
  <si>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</si>
  <si>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</si>
  <si>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</si>
  <si>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</si>
  <si>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</si>
  <si>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</si>
  <si>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</si>
  <si>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</si>
  <si>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</si>
  <si>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Сумма на 2025 год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</si>
  <si>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</si>
  <si>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</si>
  <si>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</si>
  <si>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Сумма с учетом изменений на 2025 год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</si>
  <si>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</si>
  <si>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</si>
  <si>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</si>
  <si>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</si>
  <si>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</si>
  <si>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</si>
  <si>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</si>
  <si>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</si>
  <si>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</si>
  <si>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</si>
  <si>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</si>
  <si>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</si>
  <si>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</si>
  <si>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</si>
  <si>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</si>
  <si>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</si>
  <si>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</si>
  <si>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</si>
  <si>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</si>
  <si>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</si>
  <si>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</si>
  <si>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</si>
  <si>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</si>
  <si>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</si>
  <si>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</si>
  <si>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</si>
  <si>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</si>
  <si>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</si>
  <si>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</si>
  <si>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</si>
  <si>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</si>
  <si>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</si>
  <si>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</si>
  <si>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</si>
  <si>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2025 год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</si>
  <si>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</si>
  <si>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</si>
  <si>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</si>
  <si>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</si>
  <si>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</si>
  <si>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</si>
  <si>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</si>
  <si>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</si>
  <si>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</si>
  <si>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</si>
  <si>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</si>
  <si>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</si>
  <si>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</si>
  <si>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</si>
  <si>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</si>
  <si>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</si>
  <si>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</si>
  <si>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</si>
  <si>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</si>
  <si>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</si>
  <si>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</si>
  <si>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</si>
  <si>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</si>
  <si>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</si>
  <si>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</si>
  <si>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</si>
  <si>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</si>
  <si>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</si>
  <si>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</si>
  <si>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</si>
  <si>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</si>
  <si>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</si>
  <si>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</si>
  <si>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</si>
  <si>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</si>
  <si>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</si>
  <si>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</si>
  <si>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</si>
  <si>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</si>
  <si>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</si>
  <si>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</si>
  <si>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</si>
  <si>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</si>
  <si>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</si>
  <si>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</si>
  <si>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</si>
  <si>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</si>
  <si>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</si>
  <si>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</si>
  <si>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</si>
  <si>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</si>
  <si>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</si>
  <si>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</si>
  <si>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</si>
  <si>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</si>
  <si>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</si>
  <si>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</si>
  <si>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</si>
  <si>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</si>
  <si>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</si>
  <si>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</si>
  <si>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</si>
  <si>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</si>
  <si>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</si>
  <si>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</si>
  <si>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</si>
  <si>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</si>
  <si>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</si>
  <si>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</si>
  <si>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</si>
  <si>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</si>
  <si>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</si>
  <si>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</si>
  <si>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</si>
  <si>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</si>
  <si>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</si>
  <si>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"Приложение № 11
к решению "О бюджете  МО "Чемальский район" Республики Алтай на 2025 год и на  плановый период 2026 и 2027 годов""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</si>
  <si>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</si>
  <si>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</si>
  <si>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</si>
  <si>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</si>
  <si>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</si>
  <si>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</si>
  <si>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</si>
  <si>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</si>
  <si>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</si>
  <si>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</si>
  <si>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</si>
  <si>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</si>
  <si>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</si>
  <si>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</si>
  <si>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</si>
  <si>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</si>
  <si>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</si>
  <si>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</si>
  <si>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</si>
  <si>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</si>
  <si>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</si>
  <si>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</si>
  <si>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</si>
  <si>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</si>
  <si>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</si>
  <si>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</si>
  <si>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</si>
  <si>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</si>
  <si>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</si>
  <si>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</si>
  <si>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</si>
  <si>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</si>
  <si>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</si>
  <si>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</si>
  <si>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</si>
  <si>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</si>
  <si>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</si>
  <si>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</si>
  <si>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</si>
  <si>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</si>
  <si>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</si>
  <si>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</si>
  <si>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</si>
  <si>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</si>
  <si>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</si>
  <si>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</si>
  <si>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</si>
  <si>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</si>
  <si>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</si>
  <si>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</si>
  <si>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</si>
  <si>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</si>
  <si>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</si>
  <si>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</si>
  <si>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 xml:space="preserve">Резервный фонд Администрации Чемальского района </t>
  </si>
  <si>
    <t>99 0 00 0Ш200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</si>
  <si>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</si>
  <si>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</si>
  <si>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</si>
  <si>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02 2 03 L5500</t>
  </si>
  <si>
    <t>Приложение № 6
к решению "О  внесении изменений в бюджет муниципального образования "Чемальский район" Республики Алтай на 2025 год и на  плановый период 2026 и 2027 годов"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</si>
</sst>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</numFmts>
  <fonts count="1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0">
    <xf numFmtId="0" fontId="0" fillId="0" borderId="0" xfId="0"/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166" fontId="10" fillId="0" borderId="1" xfId="9" applyNumberFormat="1" applyFont="1" applyFill="1" applyBorder="1" applyAlignment="1">
      <alignment vertical="center" wrapText="1"/>
    </xf>
    <xf numFmtId="166" fontId="10" fillId="2" borderId="1" xfId="9" applyNumberFormat="1" applyFont="1" applyFill="1" applyBorder="1" applyAlignment="1">
      <alignment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164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2" fontId="7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vertical="top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wrapText="1"/>
    </xf>
    <xf numFmtId="2" fontId="7" fillId="0" borderId="0" xfId="0" applyNumberFormat="1" applyFont="1" applyFill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165" fontId="1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wrapText="1"/>
    </xf>
    <xf numFmtId="0" fontId="7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top" wrapText="1"/>
    </xf>
    <xf numFmtId="0" fontId="7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4"/>
  <sheetViews>
    <sheetView tabSelected="1" view="pageBreakPreview" topLeftCell="A583" zoomScaleSheetLayoutView="100" workbookViewId="0">
      <selection sqref="A1:I313"/>
    </sheetView>
  </sheetViews>
  <sheetFormatPr defaultRowHeight="12.75"/>
  <cols>
    <col min="1" max="1" width="6" style="1" customWidth="1"/>
    <col min="2" max="2" width="52.42578125" style="1" customWidth="1"/>
    <col min="3" max="3" width="6.140625" style="5" customWidth="1"/>
    <col min="4" max="4" width="5.5703125" style="2" customWidth="1"/>
    <col min="5" max="5" width="12.28515625" style="2" customWidth="1"/>
    <col min="6" max="6" width="5.42578125" style="2" customWidth="1"/>
    <col min="7" max="7" width="11" style="2" hidden="1" customWidth="1"/>
    <col min="8" max="8" width="8.7109375" style="2" customWidth="1"/>
    <col min="9" max="10" width="10.42578125" style="2" customWidth="1"/>
    <col min="11" max="244" width="9.140625" style="3"/>
    <col min="245" max="245" width="3.5703125" style="3" customWidth="1"/>
    <col min="246" max="246" width="40.85546875" style="3" customWidth="1"/>
    <col min="247" max="247" width="5.140625" style="3" customWidth="1"/>
    <col min="248" max="249" width="4.28515625" style="3" customWidth="1"/>
    <col min="250" max="250" width="8.5703125" style="3" customWidth="1"/>
    <col min="251" max="251" width="6.7109375" style="3" customWidth="1"/>
    <col min="252" max="252" width="11.28515625" style="3" customWidth="1"/>
    <col min="253" max="253" width="12.28515625" style="3" customWidth="1"/>
    <col min="254" max="500" width="9.140625" style="3"/>
    <col min="501" max="501" width="3.5703125" style="3" customWidth="1"/>
    <col min="502" max="502" width="40.85546875" style="3" customWidth="1"/>
    <col min="503" max="503" width="5.140625" style="3" customWidth="1"/>
    <col min="504" max="505" width="4.28515625" style="3" customWidth="1"/>
    <col min="506" max="506" width="8.5703125" style="3" customWidth="1"/>
    <col min="507" max="507" width="6.7109375" style="3" customWidth="1"/>
    <col min="508" max="508" width="11.28515625" style="3" customWidth="1"/>
    <col min="509" max="509" width="12.28515625" style="3" customWidth="1"/>
    <col min="510" max="756" width="9.140625" style="3"/>
    <col min="757" max="757" width="3.5703125" style="3" customWidth="1"/>
    <col min="758" max="758" width="40.85546875" style="3" customWidth="1"/>
    <col min="759" max="759" width="5.140625" style="3" customWidth="1"/>
    <col min="760" max="761" width="4.28515625" style="3" customWidth="1"/>
    <col min="762" max="762" width="8.5703125" style="3" customWidth="1"/>
    <col min="763" max="763" width="6.7109375" style="3" customWidth="1"/>
    <col min="764" max="764" width="11.28515625" style="3" customWidth="1"/>
    <col min="765" max="765" width="12.28515625" style="3" customWidth="1"/>
    <col min="766" max="1012" width="9.140625" style="3"/>
    <col min="1013" max="1013" width="3.5703125" style="3" customWidth="1"/>
    <col min="1014" max="1014" width="40.85546875" style="3" customWidth="1"/>
    <col min="1015" max="1015" width="5.140625" style="3" customWidth="1"/>
    <col min="1016" max="1017" width="4.28515625" style="3" customWidth="1"/>
    <col min="1018" max="1018" width="8.5703125" style="3" customWidth="1"/>
    <col min="1019" max="1019" width="6.7109375" style="3" customWidth="1"/>
    <col min="1020" max="1020" width="11.28515625" style="3" customWidth="1"/>
    <col min="1021" max="1021" width="12.28515625" style="3" customWidth="1"/>
    <col min="1022" max="1268" width="9.140625" style="3"/>
    <col min="1269" max="1269" width="3.5703125" style="3" customWidth="1"/>
    <col min="1270" max="1270" width="40.85546875" style="3" customWidth="1"/>
    <col min="1271" max="1271" width="5.140625" style="3" customWidth="1"/>
    <col min="1272" max="1273" width="4.28515625" style="3" customWidth="1"/>
    <col min="1274" max="1274" width="8.5703125" style="3" customWidth="1"/>
    <col min="1275" max="1275" width="6.7109375" style="3" customWidth="1"/>
    <col min="1276" max="1276" width="11.28515625" style="3" customWidth="1"/>
    <col min="1277" max="1277" width="12.28515625" style="3" customWidth="1"/>
    <col min="1278" max="1524" width="9.140625" style="3"/>
    <col min="1525" max="1525" width="3.5703125" style="3" customWidth="1"/>
    <col min="1526" max="1526" width="40.85546875" style="3" customWidth="1"/>
    <col min="1527" max="1527" width="5.140625" style="3" customWidth="1"/>
    <col min="1528" max="1529" width="4.28515625" style="3" customWidth="1"/>
    <col min="1530" max="1530" width="8.5703125" style="3" customWidth="1"/>
    <col min="1531" max="1531" width="6.7109375" style="3" customWidth="1"/>
    <col min="1532" max="1532" width="11.28515625" style="3" customWidth="1"/>
    <col min="1533" max="1533" width="12.28515625" style="3" customWidth="1"/>
    <col min="1534" max="1780" width="9.140625" style="3"/>
    <col min="1781" max="1781" width="3.5703125" style="3" customWidth="1"/>
    <col min="1782" max="1782" width="40.85546875" style="3" customWidth="1"/>
    <col min="1783" max="1783" width="5.140625" style="3" customWidth="1"/>
    <col min="1784" max="1785" width="4.28515625" style="3" customWidth="1"/>
    <col min="1786" max="1786" width="8.5703125" style="3" customWidth="1"/>
    <col min="1787" max="1787" width="6.7109375" style="3" customWidth="1"/>
    <col min="1788" max="1788" width="11.28515625" style="3" customWidth="1"/>
    <col min="1789" max="1789" width="12.28515625" style="3" customWidth="1"/>
    <col min="1790" max="2036" width="9.140625" style="3"/>
    <col min="2037" max="2037" width="3.5703125" style="3" customWidth="1"/>
    <col min="2038" max="2038" width="40.85546875" style="3" customWidth="1"/>
    <col min="2039" max="2039" width="5.140625" style="3" customWidth="1"/>
    <col min="2040" max="2041" width="4.28515625" style="3" customWidth="1"/>
    <col min="2042" max="2042" width="8.5703125" style="3" customWidth="1"/>
    <col min="2043" max="2043" width="6.7109375" style="3" customWidth="1"/>
    <col min="2044" max="2044" width="11.28515625" style="3" customWidth="1"/>
    <col min="2045" max="2045" width="12.28515625" style="3" customWidth="1"/>
    <col min="2046" max="2292" width="9.140625" style="3"/>
    <col min="2293" max="2293" width="3.5703125" style="3" customWidth="1"/>
    <col min="2294" max="2294" width="40.85546875" style="3" customWidth="1"/>
    <col min="2295" max="2295" width="5.140625" style="3" customWidth="1"/>
    <col min="2296" max="2297" width="4.28515625" style="3" customWidth="1"/>
    <col min="2298" max="2298" width="8.5703125" style="3" customWidth="1"/>
    <col min="2299" max="2299" width="6.7109375" style="3" customWidth="1"/>
    <col min="2300" max="2300" width="11.28515625" style="3" customWidth="1"/>
    <col min="2301" max="2301" width="12.28515625" style="3" customWidth="1"/>
    <col min="2302" max="2548" width="9.140625" style="3"/>
    <col min="2549" max="2549" width="3.5703125" style="3" customWidth="1"/>
    <col min="2550" max="2550" width="40.85546875" style="3" customWidth="1"/>
    <col min="2551" max="2551" width="5.140625" style="3" customWidth="1"/>
    <col min="2552" max="2553" width="4.28515625" style="3" customWidth="1"/>
    <col min="2554" max="2554" width="8.5703125" style="3" customWidth="1"/>
    <col min="2555" max="2555" width="6.7109375" style="3" customWidth="1"/>
    <col min="2556" max="2556" width="11.28515625" style="3" customWidth="1"/>
    <col min="2557" max="2557" width="12.28515625" style="3" customWidth="1"/>
    <col min="2558" max="2804" width="9.140625" style="3"/>
    <col min="2805" max="2805" width="3.5703125" style="3" customWidth="1"/>
    <col min="2806" max="2806" width="40.85546875" style="3" customWidth="1"/>
    <col min="2807" max="2807" width="5.140625" style="3" customWidth="1"/>
    <col min="2808" max="2809" width="4.28515625" style="3" customWidth="1"/>
    <col min="2810" max="2810" width="8.5703125" style="3" customWidth="1"/>
    <col min="2811" max="2811" width="6.7109375" style="3" customWidth="1"/>
    <col min="2812" max="2812" width="11.28515625" style="3" customWidth="1"/>
    <col min="2813" max="2813" width="12.28515625" style="3" customWidth="1"/>
    <col min="2814" max="3060" width="9.140625" style="3"/>
    <col min="3061" max="3061" width="3.5703125" style="3" customWidth="1"/>
    <col min="3062" max="3062" width="40.85546875" style="3" customWidth="1"/>
    <col min="3063" max="3063" width="5.140625" style="3" customWidth="1"/>
    <col min="3064" max="3065" width="4.28515625" style="3" customWidth="1"/>
    <col min="3066" max="3066" width="8.5703125" style="3" customWidth="1"/>
    <col min="3067" max="3067" width="6.7109375" style="3" customWidth="1"/>
    <col min="3068" max="3068" width="11.28515625" style="3" customWidth="1"/>
    <col min="3069" max="3069" width="12.28515625" style="3" customWidth="1"/>
    <col min="3070" max="3316" width="9.140625" style="3"/>
    <col min="3317" max="3317" width="3.5703125" style="3" customWidth="1"/>
    <col min="3318" max="3318" width="40.85546875" style="3" customWidth="1"/>
    <col min="3319" max="3319" width="5.140625" style="3" customWidth="1"/>
    <col min="3320" max="3321" width="4.28515625" style="3" customWidth="1"/>
    <col min="3322" max="3322" width="8.5703125" style="3" customWidth="1"/>
    <col min="3323" max="3323" width="6.7109375" style="3" customWidth="1"/>
    <col min="3324" max="3324" width="11.28515625" style="3" customWidth="1"/>
    <col min="3325" max="3325" width="12.28515625" style="3" customWidth="1"/>
    <col min="3326" max="3572" width="9.140625" style="3"/>
    <col min="3573" max="3573" width="3.5703125" style="3" customWidth="1"/>
    <col min="3574" max="3574" width="40.85546875" style="3" customWidth="1"/>
    <col min="3575" max="3575" width="5.140625" style="3" customWidth="1"/>
    <col min="3576" max="3577" width="4.28515625" style="3" customWidth="1"/>
    <col min="3578" max="3578" width="8.5703125" style="3" customWidth="1"/>
    <col min="3579" max="3579" width="6.7109375" style="3" customWidth="1"/>
    <col min="3580" max="3580" width="11.28515625" style="3" customWidth="1"/>
    <col min="3581" max="3581" width="12.28515625" style="3" customWidth="1"/>
    <col min="3582" max="3828" width="9.140625" style="3"/>
    <col min="3829" max="3829" width="3.5703125" style="3" customWidth="1"/>
    <col min="3830" max="3830" width="40.85546875" style="3" customWidth="1"/>
    <col min="3831" max="3831" width="5.140625" style="3" customWidth="1"/>
    <col min="3832" max="3833" width="4.28515625" style="3" customWidth="1"/>
    <col min="3834" max="3834" width="8.5703125" style="3" customWidth="1"/>
    <col min="3835" max="3835" width="6.7109375" style="3" customWidth="1"/>
    <col min="3836" max="3836" width="11.28515625" style="3" customWidth="1"/>
    <col min="3837" max="3837" width="12.28515625" style="3" customWidth="1"/>
    <col min="3838" max="4084" width="9.140625" style="3"/>
    <col min="4085" max="4085" width="3.5703125" style="3" customWidth="1"/>
    <col min="4086" max="4086" width="40.85546875" style="3" customWidth="1"/>
    <col min="4087" max="4087" width="5.140625" style="3" customWidth="1"/>
    <col min="4088" max="4089" width="4.28515625" style="3" customWidth="1"/>
    <col min="4090" max="4090" width="8.5703125" style="3" customWidth="1"/>
    <col min="4091" max="4091" width="6.7109375" style="3" customWidth="1"/>
    <col min="4092" max="4092" width="11.28515625" style="3" customWidth="1"/>
    <col min="4093" max="4093" width="12.28515625" style="3" customWidth="1"/>
    <col min="4094" max="4340" width="9.140625" style="3"/>
    <col min="4341" max="4341" width="3.5703125" style="3" customWidth="1"/>
    <col min="4342" max="4342" width="40.85546875" style="3" customWidth="1"/>
    <col min="4343" max="4343" width="5.140625" style="3" customWidth="1"/>
    <col min="4344" max="4345" width="4.28515625" style="3" customWidth="1"/>
    <col min="4346" max="4346" width="8.5703125" style="3" customWidth="1"/>
    <col min="4347" max="4347" width="6.7109375" style="3" customWidth="1"/>
    <col min="4348" max="4348" width="11.28515625" style="3" customWidth="1"/>
    <col min="4349" max="4349" width="12.28515625" style="3" customWidth="1"/>
    <col min="4350" max="4596" width="9.140625" style="3"/>
    <col min="4597" max="4597" width="3.5703125" style="3" customWidth="1"/>
    <col min="4598" max="4598" width="40.85546875" style="3" customWidth="1"/>
    <col min="4599" max="4599" width="5.140625" style="3" customWidth="1"/>
    <col min="4600" max="4601" width="4.28515625" style="3" customWidth="1"/>
    <col min="4602" max="4602" width="8.5703125" style="3" customWidth="1"/>
    <col min="4603" max="4603" width="6.7109375" style="3" customWidth="1"/>
    <col min="4604" max="4604" width="11.28515625" style="3" customWidth="1"/>
    <col min="4605" max="4605" width="12.28515625" style="3" customWidth="1"/>
    <col min="4606" max="4852" width="9.140625" style="3"/>
    <col min="4853" max="4853" width="3.5703125" style="3" customWidth="1"/>
    <col min="4854" max="4854" width="40.85546875" style="3" customWidth="1"/>
    <col min="4855" max="4855" width="5.140625" style="3" customWidth="1"/>
    <col min="4856" max="4857" width="4.28515625" style="3" customWidth="1"/>
    <col min="4858" max="4858" width="8.5703125" style="3" customWidth="1"/>
    <col min="4859" max="4859" width="6.7109375" style="3" customWidth="1"/>
    <col min="4860" max="4860" width="11.28515625" style="3" customWidth="1"/>
    <col min="4861" max="4861" width="12.28515625" style="3" customWidth="1"/>
    <col min="4862" max="5108" width="9.140625" style="3"/>
    <col min="5109" max="5109" width="3.5703125" style="3" customWidth="1"/>
    <col min="5110" max="5110" width="40.85546875" style="3" customWidth="1"/>
    <col min="5111" max="5111" width="5.140625" style="3" customWidth="1"/>
    <col min="5112" max="5113" width="4.28515625" style="3" customWidth="1"/>
    <col min="5114" max="5114" width="8.5703125" style="3" customWidth="1"/>
    <col min="5115" max="5115" width="6.7109375" style="3" customWidth="1"/>
    <col min="5116" max="5116" width="11.28515625" style="3" customWidth="1"/>
    <col min="5117" max="5117" width="12.28515625" style="3" customWidth="1"/>
    <col min="5118" max="5364" width="9.140625" style="3"/>
    <col min="5365" max="5365" width="3.5703125" style="3" customWidth="1"/>
    <col min="5366" max="5366" width="40.85546875" style="3" customWidth="1"/>
    <col min="5367" max="5367" width="5.140625" style="3" customWidth="1"/>
    <col min="5368" max="5369" width="4.28515625" style="3" customWidth="1"/>
    <col min="5370" max="5370" width="8.5703125" style="3" customWidth="1"/>
    <col min="5371" max="5371" width="6.7109375" style="3" customWidth="1"/>
    <col min="5372" max="5372" width="11.28515625" style="3" customWidth="1"/>
    <col min="5373" max="5373" width="12.28515625" style="3" customWidth="1"/>
    <col min="5374" max="5620" width="9.140625" style="3"/>
    <col min="5621" max="5621" width="3.5703125" style="3" customWidth="1"/>
    <col min="5622" max="5622" width="40.85546875" style="3" customWidth="1"/>
    <col min="5623" max="5623" width="5.140625" style="3" customWidth="1"/>
    <col min="5624" max="5625" width="4.28515625" style="3" customWidth="1"/>
    <col min="5626" max="5626" width="8.5703125" style="3" customWidth="1"/>
    <col min="5627" max="5627" width="6.7109375" style="3" customWidth="1"/>
    <col min="5628" max="5628" width="11.28515625" style="3" customWidth="1"/>
    <col min="5629" max="5629" width="12.28515625" style="3" customWidth="1"/>
    <col min="5630" max="5876" width="9.140625" style="3"/>
    <col min="5877" max="5877" width="3.5703125" style="3" customWidth="1"/>
    <col min="5878" max="5878" width="40.85546875" style="3" customWidth="1"/>
    <col min="5879" max="5879" width="5.140625" style="3" customWidth="1"/>
    <col min="5880" max="5881" width="4.28515625" style="3" customWidth="1"/>
    <col min="5882" max="5882" width="8.5703125" style="3" customWidth="1"/>
    <col min="5883" max="5883" width="6.7109375" style="3" customWidth="1"/>
    <col min="5884" max="5884" width="11.28515625" style="3" customWidth="1"/>
    <col min="5885" max="5885" width="12.28515625" style="3" customWidth="1"/>
    <col min="5886" max="6132" width="9.140625" style="3"/>
    <col min="6133" max="6133" width="3.5703125" style="3" customWidth="1"/>
    <col min="6134" max="6134" width="40.85546875" style="3" customWidth="1"/>
    <col min="6135" max="6135" width="5.140625" style="3" customWidth="1"/>
    <col min="6136" max="6137" width="4.28515625" style="3" customWidth="1"/>
    <col min="6138" max="6138" width="8.5703125" style="3" customWidth="1"/>
    <col min="6139" max="6139" width="6.7109375" style="3" customWidth="1"/>
    <col min="6140" max="6140" width="11.28515625" style="3" customWidth="1"/>
    <col min="6141" max="6141" width="12.28515625" style="3" customWidth="1"/>
    <col min="6142" max="6388" width="9.140625" style="3"/>
    <col min="6389" max="6389" width="3.5703125" style="3" customWidth="1"/>
    <col min="6390" max="6390" width="40.85546875" style="3" customWidth="1"/>
    <col min="6391" max="6391" width="5.140625" style="3" customWidth="1"/>
    <col min="6392" max="6393" width="4.28515625" style="3" customWidth="1"/>
    <col min="6394" max="6394" width="8.5703125" style="3" customWidth="1"/>
    <col min="6395" max="6395" width="6.7109375" style="3" customWidth="1"/>
    <col min="6396" max="6396" width="11.28515625" style="3" customWidth="1"/>
    <col min="6397" max="6397" width="12.28515625" style="3" customWidth="1"/>
    <col min="6398" max="6644" width="9.140625" style="3"/>
    <col min="6645" max="6645" width="3.5703125" style="3" customWidth="1"/>
    <col min="6646" max="6646" width="40.85546875" style="3" customWidth="1"/>
    <col min="6647" max="6647" width="5.140625" style="3" customWidth="1"/>
    <col min="6648" max="6649" width="4.28515625" style="3" customWidth="1"/>
    <col min="6650" max="6650" width="8.5703125" style="3" customWidth="1"/>
    <col min="6651" max="6651" width="6.7109375" style="3" customWidth="1"/>
    <col min="6652" max="6652" width="11.28515625" style="3" customWidth="1"/>
    <col min="6653" max="6653" width="12.28515625" style="3" customWidth="1"/>
    <col min="6654" max="6900" width="9.140625" style="3"/>
    <col min="6901" max="6901" width="3.5703125" style="3" customWidth="1"/>
    <col min="6902" max="6902" width="40.85546875" style="3" customWidth="1"/>
    <col min="6903" max="6903" width="5.140625" style="3" customWidth="1"/>
    <col min="6904" max="6905" width="4.28515625" style="3" customWidth="1"/>
    <col min="6906" max="6906" width="8.5703125" style="3" customWidth="1"/>
    <col min="6907" max="6907" width="6.7109375" style="3" customWidth="1"/>
    <col min="6908" max="6908" width="11.28515625" style="3" customWidth="1"/>
    <col min="6909" max="6909" width="12.28515625" style="3" customWidth="1"/>
    <col min="6910" max="7156" width="9.140625" style="3"/>
    <col min="7157" max="7157" width="3.5703125" style="3" customWidth="1"/>
    <col min="7158" max="7158" width="40.85546875" style="3" customWidth="1"/>
    <col min="7159" max="7159" width="5.140625" style="3" customWidth="1"/>
    <col min="7160" max="7161" width="4.28515625" style="3" customWidth="1"/>
    <col min="7162" max="7162" width="8.5703125" style="3" customWidth="1"/>
    <col min="7163" max="7163" width="6.7109375" style="3" customWidth="1"/>
    <col min="7164" max="7164" width="11.28515625" style="3" customWidth="1"/>
    <col min="7165" max="7165" width="12.28515625" style="3" customWidth="1"/>
    <col min="7166" max="7412" width="9.140625" style="3"/>
    <col min="7413" max="7413" width="3.5703125" style="3" customWidth="1"/>
    <col min="7414" max="7414" width="40.85546875" style="3" customWidth="1"/>
    <col min="7415" max="7415" width="5.140625" style="3" customWidth="1"/>
    <col min="7416" max="7417" width="4.28515625" style="3" customWidth="1"/>
    <col min="7418" max="7418" width="8.5703125" style="3" customWidth="1"/>
    <col min="7419" max="7419" width="6.7109375" style="3" customWidth="1"/>
    <col min="7420" max="7420" width="11.28515625" style="3" customWidth="1"/>
    <col min="7421" max="7421" width="12.28515625" style="3" customWidth="1"/>
    <col min="7422" max="7668" width="9.140625" style="3"/>
    <col min="7669" max="7669" width="3.5703125" style="3" customWidth="1"/>
    <col min="7670" max="7670" width="40.85546875" style="3" customWidth="1"/>
    <col min="7671" max="7671" width="5.140625" style="3" customWidth="1"/>
    <col min="7672" max="7673" width="4.28515625" style="3" customWidth="1"/>
    <col min="7674" max="7674" width="8.5703125" style="3" customWidth="1"/>
    <col min="7675" max="7675" width="6.7109375" style="3" customWidth="1"/>
    <col min="7676" max="7676" width="11.28515625" style="3" customWidth="1"/>
    <col min="7677" max="7677" width="12.28515625" style="3" customWidth="1"/>
    <col min="7678" max="7924" width="9.140625" style="3"/>
    <col min="7925" max="7925" width="3.5703125" style="3" customWidth="1"/>
    <col min="7926" max="7926" width="40.85546875" style="3" customWidth="1"/>
    <col min="7927" max="7927" width="5.140625" style="3" customWidth="1"/>
    <col min="7928" max="7929" width="4.28515625" style="3" customWidth="1"/>
    <col min="7930" max="7930" width="8.5703125" style="3" customWidth="1"/>
    <col min="7931" max="7931" width="6.7109375" style="3" customWidth="1"/>
    <col min="7932" max="7932" width="11.28515625" style="3" customWidth="1"/>
    <col min="7933" max="7933" width="12.28515625" style="3" customWidth="1"/>
    <col min="7934" max="8180" width="9.140625" style="3"/>
    <col min="8181" max="8181" width="3.5703125" style="3" customWidth="1"/>
    <col min="8182" max="8182" width="40.85546875" style="3" customWidth="1"/>
    <col min="8183" max="8183" width="5.140625" style="3" customWidth="1"/>
    <col min="8184" max="8185" width="4.28515625" style="3" customWidth="1"/>
    <col min="8186" max="8186" width="8.5703125" style="3" customWidth="1"/>
    <col min="8187" max="8187" width="6.7109375" style="3" customWidth="1"/>
    <col min="8188" max="8188" width="11.28515625" style="3" customWidth="1"/>
    <col min="8189" max="8189" width="12.28515625" style="3" customWidth="1"/>
    <col min="8190" max="8436" width="9.140625" style="3"/>
    <col min="8437" max="8437" width="3.5703125" style="3" customWidth="1"/>
    <col min="8438" max="8438" width="40.85546875" style="3" customWidth="1"/>
    <col min="8439" max="8439" width="5.140625" style="3" customWidth="1"/>
    <col min="8440" max="8441" width="4.28515625" style="3" customWidth="1"/>
    <col min="8442" max="8442" width="8.5703125" style="3" customWidth="1"/>
    <col min="8443" max="8443" width="6.7109375" style="3" customWidth="1"/>
    <col min="8444" max="8444" width="11.28515625" style="3" customWidth="1"/>
    <col min="8445" max="8445" width="12.28515625" style="3" customWidth="1"/>
    <col min="8446" max="8692" width="9.140625" style="3"/>
    <col min="8693" max="8693" width="3.5703125" style="3" customWidth="1"/>
    <col min="8694" max="8694" width="40.85546875" style="3" customWidth="1"/>
    <col min="8695" max="8695" width="5.140625" style="3" customWidth="1"/>
    <col min="8696" max="8697" width="4.28515625" style="3" customWidth="1"/>
    <col min="8698" max="8698" width="8.5703125" style="3" customWidth="1"/>
    <col min="8699" max="8699" width="6.7109375" style="3" customWidth="1"/>
    <col min="8700" max="8700" width="11.28515625" style="3" customWidth="1"/>
    <col min="8701" max="8701" width="12.28515625" style="3" customWidth="1"/>
    <col min="8702" max="8948" width="9.140625" style="3"/>
    <col min="8949" max="8949" width="3.5703125" style="3" customWidth="1"/>
    <col min="8950" max="8950" width="40.85546875" style="3" customWidth="1"/>
    <col min="8951" max="8951" width="5.140625" style="3" customWidth="1"/>
    <col min="8952" max="8953" width="4.28515625" style="3" customWidth="1"/>
    <col min="8954" max="8954" width="8.5703125" style="3" customWidth="1"/>
    <col min="8955" max="8955" width="6.7109375" style="3" customWidth="1"/>
    <col min="8956" max="8956" width="11.28515625" style="3" customWidth="1"/>
    <col min="8957" max="8957" width="12.28515625" style="3" customWidth="1"/>
    <col min="8958" max="9204" width="9.140625" style="3"/>
    <col min="9205" max="9205" width="3.5703125" style="3" customWidth="1"/>
    <col min="9206" max="9206" width="40.85546875" style="3" customWidth="1"/>
    <col min="9207" max="9207" width="5.140625" style="3" customWidth="1"/>
    <col min="9208" max="9209" width="4.28515625" style="3" customWidth="1"/>
    <col min="9210" max="9210" width="8.5703125" style="3" customWidth="1"/>
    <col min="9211" max="9211" width="6.7109375" style="3" customWidth="1"/>
    <col min="9212" max="9212" width="11.28515625" style="3" customWidth="1"/>
    <col min="9213" max="9213" width="12.28515625" style="3" customWidth="1"/>
    <col min="9214" max="9460" width="9.140625" style="3"/>
    <col min="9461" max="9461" width="3.5703125" style="3" customWidth="1"/>
    <col min="9462" max="9462" width="40.85546875" style="3" customWidth="1"/>
    <col min="9463" max="9463" width="5.140625" style="3" customWidth="1"/>
    <col min="9464" max="9465" width="4.28515625" style="3" customWidth="1"/>
    <col min="9466" max="9466" width="8.5703125" style="3" customWidth="1"/>
    <col min="9467" max="9467" width="6.7109375" style="3" customWidth="1"/>
    <col min="9468" max="9468" width="11.28515625" style="3" customWidth="1"/>
    <col min="9469" max="9469" width="12.28515625" style="3" customWidth="1"/>
    <col min="9470" max="9716" width="9.140625" style="3"/>
    <col min="9717" max="9717" width="3.5703125" style="3" customWidth="1"/>
    <col min="9718" max="9718" width="40.85546875" style="3" customWidth="1"/>
    <col min="9719" max="9719" width="5.140625" style="3" customWidth="1"/>
    <col min="9720" max="9721" width="4.28515625" style="3" customWidth="1"/>
    <col min="9722" max="9722" width="8.5703125" style="3" customWidth="1"/>
    <col min="9723" max="9723" width="6.7109375" style="3" customWidth="1"/>
    <col min="9724" max="9724" width="11.28515625" style="3" customWidth="1"/>
    <col min="9725" max="9725" width="12.28515625" style="3" customWidth="1"/>
    <col min="9726" max="9972" width="9.140625" style="3"/>
    <col min="9973" max="9973" width="3.5703125" style="3" customWidth="1"/>
    <col min="9974" max="9974" width="40.85546875" style="3" customWidth="1"/>
    <col min="9975" max="9975" width="5.140625" style="3" customWidth="1"/>
    <col min="9976" max="9977" width="4.28515625" style="3" customWidth="1"/>
    <col min="9978" max="9978" width="8.5703125" style="3" customWidth="1"/>
    <col min="9979" max="9979" width="6.7109375" style="3" customWidth="1"/>
    <col min="9980" max="9980" width="11.28515625" style="3" customWidth="1"/>
    <col min="9981" max="9981" width="12.28515625" style="3" customWidth="1"/>
    <col min="9982" max="10228" width="9.140625" style="3"/>
    <col min="10229" max="10229" width="3.5703125" style="3" customWidth="1"/>
    <col min="10230" max="10230" width="40.85546875" style="3" customWidth="1"/>
    <col min="10231" max="10231" width="5.140625" style="3" customWidth="1"/>
    <col min="10232" max="10233" width="4.28515625" style="3" customWidth="1"/>
    <col min="10234" max="10234" width="8.5703125" style="3" customWidth="1"/>
    <col min="10235" max="10235" width="6.7109375" style="3" customWidth="1"/>
    <col min="10236" max="10236" width="11.28515625" style="3" customWidth="1"/>
    <col min="10237" max="10237" width="12.28515625" style="3" customWidth="1"/>
    <col min="10238" max="10484" width="9.140625" style="3"/>
    <col min="10485" max="10485" width="3.5703125" style="3" customWidth="1"/>
    <col min="10486" max="10486" width="40.85546875" style="3" customWidth="1"/>
    <col min="10487" max="10487" width="5.140625" style="3" customWidth="1"/>
    <col min="10488" max="10489" width="4.28515625" style="3" customWidth="1"/>
    <col min="10490" max="10490" width="8.5703125" style="3" customWidth="1"/>
    <col min="10491" max="10491" width="6.7109375" style="3" customWidth="1"/>
    <col min="10492" max="10492" width="11.28515625" style="3" customWidth="1"/>
    <col min="10493" max="10493" width="12.28515625" style="3" customWidth="1"/>
    <col min="10494" max="10740" width="9.140625" style="3"/>
    <col min="10741" max="10741" width="3.5703125" style="3" customWidth="1"/>
    <col min="10742" max="10742" width="40.85546875" style="3" customWidth="1"/>
    <col min="10743" max="10743" width="5.140625" style="3" customWidth="1"/>
    <col min="10744" max="10745" width="4.28515625" style="3" customWidth="1"/>
    <col min="10746" max="10746" width="8.5703125" style="3" customWidth="1"/>
    <col min="10747" max="10747" width="6.7109375" style="3" customWidth="1"/>
    <col min="10748" max="10748" width="11.28515625" style="3" customWidth="1"/>
    <col min="10749" max="10749" width="12.28515625" style="3" customWidth="1"/>
    <col min="10750" max="10996" width="9.140625" style="3"/>
    <col min="10997" max="10997" width="3.5703125" style="3" customWidth="1"/>
    <col min="10998" max="10998" width="40.85546875" style="3" customWidth="1"/>
    <col min="10999" max="10999" width="5.140625" style="3" customWidth="1"/>
    <col min="11000" max="11001" width="4.28515625" style="3" customWidth="1"/>
    <col min="11002" max="11002" width="8.5703125" style="3" customWidth="1"/>
    <col min="11003" max="11003" width="6.7109375" style="3" customWidth="1"/>
    <col min="11004" max="11004" width="11.28515625" style="3" customWidth="1"/>
    <col min="11005" max="11005" width="12.28515625" style="3" customWidth="1"/>
    <col min="11006" max="11252" width="9.140625" style="3"/>
    <col min="11253" max="11253" width="3.5703125" style="3" customWidth="1"/>
    <col min="11254" max="11254" width="40.85546875" style="3" customWidth="1"/>
    <col min="11255" max="11255" width="5.140625" style="3" customWidth="1"/>
    <col min="11256" max="11257" width="4.28515625" style="3" customWidth="1"/>
    <col min="11258" max="11258" width="8.5703125" style="3" customWidth="1"/>
    <col min="11259" max="11259" width="6.7109375" style="3" customWidth="1"/>
    <col min="11260" max="11260" width="11.28515625" style="3" customWidth="1"/>
    <col min="11261" max="11261" width="12.28515625" style="3" customWidth="1"/>
    <col min="11262" max="11508" width="9.140625" style="3"/>
    <col min="11509" max="11509" width="3.5703125" style="3" customWidth="1"/>
    <col min="11510" max="11510" width="40.85546875" style="3" customWidth="1"/>
    <col min="11511" max="11511" width="5.140625" style="3" customWidth="1"/>
    <col min="11512" max="11513" width="4.28515625" style="3" customWidth="1"/>
    <col min="11514" max="11514" width="8.5703125" style="3" customWidth="1"/>
    <col min="11515" max="11515" width="6.7109375" style="3" customWidth="1"/>
    <col min="11516" max="11516" width="11.28515625" style="3" customWidth="1"/>
    <col min="11517" max="11517" width="12.28515625" style="3" customWidth="1"/>
    <col min="11518" max="11764" width="9.140625" style="3"/>
    <col min="11765" max="11765" width="3.5703125" style="3" customWidth="1"/>
    <col min="11766" max="11766" width="40.85546875" style="3" customWidth="1"/>
    <col min="11767" max="11767" width="5.140625" style="3" customWidth="1"/>
    <col min="11768" max="11769" width="4.28515625" style="3" customWidth="1"/>
    <col min="11770" max="11770" width="8.5703125" style="3" customWidth="1"/>
    <col min="11771" max="11771" width="6.7109375" style="3" customWidth="1"/>
    <col min="11772" max="11772" width="11.28515625" style="3" customWidth="1"/>
    <col min="11773" max="11773" width="12.28515625" style="3" customWidth="1"/>
    <col min="11774" max="12020" width="9.140625" style="3"/>
    <col min="12021" max="12021" width="3.5703125" style="3" customWidth="1"/>
    <col min="12022" max="12022" width="40.85546875" style="3" customWidth="1"/>
    <col min="12023" max="12023" width="5.140625" style="3" customWidth="1"/>
    <col min="12024" max="12025" width="4.28515625" style="3" customWidth="1"/>
    <col min="12026" max="12026" width="8.5703125" style="3" customWidth="1"/>
    <col min="12027" max="12027" width="6.7109375" style="3" customWidth="1"/>
    <col min="12028" max="12028" width="11.28515625" style="3" customWidth="1"/>
    <col min="12029" max="12029" width="12.28515625" style="3" customWidth="1"/>
    <col min="12030" max="12276" width="9.140625" style="3"/>
    <col min="12277" max="12277" width="3.5703125" style="3" customWidth="1"/>
    <col min="12278" max="12278" width="40.85546875" style="3" customWidth="1"/>
    <col min="12279" max="12279" width="5.140625" style="3" customWidth="1"/>
    <col min="12280" max="12281" width="4.28515625" style="3" customWidth="1"/>
    <col min="12282" max="12282" width="8.5703125" style="3" customWidth="1"/>
    <col min="12283" max="12283" width="6.7109375" style="3" customWidth="1"/>
    <col min="12284" max="12284" width="11.28515625" style="3" customWidth="1"/>
    <col min="12285" max="12285" width="12.28515625" style="3" customWidth="1"/>
    <col min="12286" max="12532" width="9.140625" style="3"/>
    <col min="12533" max="12533" width="3.5703125" style="3" customWidth="1"/>
    <col min="12534" max="12534" width="40.85546875" style="3" customWidth="1"/>
    <col min="12535" max="12535" width="5.140625" style="3" customWidth="1"/>
    <col min="12536" max="12537" width="4.28515625" style="3" customWidth="1"/>
    <col min="12538" max="12538" width="8.5703125" style="3" customWidth="1"/>
    <col min="12539" max="12539" width="6.7109375" style="3" customWidth="1"/>
    <col min="12540" max="12540" width="11.28515625" style="3" customWidth="1"/>
    <col min="12541" max="12541" width="12.28515625" style="3" customWidth="1"/>
    <col min="12542" max="12788" width="9.140625" style="3"/>
    <col min="12789" max="12789" width="3.5703125" style="3" customWidth="1"/>
    <col min="12790" max="12790" width="40.85546875" style="3" customWidth="1"/>
    <col min="12791" max="12791" width="5.140625" style="3" customWidth="1"/>
    <col min="12792" max="12793" width="4.28515625" style="3" customWidth="1"/>
    <col min="12794" max="12794" width="8.5703125" style="3" customWidth="1"/>
    <col min="12795" max="12795" width="6.7109375" style="3" customWidth="1"/>
    <col min="12796" max="12796" width="11.28515625" style="3" customWidth="1"/>
    <col min="12797" max="12797" width="12.28515625" style="3" customWidth="1"/>
    <col min="12798" max="13044" width="9.140625" style="3"/>
    <col min="13045" max="13045" width="3.5703125" style="3" customWidth="1"/>
    <col min="13046" max="13046" width="40.85546875" style="3" customWidth="1"/>
    <col min="13047" max="13047" width="5.140625" style="3" customWidth="1"/>
    <col min="13048" max="13049" width="4.28515625" style="3" customWidth="1"/>
    <col min="13050" max="13050" width="8.5703125" style="3" customWidth="1"/>
    <col min="13051" max="13051" width="6.7109375" style="3" customWidth="1"/>
    <col min="13052" max="13052" width="11.28515625" style="3" customWidth="1"/>
    <col min="13053" max="13053" width="12.28515625" style="3" customWidth="1"/>
    <col min="13054" max="13300" width="9.140625" style="3"/>
    <col min="13301" max="13301" width="3.5703125" style="3" customWidth="1"/>
    <col min="13302" max="13302" width="40.85546875" style="3" customWidth="1"/>
    <col min="13303" max="13303" width="5.140625" style="3" customWidth="1"/>
    <col min="13304" max="13305" width="4.28515625" style="3" customWidth="1"/>
    <col min="13306" max="13306" width="8.5703125" style="3" customWidth="1"/>
    <col min="13307" max="13307" width="6.7109375" style="3" customWidth="1"/>
    <col min="13308" max="13308" width="11.28515625" style="3" customWidth="1"/>
    <col min="13309" max="13309" width="12.28515625" style="3" customWidth="1"/>
    <col min="13310" max="13556" width="9.140625" style="3"/>
    <col min="13557" max="13557" width="3.5703125" style="3" customWidth="1"/>
    <col min="13558" max="13558" width="40.85546875" style="3" customWidth="1"/>
    <col min="13559" max="13559" width="5.140625" style="3" customWidth="1"/>
    <col min="13560" max="13561" width="4.28515625" style="3" customWidth="1"/>
    <col min="13562" max="13562" width="8.5703125" style="3" customWidth="1"/>
    <col min="13563" max="13563" width="6.7109375" style="3" customWidth="1"/>
    <col min="13564" max="13564" width="11.28515625" style="3" customWidth="1"/>
    <col min="13565" max="13565" width="12.28515625" style="3" customWidth="1"/>
    <col min="13566" max="13812" width="9.140625" style="3"/>
    <col min="13813" max="13813" width="3.5703125" style="3" customWidth="1"/>
    <col min="13814" max="13814" width="40.85546875" style="3" customWidth="1"/>
    <col min="13815" max="13815" width="5.140625" style="3" customWidth="1"/>
    <col min="13816" max="13817" width="4.28515625" style="3" customWidth="1"/>
    <col min="13818" max="13818" width="8.5703125" style="3" customWidth="1"/>
    <col min="13819" max="13819" width="6.7109375" style="3" customWidth="1"/>
    <col min="13820" max="13820" width="11.28515625" style="3" customWidth="1"/>
    <col min="13821" max="13821" width="12.28515625" style="3" customWidth="1"/>
    <col min="13822" max="14068" width="9.140625" style="3"/>
    <col min="14069" max="14069" width="3.5703125" style="3" customWidth="1"/>
    <col min="14070" max="14070" width="40.85546875" style="3" customWidth="1"/>
    <col min="14071" max="14071" width="5.140625" style="3" customWidth="1"/>
    <col min="14072" max="14073" width="4.28515625" style="3" customWidth="1"/>
    <col min="14074" max="14074" width="8.5703125" style="3" customWidth="1"/>
    <col min="14075" max="14075" width="6.7109375" style="3" customWidth="1"/>
    <col min="14076" max="14076" width="11.28515625" style="3" customWidth="1"/>
    <col min="14077" max="14077" width="12.28515625" style="3" customWidth="1"/>
    <col min="14078" max="14324" width="9.140625" style="3"/>
    <col min="14325" max="14325" width="3.5703125" style="3" customWidth="1"/>
    <col min="14326" max="14326" width="40.85546875" style="3" customWidth="1"/>
    <col min="14327" max="14327" width="5.140625" style="3" customWidth="1"/>
    <col min="14328" max="14329" width="4.28515625" style="3" customWidth="1"/>
    <col min="14330" max="14330" width="8.5703125" style="3" customWidth="1"/>
    <col min="14331" max="14331" width="6.7109375" style="3" customWidth="1"/>
    <col min="14332" max="14332" width="11.28515625" style="3" customWidth="1"/>
    <col min="14333" max="14333" width="12.28515625" style="3" customWidth="1"/>
    <col min="14334" max="14580" width="9.140625" style="3"/>
    <col min="14581" max="14581" width="3.5703125" style="3" customWidth="1"/>
    <col min="14582" max="14582" width="40.85546875" style="3" customWidth="1"/>
    <col min="14583" max="14583" width="5.140625" style="3" customWidth="1"/>
    <col min="14584" max="14585" width="4.28515625" style="3" customWidth="1"/>
    <col min="14586" max="14586" width="8.5703125" style="3" customWidth="1"/>
    <col min="14587" max="14587" width="6.7109375" style="3" customWidth="1"/>
    <col min="14588" max="14588" width="11.28515625" style="3" customWidth="1"/>
    <col min="14589" max="14589" width="12.28515625" style="3" customWidth="1"/>
    <col min="14590" max="14836" width="9.140625" style="3"/>
    <col min="14837" max="14837" width="3.5703125" style="3" customWidth="1"/>
    <col min="14838" max="14838" width="40.85546875" style="3" customWidth="1"/>
    <col min="14839" max="14839" width="5.140625" style="3" customWidth="1"/>
    <col min="14840" max="14841" width="4.28515625" style="3" customWidth="1"/>
    <col min="14842" max="14842" width="8.5703125" style="3" customWidth="1"/>
    <col min="14843" max="14843" width="6.7109375" style="3" customWidth="1"/>
    <col min="14844" max="14844" width="11.28515625" style="3" customWidth="1"/>
    <col min="14845" max="14845" width="12.28515625" style="3" customWidth="1"/>
    <col min="14846" max="15092" width="9.140625" style="3"/>
    <col min="15093" max="15093" width="3.5703125" style="3" customWidth="1"/>
    <col min="15094" max="15094" width="40.85546875" style="3" customWidth="1"/>
    <col min="15095" max="15095" width="5.140625" style="3" customWidth="1"/>
    <col min="15096" max="15097" width="4.28515625" style="3" customWidth="1"/>
    <col min="15098" max="15098" width="8.5703125" style="3" customWidth="1"/>
    <col min="15099" max="15099" width="6.7109375" style="3" customWidth="1"/>
    <col min="15100" max="15100" width="11.28515625" style="3" customWidth="1"/>
    <col min="15101" max="15101" width="12.28515625" style="3" customWidth="1"/>
    <col min="15102" max="15348" width="9.140625" style="3"/>
    <col min="15349" max="15349" width="3.5703125" style="3" customWidth="1"/>
    <col min="15350" max="15350" width="40.85546875" style="3" customWidth="1"/>
    <col min="15351" max="15351" width="5.140625" style="3" customWidth="1"/>
    <col min="15352" max="15353" width="4.28515625" style="3" customWidth="1"/>
    <col min="15354" max="15354" width="8.5703125" style="3" customWidth="1"/>
    <col min="15355" max="15355" width="6.7109375" style="3" customWidth="1"/>
    <col min="15356" max="15356" width="11.28515625" style="3" customWidth="1"/>
    <col min="15357" max="15357" width="12.28515625" style="3" customWidth="1"/>
    <col min="15358" max="15604" width="9.140625" style="3"/>
    <col min="15605" max="15605" width="3.5703125" style="3" customWidth="1"/>
    <col min="15606" max="15606" width="40.85546875" style="3" customWidth="1"/>
    <col min="15607" max="15607" width="5.140625" style="3" customWidth="1"/>
    <col min="15608" max="15609" width="4.28515625" style="3" customWidth="1"/>
    <col min="15610" max="15610" width="8.5703125" style="3" customWidth="1"/>
    <col min="15611" max="15611" width="6.7109375" style="3" customWidth="1"/>
    <col min="15612" max="15612" width="11.28515625" style="3" customWidth="1"/>
    <col min="15613" max="15613" width="12.28515625" style="3" customWidth="1"/>
    <col min="15614" max="15860" width="9.140625" style="3"/>
    <col min="15861" max="15861" width="3.5703125" style="3" customWidth="1"/>
    <col min="15862" max="15862" width="40.85546875" style="3" customWidth="1"/>
    <col min="15863" max="15863" width="5.140625" style="3" customWidth="1"/>
    <col min="15864" max="15865" width="4.28515625" style="3" customWidth="1"/>
    <col min="15866" max="15866" width="8.5703125" style="3" customWidth="1"/>
    <col min="15867" max="15867" width="6.7109375" style="3" customWidth="1"/>
    <col min="15868" max="15868" width="11.28515625" style="3" customWidth="1"/>
    <col min="15869" max="15869" width="12.28515625" style="3" customWidth="1"/>
    <col min="15870" max="16116" width="9.140625" style="3"/>
    <col min="16117" max="16117" width="3.5703125" style="3" customWidth="1"/>
    <col min="16118" max="16118" width="40.85546875" style="3" customWidth="1"/>
    <col min="16119" max="16119" width="5.140625" style="3" customWidth="1"/>
    <col min="16120" max="16121" width="4.28515625" style="3" customWidth="1"/>
    <col min="16122" max="16122" width="8.5703125" style="3" customWidth="1"/>
    <col min="16123" max="16123" width="6.7109375" style="3" customWidth="1"/>
    <col min="16124" max="16124" width="11.28515625" style="3" customWidth="1"/>
    <col min="16125" max="16125" width="12.28515625" style="3" customWidth="1"/>
    <col min="16126" max="16384" width="9.140625" style="3"/>
  </cols>
  <sheetData>
    <row r="1" spans="1:10" ht="35.25" customHeight="1">
      <c r="B1" s="66" t="s">
        <v>524</v>
      </c>
      <c r="C1" s="66"/>
      <c r="D1" s="66"/>
      <c r="E1" s="66"/>
      <c r="F1" s="66"/>
      <c r="G1" s="66"/>
      <c r="H1" s="66"/>
      <c r="I1" s="66"/>
    </row>
    <row r="2" spans="1:10" ht="25.5" customHeight="1">
      <c r="B2" s="66" t="s">
        <v>463</v>
      </c>
      <c r="C2" s="66"/>
      <c r="D2" s="66"/>
      <c r="E2" s="66"/>
      <c r="F2" s="66"/>
      <c r="G2" s="66"/>
      <c r="H2" s="66"/>
      <c r="I2" s="66"/>
      <c r="J2" s="4"/>
    </row>
    <row r="3" spans="1:10">
      <c r="G3" s="6"/>
      <c r="H3" s="6"/>
      <c r="I3" s="6"/>
      <c r="J3" s="6"/>
    </row>
    <row r="4" spans="1:10" ht="50.25" customHeight="1">
      <c r="A4" s="3"/>
      <c r="B4" s="68" t="s">
        <v>386</v>
      </c>
      <c r="C4" s="68"/>
      <c r="D4" s="68"/>
      <c r="E4" s="68"/>
      <c r="F4" s="68"/>
      <c r="G4" s="68"/>
      <c r="H4" s="68"/>
      <c r="I4" s="68"/>
      <c r="J4" s="7"/>
    </row>
    <row r="5" spans="1:10" s="10" customFormat="1" ht="14.25">
      <c r="A5" s="8"/>
      <c r="B5" s="8"/>
      <c r="C5" s="8"/>
      <c r="D5" s="8"/>
      <c r="E5" s="8"/>
      <c r="F5" s="9"/>
      <c r="G5" s="69" t="s">
        <v>245</v>
      </c>
      <c r="H5" s="69"/>
      <c r="I5" s="69"/>
      <c r="J5" s="7"/>
    </row>
    <row r="6" spans="1:10" ht="45" customHeight="1">
      <c r="A6" s="11" t="s">
        <v>0</v>
      </c>
      <c r="B6" s="11" t="s">
        <v>1</v>
      </c>
      <c r="C6" s="12" t="s">
        <v>2</v>
      </c>
      <c r="D6" s="12" t="s">
        <v>85</v>
      </c>
      <c r="E6" s="12" t="s">
        <v>84</v>
      </c>
      <c r="F6" s="12" t="s">
        <v>83</v>
      </c>
      <c r="G6" s="11" t="s">
        <v>347</v>
      </c>
      <c r="H6" s="11" t="s">
        <v>157</v>
      </c>
      <c r="I6" s="11" t="s">
        <v>351</v>
      </c>
      <c r="J6" s="7"/>
    </row>
    <row r="7" spans="1:10" ht="14.25">
      <c r="A7" s="13">
        <v>1</v>
      </c>
      <c r="B7" s="13">
        <v>2</v>
      </c>
      <c r="C7" s="14" t="s">
        <v>3</v>
      </c>
      <c r="D7" s="14" t="s">
        <v>4</v>
      </c>
      <c r="E7" s="14" t="s">
        <v>5</v>
      </c>
      <c r="F7" s="14" t="s">
        <v>6</v>
      </c>
      <c r="G7" s="15">
        <v>7</v>
      </c>
      <c r="H7" s="15">
        <v>7</v>
      </c>
      <c r="I7" s="15">
        <v>8</v>
      </c>
      <c r="J7" s="7"/>
    </row>
    <row r="8" spans="1:10" ht="14.25">
      <c r="A8" s="11">
        <v>1</v>
      </c>
      <c r="B8" s="16" t="s">
        <v>7</v>
      </c>
      <c r="C8" s="12" t="s">
        <v>8</v>
      </c>
      <c r="D8" s="12"/>
      <c r="E8" s="12"/>
      <c r="F8" s="12"/>
      <c r="G8" s="17">
        <f>G9+G15+G32+G57+G61+G93+G99+G89</f>
        <v>93628.3</v>
      </c>
      <c r="H8" s="17">
        <f>H9+H15+H32+H57+H61+H93+H99+H89</f>
        <v>2198.3000000000002</v>
      </c>
      <c r="I8" s="18">
        <f>I9+I15+I32+I57+I61+I93+I99+I89</f>
        <v>95826.60000000002</v>
      </c>
      <c r="J8" s="7"/>
    </row>
    <row r="9" spans="1:10" ht="21">
      <c r="A9" s="11" t="s">
        <v>9</v>
      </c>
      <c r="B9" s="19" t="s">
        <v>10</v>
      </c>
      <c r="C9" s="20" t="s">
        <v>8</v>
      </c>
      <c r="D9" s="20" t="s">
        <v>11</v>
      </c>
      <c r="E9" s="20"/>
      <c r="F9" s="20"/>
      <c r="G9" s="21">
        <f t="shared" ref="G9:I10" si="0">G10</f>
        <v>3173</v>
      </c>
      <c r="H9" s="21">
        <f t="shared" si="0"/>
        <v>648.9</v>
      </c>
      <c r="I9" s="21">
        <f t="shared" si="0"/>
        <v>3821.9</v>
      </c>
      <c r="J9" s="7"/>
    </row>
    <row r="10" spans="1:10">
      <c r="A10" s="13"/>
      <c r="B10" s="22" t="s">
        <v>158</v>
      </c>
      <c r="C10" s="23" t="s">
        <v>8</v>
      </c>
      <c r="D10" s="23" t="s">
        <v>11</v>
      </c>
      <c r="E10" s="23" t="s">
        <v>148</v>
      </c>
      <c r="F10" s="23"/>
      <c r="G10" s="24">
        <f t="shared" si="0"/>
        <v>3173</v>
      </c>
      <c r="H10" s="24">
        <f t="shared" si="0"/>
        <v>648.9</v>
      </c>
      <c r="I10" s="24">
        <f t="shared" si="0"/>
        <v>3821.9</v>
      </c>
    </row>
    <row r="11" spans="1:10">
      <c r="A11" s="13"/>
      <c r="B11" s="22" t="s">
        <v>12</v>
      </c>
      <c r="C11" s="23" t="s">
        <v>8</v>
      </c>
      <c r="D11" s="23" t="s">
        <v>11</v>
      </c>
      <c r="E11" s="23" t="s">
        <v>86</v>
      </c>
      <c r="F11" s="23"/>
      <c r="G11" s="24">
        <f t="shared" ref="G11" si="1">SUM(G12:G14)</f>
        <v>3173</v>
      </c>
      <c r="H11" s="24">
        <f t="shared" ref="H11:I11" si="2">SUM(H12:H14)</f>
        <v>648.9</v>
      </c>
      <c r="I11" s="24">
        <f t="shared" si="2"/>
        <v>3821.9</v>
      </c>
    </row>
    <row r="12" spans="1:10">
      <c r="A12" s="13"/>
      <c r="B12" s="22" t="s">
        <v>87</v>
      </c>
      <c r="C12" s="23" t="s">
        <v>8</v>
      </c>
      <c r="D12" s="23" t="s">
        <v>11</v>
      </c>
      <c r="E12" s="23" t="s">
        <v>86</v>
      </c>
      <c r="F12" s="23" t="s">
        <v>13</v>
      </c>
      <c r="G12" s="25">
        <v>2249.5</v>
      </c>
      <c r="H12" s="25">
        <v>500</v>
      </c>
      <c r="I12" s="24">
        <f>G12+H12</f>
        <v>2749.5</v>
      </c>
    </row>
    <row r="13" spans="1:10" ht="22.5">
      <c r="A13" s="13"/>
      <c r="B13" s="26" t="s">
        <v>14</v>
      </c>
      <c r="C13" s="23" t="s">
        <v>8</v>
      </c>
      <c r="D13" s="23" t="s">
        <v>11</v>
      </c>
      <c r="E13" s="23" t="s">
        <v>86</v>
      </c>
      <c r="F13" s="23" t="s">
        <v>20</v>
      </c>
      <c r="G13" s="25">
        <v>187.5</v>
      </c>
      <c r="H13" s="27">
        <v>-2.1</v>
      </c>
      <c r="I13" s="24">
        <f>G13+H13</f>
        <v>185.4</v>
      </c>
    </row>
    <row r="14" spans="1:10" ht="33.75">
      <c r="A14" s="13"/>
      <c r="B14" s="22" t="s">
        <v>88</v>
      </c>
      <c r="C14" s="23" t="s">
        <v>8</v>
      </c>
      <c r="D14" s="23" t="s">
        <v>11</v>
      </c>
      <c r="E14" s="23" t="s">
        <v>86</v>
      </c>
      <c r="F14" s="23" t="s">
        <v>89</v>
      </c>
      <c r="G14" s="25">
        <v>736</v>
      </c>
      <c r="H14" s="27">
        <v>151</v>
      </c>
      <c r="I14" s="24">
        <f>G14+H14</f>
        <v>887</v>
      </c>
    </row>
    <row r="15" spans="1:10" ht="31.5">
      <c r="A15" s="11" t="s">
        <v>15</v>
      </c>
      <c r="B15" s="16" t="s">
        <v>16</v>
      </c>
      <c r="C15" s="28" t="s">
        <v>8</v>
      </c>
      <c r="D15" s="28" t="s">
        <v>17</v>
      </c>
      <c r="E15" s="28"/>
      <c r="F15" s="28"/>
      <c r="G15" s="29">
        <f t="shared" ref="G15:I15" si="3">G16</f>
        <v>5637.6</v>
      </c>
      <c r="H15" s="29">
        <f t="shared" si="3"/>
        <v>-15</v>
      </c>
      <c r="I15" s="29">
        <f t="shared" si="3"/>
        <v>5622.6</v>
      </c>
    </row>
    <row r="16" spans="1:10">
      <c r="A16" s="13"/>
      <c r="B16" s="26" t="s">
        <v>158</v>
      </c>
      <c r="C16" s="30" t="s">
        <v>8</v>
      </c>
      <c r="D16" s="30" t="s">
        <v>17</v>
      </c>
      <c r="E16" s="30" t="s">
        <v>148</v>
      </c>
      <c r="F16" s="31"/>
      <c r="G16" s="24">
        <f t="shared" ref="G16:I16" si="4">G17+G26+G30</f>
        <v>5637.6</v>
      </c>
      <c r="H16" s="24">
        <f t="shared" si="4"/>
        <v>-15</v>
      </c>
      <c r="I16" s="24">
        <f t="shared" si="4"/>
        <v>5622.6</v>
      </c>
    </row>
    <row r="17" spans="1:9" ht="22.5">
      <c r="A17" s="13"/>
      <c r="B17" s="32" t="s">
        <v>342</v>
      </c>
      <c r="C17" s="30" t="s">
        <v>8</v>
      </c>
      <c r="D17" s="30" t="s">
        <v>17</v>
      </c>
      <c r="E17" s="30" t="s">
        <v>208</v>
      </c>
      <c r="F17" s="30"/>
      <c r="G17" s="24">
        <f t="shared" ref="G17:I17" si="5">G18+G21</f>
        <v>2745.9</v>
      </c>
      <c r="H17" s="24">
        <f t="shared" si="5"/>
        <v>-15</v>
      </c>
      <c r="I17" s="24">
        <f t="shared" si="5"/>
        <v>2730.9</v>
      </c>
    </row>
    <row r="18" spans="1:9" ht="22.5">
      <c r="A18" s="13"/>
      <c r="B18" s="4" t="s">
        <v>343</v>
      </c>
      <c r="C18" s="30" t="s">
        <v>8</v>
      </c>
      <c r="D18" s="30" t="s">
        <v>17</v>
      </c>
      <c r="E18" s="30" t="s">
        <v>209</v>
      </c>
      <c r="F18" s="30"/>
      <c r="G18" s="24">
        <f t="shared" ref="G18" si="6">SUM(G19:G20)</f>
        <v>2214.5</v>
      </c>
      <c r="H18" s="24">
        <f t="shared" ref="H18:I18" si="7">SUM(H19:H20)</f>
        <v>0</v>
      </c>
      <c r="I18" s="24">
        <f t="shared" si="7"/>
        <v>2214.5</v>
      </c>
    </row>
    <row r="19" spans="1:9">
      <c r="A19" s="13"/>
      <c r="B19" s="32" t="s">
        <v>87</v>
      </c>
      <c r="C19" s="30" t="s">
        <v>8</v>
      </c>
      <c r="D19" s="30" t="s">
        <v>17</v>
      </c>
      <c r="E19" s="30" t="s">
        <v>209</v>
      </c>
      <c r="F19" s="31" t="s">
        <v>13</v>
      </c>
      <c r="G19" s="24">
        <v>1700.8</v>
      </c>
      <c r="H19" s="33"/>
      <c r="I19" s="24">
        <f>G19+H19</f>
        <v>1700.8</v>
      </c>
    </row>
    <row r="20" spans="1:9" ht="33.75">
      <c r="A20" s="13"/>
      <c r="B20" s="32" t="s">
        <v>88</v>
      </c>
      <c r="C20" s="30" t="s">
        <v>8</v>
      </c>
      <c r="D20" s="30" t="s">
        <v>17</v>
      </c>
      <c r="E20" s="30" t="s">
        <v>209</v>
      </c>
      <c r="F20" s="31" t="s">
        <v>89</v>
      </c>
      <c r="G20" s="24">
        <v>513.69999999999993</v>
      </c>
      <c r="H20" s="24"/>
      <c r="I20" s="24">
        <f>G20+H20</f>
        <v>513.69999999999993</v>
      </c>
    </row>
    <row r="21" spans="1:9" ht="22.5">
      <c r="A21" s="13"/>
      <c r="B21" s="26" t="s">
        <v>344</v>
      </c>
      <c r="C21" s="30" t="s">
        <v>8</v>
      </c>
      <c r="D21" s="30" t="s">
        <v>17</v>
      </c>
      <c r="E21" s="30" t="s">
        <v>210</v>
      </c>
      <c r="F21" s="30"/>
      <c r="G21" s="24">
        <f t="shared" ref="G21:H21" si="8">SUM(G22:G25)</f>
        <v>531.4</v>
      </c>
      <c r="H21" s="24">
        <f t="shared" si="8"/>
        <v>-15</v>
      </c>
      <c r="I21" s="24">
        <f>SUM(I22:I25)</f>
        <v>516.4</v>
      </c>
    </row>
    <row r="22" spans="1:9" ht="22.5">
      <c r="A22" s="13"/>
      <c r="B22" s="26" t="s">
        <v>14</v>
      </c>
      <c r="C22" s="30" t="s">
        <v>8</v>
      </c>
      <c r="D22" s="30" t="s">
        <v>17</v>
      </c>
      <c r="E22" s="30" t="s">
        <v>210</v>
      </c>
      <c r="F22" s="31" t="s">
        <v>20</v>
      </c>
      <c r="G22" s="24">
        <v>57</v>
      </c>
      <c r="H22" s="24"/>
      <c r="I22" s="24">
        <f>G22+H22</f>
        <v>57</v>
      </c>
    </row>
    <row r="23" spans="1:9" ht="33.75">
      <c r="A23" s="13"/>
      <c r="B23" s="26" t="s">
        <v>88</v>
      </c>
      <c r="C23" s="30" t="s">
        <v>8</v>
      </c>
      <c r="D23" s="30" t="s">
        <v>17</v>
      </c>
      <c r="E23" s="30" t="s">
        <v>210</v>
      </c>
      <c r="F23" s="31" t="s">
        <v>89</v>
      </c>
      <c r="G23" s="24">
        <v>17.2</v>
      </c>
      <c r="H23" s="24"/>
      <c r="I23" s="24">
        <f>G23+H23</f>
        <v>17.2</v>
      </c>
    </row>
    <row r="24" spans="1:9" ht="22.5">
      <c r="A24" s="13"/>
      <c r="B24" s="26" t="s">
        <v>91</v>
      </c>
      <c r="C24" s="30" t="s">
        <v>8</v>
      </c>
      <c r="D24" s="30" t="s">
        <v>17</v>
      </c>
      <c r="E24" s="30" t="s">
        <v>210</v>
      </c>
      <c r="F24" s="31">
        <v>244</v>
      </c>
      <c r="G24" s="24">
        <v>455.4</v>
      </c>
      <c r="H24" s="24">
        <v>-15</v>
      </c>
      <c r="I24" s="24">
        <f>G24+H24</f>
        <v>440.4</v>
      </c>
    </row>
    <row r="25" spans="1:9">
      <c r="A25" s="13"/>
      <c r="B25" s="32" t="s">
        <v>100</v>
      </c>
      <c r="C25" s="30" t="s">
        <v>8</v>
      </c>
      <c r="D25" s="30" t="s">
        <v>17</v>
      </c>
      <c r="E25" s="30" t="s">
        <v>210</v>
      </c>
      <c r="F25" s="31" t="s">
        <v>36</v>
      </c>
      <c r="G25" s="24">
        <v>1.8</v>
      </c>
      <c r="H25" s="24"/>
      <c r="I25" s="24">
        <f>G25+H25</f>
        <v>1.8</v>
      </c>
    </row>
    <row r="26" spans="1:9">
      <c r="A26" s="13"/>
      <c r="B26" s="32" t="s">
        <v>194</v>
      </c>
      <c r="C26" s="30" t="s">
        <v>8</v>
      </c>
      <c r="D26" s="30" t="s">
        <v>17</v>
      </c>
      <c r="E26" s="30" t="s">
        <v>340</v>
      </c>
      <c r="F26" s="31"/>
      <c r="G26" s="24">
        <f t="shared" ref="G26:I26" si="9">SUM(G27:G29)</f>
        <v>2219.6999999999998</v>
      </c>
      <c r="H26" s="24">
        <f t="shared" si="9"/>
        <v>0</v>
      </c>
      <c r="I26" s="24">
        <f t="shared" si="9"/>
        <v>2219.6999999999998</v>
      </c>
    </row>
    <row r="27" spans="1:9">
      <c r="A27" s="13"/>
      <c r="B27" s="32" t="s">
        <v>87</v>
      </c>
      <c r="C27" s="30" t="s">
        <v>8</v>
      </c>
      <c r="D27" s="30" t="s">
        <v>17</v>
      </c>
      <c r="E27" s="30" t="s">
        <v>340</v>
      </c>
      <c r="F27" s="31" t="s">
        <v>13</v>
      </c>
      <c r="G27" s="24">
        <v>1556</v>
      </c>
      <c r="H27" s="24"/>
      <c r="I27" s="24">
        <f>G27+H27</f>
        <v>1556</v>
      </c>
    </row>
    <row r="28" spans="1:9" ht="22.5">
      <c r="A28" s="13"/>
      <c r="B28" s="26" t="s">
        <v>14</v>
      </c>
      <c r="C28" s="30" t="s">
        <v>8</v>
      </c>
      <c r="D28" s="30" t="s">
        <v>17</v>
      </c>
      <c r="E28" s="30" t="s">
        <v>340</v>
      </c>
      <c r="F28" s="31">
        <v>122</v>
      </c>
      <c r="G28" s="24">
        <v>154.6</v>
      </c>
      <c r="H28" s="24"/>
      <c r="I28" s="24">
        <f>G28+H28</f>
        <v>154.6</v>
      </c>
    </row>
    <row r="29" spans="1:9" ht="33.75">
      <c r="A29" s="13"/>
      <c r="B29" s="32" t="s">
        <v>88</v>
      </c>
      <c r="C29" s="30" t="s">
        <v>8</v>
      </c>
      <c r="D29" s="30" t="s">
        <v>17</v>
      </c>
      <c r="E29" s="30" t="s">
        <v>340</v>
      </c>
      <c r="F29" s="31" t="s">
        <v>89</v>
      </c>
      <c r="G29" s="24">
        <v>509.1</v>
      </c>
      <c r="H29" s="24"/>
      <c r="I29" s="24">
        <f>G29+H29</f>
        <v>509.1</v>
      </c>
    </row>
    <row r="30" spans="1:9">
      <c r="A30" s="13"/>
      <c r="B30" s="26" t="s">
        <v>274</v>
      </c>
      <c r="C30" s="30" t="s">
        <v>8</v>
      </c>
      <c r="D30" s="30" t="s">
        <v>17</v>
      </c>
      <c r="E30" s="30" t="s">
        <v>341</v>
      </c>
      <c r="F30" s="30"/>
      <c r="G30" s="24">
        <f t="shared" ref="G30:I30" si="10">G31</f>
        <v>672</v>
      </c>
      <c r="H30" s="24">
        <f t="shared" si="10"/>
        <v>0</v>
      </c>
      <c r="I30" s="24">
        <f t="shared" si="10"/>
        <v>672</v>
      </c>
    </row>
    <row r="31" spans="1:9" ht="33.75">
      <c r="A31" s="13"/>
      <c r="B31" s="26" t="s">
        <v>275</v>
      </c>
      <c r="C31" s="30" t="s">
        <v>8</v>
      </c>
      <c r="D31" s="30" t="s">
        <v>17</v>
      </c>
      <c r="E31" s="30" t="s">
        <v>341</v>
      </c>
      <c r="F31" s="31" t="s">
        <v>276</v>
      </c>
      <c r="G31" s="24">
        <v>672</v>
      </c>
      <c r="H31" s="24"/>
      <c r="I31" s="24">
        <f>G31+H31</f>
        <v>672</v>
      </c>
    </row>
    <row r="32" spans="1:9" ht="31.5">
      <c r="A32" s="11" t="s">
        <v>18</v>
      </c>
      <c r="B32" s="16" t="s">
        <v>90</v>
      </c>
      <c r="C32" s="28" t="s">
        <v>8</v>
      </c>
      <c r="D32" s="28" t="s">
        <v>19</v>
      </c>
      <c r="E32" s="28"/>
      <c r="F32" s="28"/>
      <c r="G32" s="21">
        <f t="shared" ref="G32:I32" si="11">G42+G33</f>
        <v>36985.1</v>
      </c>
      <c r="H32" s="21">
        <f t="shared" si="11"/>
        <v>1476.9</v>
      </c>
      <c r="I32" s="21">
        <f t="shared" si="11"/>
        <v>38462.000000000007</v>
      </c>
    </row>
    <row r="33" spans="1:9" ht="22.5">
      <c r="A33" s="13"/>
      <c r="B33" s="34" t="s">
        <v>162</v>
      </c>
      <c r="C33" s="30" t="s">
        <v>8</v>
      </c>
      <c r="D33" s="30" t="s">
        <v>19</v>
      </c>
      <c r="E33" s="30" t="s">
        <v>161</v>
      </c>
      <c r="F33" s="30"/>
      <c r="G33" s="24">
        <f t="shared" ref="G33:I35" si="12">G34</f>
        <v>1880.1</v>
      </c>
      <c r="H33" s="24">
        <f t="shared" si="12"/>
        <v>290.30000000000007</v>
      </c>
      <c r="I33" s="24">
        <f t="shared" si="12"/>
        <v>2170.4</v>
      </c>
    </row>
    <row r="34" spans="1:9">
      <c r="A34" s="13"/>
      <c r="B34" s="34" t="s">
        <v>165</v>
      </c>
      <c r="C34" s="30" t="s">
        <v>8</v>
      </c>
      <c r="D34" s="30" t="s">
        <v>19</v>
      </c>
      <c r="E34" s="30" t="s">
        <v>166</v>
      </c>
      <c r="F34" s="30"/>
      <c r="G34" s="24">
        <f t="shared" si="12"/>
        <v>1880.1</v>
      </c>
      <c r="H34" s="24">
        <f t="shared" si="12"/>
        <v>290.30000000000007</v>
      </c>
      <c r="I34" s="24">
        <f t="shared" si="12"/>
        <v>2170.4</v>
      </c>
    </row>
    <row r="35" spans="1:9" ht="22.5">
      <c r="A35" s="13"/>
      <c r="B35" s="34" t="s">
        <v>277</v>
      </c>
      <c r="C35" s="30" t="s">
        <v>8</v>
      </c>
      <c r="D35" s="30" t="s">
        <v>19</v>
      </c>
      <c r="E35" s="30" t="s">
        <v>278</v>
      </c>
      <c r="F35" s="30"/>
      <c r="G35" s="24">
        <f t="shared" si="12"/>
        <v>1880.1</v>
      </c>
      <c r="H35" s="24">
        <f t="shared" si="12"/>
        <v>290.30000000000007</v>
      </c>
      <c r="I35" s="24">
        <f t="shared" si="12"/>
        <v>2170.4</v>
      </c>
    </row>
    <row r="36" spans="1:9" ht="33.75">
      <c r="A36" s="13"/>
      <c r="B36" s="35" t="s">
        <v>93</v>
      </c>
      <c r="C36" s="30" t="s">
        <v>8</v>
      </c>
      <c r="D36" s="30" t="s">
        <v>19</v>
      </c>
      <c r="E36" s="30" t="s">
        <v>355</v>
      </c>
      <c r="F36" s="31"/>
      <c r="G36" s="24">
        <f t="shared" ref="G36:I36" si="13">SUM(G37:G41)</f>
        <v>1880.1</v>
      </c>
      <c r="H36" s="24">
        <f t="shared" si="13"/>
        <v>290.30000000000007</v>
      </c>
      <c r="I36" s="24">
        <f t="shared" si="13"/>
        <v>2170.4</v>
      </c>
    </row>
    <row r="37" spans="1:9">
      <c r="A37" s="13"/>
      <c r="B37" s="32" t="s">
        <v>87</v>
      </c>
      <c r="C37" s="30" t="s">
        <v>8</v>
      </c>
      <c r="D37" s="30" t="s">
        <v>19</v>
      </c>
      <c r="E37" s="30" t="s">
        <v>355</v>
      </c>
      <c r="F37" s="31" t="s">
        <v>13</v>
      </c>
      <c r="G37" s="24">
        <v>1249.3</v>
      </c>
      <c r="H37" s="64">
        <f>223-703.8</f>
        <v>-480.79999999999995</v>
      </c>
      <c r="I37" s="24">
        <f>G37+H37</f>
        <v>768.5</v>
      </c>
    </row>
    <row r="38" spans="1:9" ht="33.75">
      <c r="A38" s="13"/>
      <c r="B38" s="32" t="s">
        <v>88</v>
      </c>
      <c r="C38" s="30" t="s">
        <v>8</v>
      </c>
      <c r="D38" s="30" t="s">
        <v>19</v>
      </c>
      <c r="E38" s="30" t="s">
        <v>355</v>
      </c>
      <c r="F38" s="31" t="s">
        <v>89</v>
      </c>
      <c r="G38" s="24">
        <v>377.3</v>
      </c>
      <c r="H38" s="65">
        <f>67.4-215.9</f>
        <v>-148.5</v>
      </c>
      <c r="I38" s="24">
        <f>G38+H38</f>
        <v>228.8</v>
      </c>
    </row>
    <row r="39" spans="1:9" ht="22.5">
      <c r="A39" s="13"/>
      <c r="B39" s="26" t="s">
        <v>21</v>
      </c>
      <c r="C39" s="30" t="s">
        <v>8</v>
      </c>
      <c r="D39" s="30" t="s">
        <v>19</v>
      </c>
      <c r="E39" s="30" t="s">
        <v>355</v>
      </c>
      <c r="F39" s="31" t="s">
        <v>27</v>
      </c>
      <c r="G39" s="24">
        <v>6</v>
      </c>
      <c r="H39" s="65">
        <f>-0.1+763.1</f>
        <v>763</v>
      </c>
      <c r="I39" s="24">
        <f>G39+H39</f>
        <v>769</v>
      </c>
    </row>
    <row r="40" spans="1:9" ht="22.5">
      <c r="A40" s="13"/>
      <c r="B40" s="26" t="s">
        <v>91</v>
      </c>
      <c r="C40" s="30" t="s">
        <v>8</v>
      </c>
      <c r="D40" s="30" t="s">
        <v>19</v>
      </c>
      <c r="E40" s="30" t="s">
        <v>355</v>
      </c>
      <c r="F40" s="31" t="s">
        <v>22</v>
      </c>
      <c r="G40" s="24">
        <v>245.7</v>
      </c>
      <c r="H40" s="65">
        <f>0.4+156.6</f>
        <v>157</v>
      </c>
      <c r="I40" s="24">
        <f>G40+H40</f>
        <v>402.7</v>
      </c>
    </row>
    <row r="41" spans="1:9">
      <c r="A41" s="13"/>
      <c r="B41" s="32" t="s">
        <v>100</v>
      </c>
      <c r="C41" s="30" t="s">
        <v>8</v>
      </c>
      <c r="D41" s="30" t="s">
        <v>19</v>
      </c>
      <c r="E41" s="30" t="s">
        <v>355</v>
      </c>
      <c r="F41" s="31" t="s">
        <v>36</v>
      </c>
      <c r="G41" s="24">
        <v>1.8</v>
      </c>
      <c r="H41" s="24">
        <v>-0.4</v>
      </c>
      <c r="I41" s="24">
        <f>G41+H41</f>
        <v>1.4</v>
      </c>
    </row>
    <row r="42" spans="1:9">
      <c r="A42" s="13"/>
      <c r="B42" s="26" t="s">
        <v>158</v>
      </c>
      <c r="C42" s="30" t="s">
        <v>8</v>
      </c>
      <c r="D42" s="30" t="s">
        <v>19</v>
      </c>
      <c r="E42" s="30" t="s">
        <v>148</v>
      </c>
      <c r="F42" s="31"/>
      <c r="G42" s="24">
        <f t="shared" ref="G42:I42" si="14">G43+G45+G48</f>
        <v>35105</v>
      </c>
      <c r="H42" s="24">
        <f t="shared" si="14"/>
        <v>1186.5999999999999</v>
      </c>
      <c r="I42" s="24">
        <f t="shared" si="14"/>
        <v>36291.600000000006</v>
      </c>
    </row>
    <row r="43" spans="1:9" ht="36.75" customHeight="1">
      <c r="A43" s="13"/>
      <c r="B43" s="35" t="s">
        <v>207</v>
      </c>
      <c r="C43" s="30" t="s">
        <v>8</v>
      </c>
      <c r="D43" s="30" t="s">
        <v>19</v>
      </c>
      <c r="E43" s="30" t="s">
        <v>356</v>
      </c>
      <c r="F43" s="31"/>
      <c r="G43" s="24">
        <f t="shared" ref="G43:I43" si="15">G44</f>
        <v>0.1</v>
      </c>
      <c r="H43" s="24">
        <f t="shared" si="15"/>
        <v>0</v>
      </c>
      <c r="I43" s="24">
        <f t="shared" si="15"/>
        <v>0.1</v>
      </c>
    </row>
    <row r="44" spans="1:9" ht="22.5">
      <c r="A44" s="13"/>
      <c r="B44" s="32" t="s">
        <v>91</v>
      </c>
      <c r="C44" s="30" t="s">
        <v>8</v>
      </c>
      <c r="D44" s="30" t="s">
        <v>19</v>
      </c>
      <c r="E44" s="30" t="s">
        <v>356</v>
      </c>
      <c r="F44" s="31" t="s">
        <v>22</v>
      </c>
      <c r="G44" s="24">
        <v>0.1</v>
      </c>
      <c r="H44" s="24"/>
      <c r="I44" s="24">
        <f>G44+H44</f>
        <v>0.1</v>
      </c>
    </row>
    <row r="45" spans="1:9" ht="44.25" customHeight="1">
      <c r="A45" s="13"/>
      <c r="B45" s="35" t="s">
        <v>195</v>
      </c>
      <c r="C45" s="30" t="s">
        <v>8</v>
      </c>
      <c r="D45" s="30" t="s">
        <v>19</v>
      </c>
      <c r="E45" s="30" t="s">
        <v>357</v>
      </c>
      <c r="F45" s="30"/>
      <c r="G45" s="24">
        <f t="shared" ref="G45:I45" si="16">G46+G47</f>
        <v>124.9</v>
      </c>
      <c r="H45" s="24">
        <f t="shared" si="16"/>
        <v>7.3</v>
      </c>
      <c r="I45" s="24">
        <f t="shared" si="16"/>
        <v>132.19999999999999</v>
      </c>
    </row>
    <row r="46" spans="1:9">
      <c r="A46" s="13"/>
      <c r="B46" s="32" t="s">
        <v>87</v>
      </c>
      <c r="C46" s="30" t="s">
        <v>8</v>
      </c>
      <c r="D46" s="30" t="s">
        <v>19</v>
      </c>
      <c r="E46" s="30" t="s">
        <v>357</v>
      </c>
      <c r="F46" s="30" t="s">
        <v>13</v>
      </c>
      <c r="G46" s="24">
        <v>96</v>
      </c>
      <c r="H46" s="24">
        <v>5.6</v>
      </c>
      <c r="I46" s="24">
        <f>G46+H46</f>
        <v>101.6</v>
      </c>
    </row>
    <row r="47" spans="1:9" ht="33.75">
      <c r="A47" s="13"/>
      <c r="B47" s="32" t="s">
        <v>135</v>
      </c>
      <c r="C47" s="30" t="s">
        <v>8</v>
      </c>
      <c r="D47" s="30" t="s">
        <v>19</v>
      </c>
      <c r="E47" s="30" t="s">
        <v>357</v>
      </c>
      <c r="F47" s="30" t="s">
        <v>89</v>
      </c>
      <c r="G47" s="24">
        <v>28.9</v>
      </c>
      <c r="H47" s="24">
        <v>1.7</v>
      </c>
      <c r="I47" s="24">
        <f>G47+H47</f>
        <v>30.599999999999998</v>
      </c>
    </row>
    <row r="48" spans="1:9" ht="22.5">
      <c r="A48" s="13"/>
      <c r="B48" s="32" t="s">
        <v>342</v>
      </c>
      <c r="C48" s="30" t="s">
        <v>8</v>
      </c>
      <c r="D48" s="30" t="s">
        <v>19</v>
      </c>
      <c r="E48" s="30" t="s">
        <v>208</v>
      </c>
      <c r="F48" s="30"/>
      <c r="G48" s="24">
        <f t="shared" ref="G48:I48" si="17">G49+G52</f>
        <v>34980</v>
      </c>
      <c r="H48" s="24">
        <f t="shared" si="17"/>
        <v>1179.3</v>
      </c>
      <c r="I48" s="24">
        <f t="shared" si="17"/>
        <v>36159.300000000003</v>
      </c>
    </row>
    <row r="49" spans="1:9" ht="22.5">
      <c r="A49" s="13"/>
      <c r="B49" s="4" t="s">
        <v>343</v>
      </c>
      <c r="C49" s="30" t="s">
        <v>8</v>
      </c>
      <c r="D49" s="30" t="s">
        <v>19</v>
      </c>
      <c r="E49" s="30" t="s">
        <v>209</v>
      </c>
      <c r="F49" s="30"/>
      <c r="G49" s="24">
        <f t="shared" ref="G49:I49" si="18">G50+G51</f>
        <v>30869.9</v>
      </c>
      <c r="H49" s="24">
        <f t="shared" si="18"/>
        <v>1434.6</v>
      </c>
      <c r="I49" s="24">
        <f t="shared" si="18"/>
        <v>32304.5</v>
      </c>
    </row>
    <row r="50" spans="1:9">
      <c r="A50" s="13"/>
      <c r="B50" s="34" t="s">
        <v>87</v>
      </c>
      <c r="C50" s="30" t="s">
        <v>8</v>
      </c>
      <c r="D50" s="30" t="s">
        <v>19</v>
      </c>
      <c r="E50" s="30" t="s">
        <v>209</v>
      </c>
      <c r="F50" s="31" t="s">
        <v>13</v>
      </c>
      <c r="G50" s="24">
        <v>23972.7</v>
      </c>
      <c r="H50" s="24">
        <v>853</v>
      </c>
      <c r="I50" s="24">
        <f>G50+H50</f>
        <v>24825.7</v>
      </c>
    </row>
    <row r="51" spans="1:9" ht="33.75">
      <c r="A51" s="13"/>
      <c r="B51" s="34" t="s">
        <v>88</v>
      </c>
      <c r="C51" s="30" t="s">
        <v>8</v>
      </c>
      <c r="D51" s="30" t="s">
        <v>19</v>
      </c>
      <c r="E51" s="30" t="s">
        <v>209</v>
      </c>
      <c r="F51" s="31" t="s">
        <v>89</v>
      </c>
      <c r="G51" s="24">
        <v>6897.2</v>
      </c>
      <c r="H51" s="24">
        <v>581.6</v>
      </c>
      <c r="I51" s="24">
        <f>G51+H51</f>
        <v>7478.8</v>
      </c>
    </row>
    <row r="52" spans="1:9" ht="22.5">
      <c r="A52" s="13"/>
      <c r="B52" s="26" t="s">
        <v>344</v>
      </c>
      <c r="C52" s="30" t="s">
        <v>8</v>
      </c>
      <c r="D52" s="30" t="s">
        <v>19</v>
      </c>
      <c r="E52" s="30" t="s">
        <v>210</v>
      </c>
      <c r="F52" s="30"/>
      <c r="G52" s="24">
        <f t="shared" ref="G52:I52" si="19">SUM(G53:G56)</f>
        <v>4110.1000000000004</v>
      </c>
      <c r="H52" s="24">
        <f t="shared" si="19"/>
        <v>-255.3</v>
      </c>
      <c r="I52" s="24">
        <f t="shared" si="19"/>
        <v>3854.7999999999997</v>
      </c>
    </row>
    <row r="53" spans="1:9" ht="22.5">
      <c r="A53" s="13"/>
      <c r="B53" s="26" t="s">
        <v>14</v>
      </c>
      <c r="C53" s="30" t="s">
        <v>8</v>
      </c>
      <c r="D53" s="30" t="s">
        <v>19</v>
      </c>
      <c r="E53" s="30" t="s">
        <v>210</v>
      </c>
      <c r="F53" s="30" t="s">
        <v>20</v>
      </c>
      <c r="G53" s="24">
        <v>2850.2</v>
      </c>
      <c r="H53" s="24">
        <v>-255.3</v>
      </c>
      <c r="I53" s="24">
        <f>G53+H53</f>
        <v>2594.8999999999996</v>
      </c>
    </row>
    <row r="54" spans="1:9" ht="33.75">
      <c r="A54" s="13"/>
      <c r="B54" s="32" t="s">
        <v>88</v>
      </c>
      <c r="C54" s="30" t="s">
        <v>8</v>
      </c>
      <c r="D54" s="30" t="s">
        <v>19</v>
      </c>
      <c r="E54" s="30" t="s">
        <v>210</v>
      </c>
      <c r="F54" s="30" t="s">
        <v>89</v>
      </c>
      <c r="G54" s="24">
        <v>475.3</v>
      </c>
      <c r="H54" s="24"/>
      <c r="I54" s="24">
        <f>G54+H54</f>
        <v>475.3</v>
      </c>
    </row>
    <row r="55" spans="1:9" ht="22.5">
      <c r="A55" s="13"/>
      <c r="B55" s="32" t="s">
        <v>91</v>
      </c>
      <c r="C55" s="30" t="s">
        <v>8</v>
      </c>
      <c r="D55" s="30" t="s">
        <v>19</v>
      </c>
      <c r="E55" s="30" t="s">
        <v>210</v>
      </c>
      <c r="F55" s="30" t="s">
        <v>22</v>
      </c>
      <c r="G55" s="24">
        <v>779.1</v>
      </c>
      <c r="H55" s="24">
        <f>62.4-62.4</f>
        <v>0</v>
      </c>
      <c r="I55" s="24">
        <f>G55+H55</f>
        <v>779.1</v>
      </c>
    </row>
    <row r="56" spans="1:9">
      <c r="A56" s="13"/>
      <c r="B56" s="34" t="s">
        <v>23</v>
      </c>
      <c r="C56" s="30" t="s">
        <v>8</v>
      </c>
      <c r="D56" s="30" t="s">
        <v>19</v>
      </c>
      <c r="E56" s="30" t="s">
        <v>210</v>
      </c>
      <c r="F56" s="31">
        <v>851</v>
      </c>
      <c r="G56" s="24">
        <v>5.5</v>
      </c>
      <c r="H56" s="24"/>
      <c r="I56" s="24">
        <f>G56+H56</f>
        <v>5.5</v>
      </c>
    </row>
    <row r="57" spans="1:9">
      <c r="A57" s="11" t="s">
        <v>24</v>
      </c>
      <c r="B57" s="16" t="s">
        <v>151</v>
      </c>
      <c r="C57" s="12" t="s">
        <v>8</v>
      </c>
      <c r="D57" s="12" t="s">
        <v>46</v>
      </c>
      <c r="E57" s="12"/>
      <c r="F57" s="12"/>
      <c r="G57" s="21">
        <f t="shared" ref="G57:I59" si="20">G58</f>
        <v>4.9000000000000004</v>
      </c>
      <c r="H57" s="21">
        <f t="shared" si="20"/>
        <v>0</v>
      </c>
      <c r="I57" s="21">
        <f t="shared" si="20"/>
        <v>4.9000000000000004</v>
      </c>
    </row>
    <row r="58" spans="1:9">
      <c r="A58" s="13"/>
      <c r="B58" s="26" t="s">
        <v>158</v>
      </c>
      <c r="C58" s="30" t="s">
        <v>8</v>
      </c>
      <c r="D58" s="30" t="s">
        <v>46</v>
      </c>
      <c r="E58" s="30" t="s">
        <v>148</v>
      </c>
      <c r="F58" s="14"/>
      <c r="G58" s="24">
        <f t="shared" si="20"/>
        <v>4.9000000000000004</v>
      </c>
      <c r="H58" s="24">
        <f t="shared" si="20"/>
        <v>0</v>
      </c>
      <c r="I58" s="24">
        <f t="shared" si="20"/>
        <v>4.9000000000000004</v>
      </c>
    </row>
    <row r="59" spans="1:9" ht="33.75">
      <c r="A59" s="13"/>
      <c r="B59" s="32" t="s">
        <v>152</v>
      </c>
      <c r="C59" s="30" t="s">
        <v>8</v>
      </c>
      <c r="D59" s="30" t="s">
        <v>46</v>
      </c>
      <c r="E59" s="30" t="s">
        <v>358</v>
      </c>
      <c r="F59" s="30"/>
      <c r="G59" s="24">
        <f t="shared" si="20"/>
        <v>4.9000000000000004</v>
      </c>
      <c r="H59" s="24">
        <f t="shared" si="20"/>
        <v>0</v>
      </c>
      <c r="I59" s="24">
        <f t="shared" si="20"/>
        <v>4.9000000000000004</v>
      </c>
    </row>
    <row r="60" spans="1:9" ht="22.5">
      <c r="A60" s="13"/>
      <c r="B60" s="32" t="s">
        <v>91</v>
      </c>
      <c r="C60" s="30" t="s">
        <v>8</v>
      </c>
      <c r="D60" s="30" t="s">
        <v>46</v>
      </c>
      <c r="E60" s="30" t="s">
        <v>358</v>
      </c>
      <c r="F60" s="31" t="s">
        <v>22</v>
      </c>
      <c r="G60" s="24">
        <v>4.9000000000000004</v>
      </c>
      <c r="H60" s="24"/>
      <c r="I60" s="24">
        <f>G60+H60</f>
        <v>4.9000000000000004</v>
      </c>
    </row>
    <row r="61" spans="1:9" ht="31.5">
      <c r="A61" s="11" t="s">
        <v>28</v>
      </c>
      <c r="B61" s="16" t="s">
        <v>25</v>
      </c>
      <c r="C61" s="12" t="s">
        <v>8</v>
      </c>
      <c r="D61" s="12" t="s">
        <v>26</v>
      </c>
      <c r="E61" s="12"/>
      <c r="F61" s="12"/>
      <c r="G61" s="29">
        <f>G62+G74</f>
        <v>14116.600000000002</v>
      </c>
      <c r="H61" s="29">
        <f>H62+H74</f>
        <v>502.49999999999994</v>
      </c>
      <c r="I61" s="29">
        <f>I62+I74</f>
        <v>14619.1</v>
      </c>
    </row>
    <row r="62" spans="1:9" ht="22.5">
      <c r="A62" s="13"/>
      <c r="B62" s="34" t="s">
        <v>159</v>
      </c>
      <c r="C62" s="30" t="s">
        <v>8</v>
      </c>
      <c r="D62" s="30" t="s">
        <v>26</v>
      </c>
      <c r="E62" s="30" t="s">
        <v>160</v>
      </c>
      <c r="F62" s="31"/>
      <c r="G62" s="24">
        <f>G63+G72</f>
        <v>10574.000000000002</v>
      </c>
      <c r="H62" s="24">
        <f t="shared" ref="H62:I62" si="21">H63+H72</f>
        <v>515.29999999999995</v>
      </c>
      <c r="I62" s="24">
        <f t="shared" si="21"/>
        <v>11089.300000000001</v>
      </c>
    </row>
    <row r="63" spans="1:9" ht="22.5">
      <c r="A63" s="13"/>
      <c r="B63" s="34" t="s">
        <v>94</v>
      </c>
      <c r="C63" s="30" t="s">
        <v>8</v>
      </c>
      <c r="D63" s="30" t="s">
        <v>26</v>
      </c>
      <c r="E63" s="30" t="s">
        <v>95</v>
      </c>
      <c r="F63" s="31"/>
      <c r="G63" s="24">
        <f t="shared" ref="G63:I63" si="22">G64</f>
        <v>10573.400000000001</v>
      </c>
      <c r="H63" s="24">
        <f t="shared" si="22"/>
        <v>515.29999999999995</v>
      </c>
      <c r="I63" s="24">
        <f t="shared" si="22"/>
        <v>11088.7</v>
      </c>
    </row>
    <row r="64" spans="1:9" ht="22.5">
      <c r="A64" s="13"/>
      <c r="B64" s="34" t="s">
        <v>96</v>
      </c>
      <c r="C64" s="30" t="s">
        <v>8</v>
      </c>
      <c r="D64" s="30" t="s">
        <v>26</v>
      </c>
      <c r="E64" s="30" t="s">
        <v>211</v>
      </c>
      <c r="F64" s="31"/>
      <c r="G64" s="24">
        <f t="shared" ref="G64:I64" si="23">G65+G68</f>
        <v>10573.400000000001</v>
      </c>
      <c r="H64" s="24">
        <f t="shared" si="23"/>
        <v>515.29999999999995</v>
      </c>
      <c r="I64" s="24">
        <f t="shared" si="23"/>
        <v>11088.7</v>
      </c>
    </row>
    <row r="65" spans="1:9" ht="22.5">
      <c r="A65" s="13"/>
      <c r="B65" s="34" t="s">
        <v>97</v>
      </c>
      <c r="C65" s="30" t="s">
        <v>8</v>
      </c>
      <c r="D65" s="30" t="s">
        <v>26</v>
      </c>
      <c r="E65" s="30" t="s">
        <v>212</v>
      </c>
      <c r="F65" s="31"/>
      <c r="G65" s="24">
        <f t="shared" ref="G65:I65" si="24">G66+G67</f>
        <v>9483.2000000000007</v>
      </c>
      <c r="H65" s="24">
        <f t="shared" si="24"/>
        <v>555.5</v>
      </c>
      <c r="I65" s="24">
        <f t="shared" si="24"/>
        <v>10038.700000000001</v>
      </c>
    </row>
    <row r="66" spans="1:9">
      <c r="A66" s="13"/>
      <c r="B66" s="34" t="s">
        <v>87</v>
      </c>
      <c r="C66" s="30" t="s">
        <v>8</v>
      </c>
      <c r="D66" s="30" t="s">
        <v>26</v>
      </c>
      <c r="E66" s="30" t="s">
        <v>212</v>
      </c>
      <c r="F66" s="31" t="s">
        <v>13</v>
      </c>
      <c r="G66" s="24">
        <v>7283.6</v>
      </c>
      <c r="H66" s="24">
        <v>426.7</v>
      </c>
      <c r="I66" s="24">
        <f>G66+H66</f>
        <v>7710.3</v>
      </c>
    </row>
    <row r="67" spans="1:9" ht="33.75">
      <c r="A67" s="13"/>
      <c r="B67" s="34" t="s">
        <v>88</v>
      </c>
      <c r="C67" s="30" t="s">
        <v>8</v>
      </c>
      <c r="D67" s="30" t="s">
        <v>26</v>
      </c>
      <c r="E67" s="30" t="s">
        <v>212</v>
      </c>
      <c r="F67" s="31" t="s">
        <v>89</v>
      </c>
      <c r="G67" s="24">
        <v>2199.6000000000004</v>
      </c>
      <c r="H67" s="24">
        <v>128.80000000000001</v>
      </c>
      <c r="I67" s="24">
        <f>G67+H67</f>
        <v>2328.4000000000005</v>
      </c>
    </row>
    <row r="68" spans="1:9" ht="22.5">
      <c r="A68" s="13"/>
      <c r="B68" s="34" t="s">
        <v>98</v>
      </c>
      <c r="C68" s="30" t="s">
        <v>8</v>
      </c>
      <c r="D68" s="30" t="s">
        <v>26</v>
      </c>
      <c r="E68" s="30" t="s">
        <v>213</v>
      </c>
      <c r="F68" s="31"/>
      <c r="G68" s="24">
        <f>SUM(G69:G71)</f>
        <v>1090.2</v>
      </c>
      <c r="H68" s="24">
        <f>SUM(H69:H71)</f>
        <v>-40.200000000000003</v>
      </c>
      <c r="I68" s="24">
        <f>SUM(I69:I71)</f>
        <v>1050</v>
      </c>
    </row>
    <row r="69" spans="1:9" ht="22.5">
      <c r="A69" s="13"/>
      <c r="B69" s="34" t="s">
        <v>14</v>
      </c>
      <c r="C69" s="30" t="s">
        <v>8</v>
      </c>
      <c r="D69" s="30" t="s">
        <v>26</v>
      </c>
      <c r="E69" s="30" t="s">
        <v>213</v>
      </c>
      <c r="F69" s="31" t="s">
        <v>20</v>
      </c>
      <c r="G69" s="24">
        <v>738.3</v>
      </c>
      <c r="H69" s="24">
        <v>-25.8</v>
      </c>
      <c r="I69" s="24">
        <f>G69+H69</f>
        <v>712.5</v>
      </c>
    </row>
    <row r="70" spans="1:9" ht="33.75">
      <c r="A70" s="13"/>
      <c r="B70" s="34" t="s">
        <v>88</v>
      </c>
      <c r="C70" s="30" t="s">
        <v>8</v>
      </c>
      <c r="D70" s="30" t="s">
        <v>26</v>
      </c>
      <c r="E70" s="30" t="s">
        <v>213</v>
      </c>
      <c r="F70" s="31" t="s">
        <v>89</v>
      </c>
      <c r="G70" s="24">
        <v>155.6</v>
      </c>
      <c r="H70" s="24">
        <v>-1.3</v>
      </c>
      <c r="I70" s="24">
        <f>G70+H70</f>
        <v>154.29999999999998</v>
      </c>
    </row>
    <row r="71" spans="1:9" ht="22.5">
      <c r="A71" s="13"/>
      <c r="B71" s="26" t="s">
        <v>91</v>
      </c>
      <c r="C71" s="30" t="s">
        <v>8</v>
      </c>
      <c r="D71" s="30" t="s">
        <v>26</v>
      </c>
      <c r="E71" s="30" t="s">
        <v>213</v>
      </c>
      <c r="F71" s="31">
        <v>244</v>
      </c>
      <c r="G71" s="24">
        <v>196.3</v>
      </c>
      <c r="H71" s="24">
        <f>-11.3-1.8</f>
        <v>-13.100000000000001</v>
      </c>
      <c r="I71" s="24">
        <f>G71+H71</f>
        <v>183.20000000000002</v>
      </c>
    </row>
    <row r="72" spans="1:9" ht="56.25">
      <c r="A72" s="13"/>
      <c r="B72" s="36" t="s">
        <v>359</v>
      </c>
      <c r="C72" s="30" t="s">
        <v>8</v>
      </c>
      <c r="D72" s="30" t="s">
        <v>26</v>
      </c>
      <c r="E72" s="30" t="s">
        <v>464</v>
      </c>
      <c r="F72" s="31"/>
      <c r="G72" s="24">
        <f t="shared" ref="G72:I72" si="25">G73</f>
        <v>0.6</v>
      </c>
      <c r="H72" s="24">
        <f t="shared" si="25"/>
        <v>0</v>
      </c>
      <c r="I72" s="24">
        <f t="shared" si="25"/>
        <v>0.6</v>
      </c>
    </row>
    <row r="73" spans="1:9" ht="22.5">
      <c r="A73" s="13"/>
      <c r="B73" s="26" t="s">
        <v>91</v>
      </c>
      <c r="C73" s="30" t="s">
        <v>8</v>
      </c>
      <c r="D73" s="30" t="s">
        <v>26</v>
      </c>
      <c r="E73" s="30" t="s">
        <v>464</v>
      </c>
      <c r="F73" s="31" t="s">
        <v>22</v>
      </c>
      <c r="G73" s="24">
        <v>0.6</v>
      </c>
      <c r="H73" s="24"/>
      <c r="I73" s="24">
        <f>G73+H73</f>
        <v>0.6</v>
      </c>
    </row>
    <row r="74" spans="1:9">
      <c r="A74" s="13"/>
      <c r="B74" s="26" t="s">
        <v>158</v>
      </c>
      <c r="C74" s="30" t="s">
        <v>8</v>
      </c>
      <c r="D74" s="30" t="s">
        <v>26</v>
      </c>
      <c r="E74" s="30" t="s">
        <v>148</v>
      </c>
      <c r="F74" s="30"/>
      <c r="G74" s="24">
        <f>G75+G83+G87</f>
        <v>3542.6</v>
      </c>
      <c r="H74" s="24">
        <f t="shared" ref="H74:I74" si="26">H75+H83+H87</f>
        <v>-12.8</v>
      </c>
      <c r="I74" s="24">
        <f t="shared" si="26"/>
        <v>3529.7999999999997</v>
      </c>
    </row>
    <row r="75" spans="1:9" ht="22.5">
      <c r="A75" s="13"/>
      <c r="B75" s="32" t="s">
        <v>342</v>
      </c>
      <c r="C75" s="30" t="s">
        <v>8</v>
      </c>
      <c r="D75" s="30" t="s">
        <v>26</v>
      </c>
      <c r="E75" s="30" t="s">
        <v>208</v>
      </c>
      <c r="F75" s="30"/>
      <c r="G75" s="24">
        <f t="shared" ref="G75:I75" si="27">G76+G79</f>
        <v>2178.5</v>
      </c>
      <c r="H75" s="24">
        <f t="shared" si="27"/>
        <v>-12.8</v>
      </c>
      <c r="I75" s="24">
        <f t="shared" si="27"/>
        <v>2165.6999999999998</v>
      </c>
    </row>
    <row r="76" spans="1:9" ht="22.5">
      <c r="A76" s="13"/>
      <c r="B76" s="4" t="s">
        <v>343</v>
      </c>
      <c r="C76" s="30" t="s">
        <v>8</v>
      </c>
      <c r="D76" s="30" t="s">
        <v>26</v>
      </c>
      <c r="E76" s="30" t="s">
        <v>209</v>
      </c>
      <c r="F76" s="30"/>
      <c r="G76" s="24">
        <f t="shared" ref="G76:I76" si="28">SUM(G77:G78)</f>
        <v>1673.6</v>
      </c>
      <c r="H76" s="24">
        <f t="shared" si="28"/>
        <v>0</v>
      </c>
      <c r="I76" s="24">
        <f t="shared" si="28"/>
        <v>1673.6</v>
      </c>
    </row>
    <row r="77" spans="1:9">
      <c r="A77" s="13"/>
      <c r="B77" s="32" t="s">
        <v>87</v>
      </c>
      <c r="C77" s="30" t="s">
        <v>8</v>
      </c>
      <c r="D77" s="30" t="s">
        <v>26</v>
      </c>
      <c r="E77" s="30" t="s">
        <v>209</v>
      </c>
      <c r="F77" s="31">
        <v>121</v>
      </c>
      <c r="G77" s="24">
        <v>1285.3999999999999</v>
      </c>
      <c r="H77" s="24"/>
      <c r="I77" s="24">
        <f>G77+H77</f>
        <v>1285.3999999999999</v>
      </c>
    </row>
    <row r="78" spans="1:9" ht="33.75">
      <c r="A78" s="13"/>
      <c r="B78" s="32" t="s">
        <v>88</v>
      </c>
      <c r="C78" s="30" t="s">
        <v>8</v>
      </c>
      <c r="D78" s="30" t="s">
        <v>26</v>
      </c>
      <c r="E78" s="30" t="s">
        <v>209</v>
      </c>
      <c r="F78" s="31" t="s">
        <v>89</v>
      </c>
      <c r="G78" s="24">
        <v>388.2</v>
      </c>
      <c r="H78" s="24"/>
      <c r="I78" s="24">
        <f>G78+H78</f>
        <v>388.2</v>
      </c>
    </row>
    <row r="79" spans="1:9" ht="22.5">
      <c r="A79" s="13"/>
      <c r="B79" s="26" t="s">
        <v>344</v>
      </c>
      <c r="C79" s="30" t="s">
        <v>8</v>
      </c>
      <c r="D79" s="30" t="s">
        <v>26</v>
      </c>
      <c r="E79" s="30" t="s">
        <v>210</v>
      </c>
      <c r="F79" s="31"/>
      <c r="G79" s="24">
        <f t="shared" ref="G79:I79" si="29">SUM(G80:G82)</f>
        <v>504.9</v>
      </c>
      <c r="H79" s="24">
        <f t="shared" si="29"/>
        <v>-12.8</v>
      </c>
      <c r="I79" s="24">
        <f t="shared" si="29"/>
        <v>492.1</v>
      </c>
    </row>
    <row r="80" spans="1:9" ht="22.5">
      <c r="A80" s="13"/>
      <c r="B80" s="26" t="s">
        <v>14</v>
      </c>
      <c r="C80" s="30" t="s">
        <v>8</v>
      </c>
      <c r="D80" s="30" t="s">
        <v>26</v>
      </c>
      <c r="E80" s="30" t="s">
        <v>210</v>
      </c>
      <c r="F80" s="31" t="s">
        <v>20</v>
      </c>
      <c r="G80" s="24">
        <v>96.4</v>
      </c>
      <c r="H80" s="24">
        <v>-12.8</v>
      </c>
      <c r="I80" s="24">
        <f>G80+H80</f>
        <v>83.600000000000009</v>
      </c>
    </row>
    <row r="81" spans="1:9" ht="33.75">
      <c r="A81" s="13"/>
      <c r="B81" s="26" t="s">
        <v>88</v>
      </c>
      <c r="C81" s="30" t="s">
        <v>8</v>
      </c>
      <c r="D81" s="30" t="s">
        <v>26</v>
      </c>
      <c r="E81" s="30" t="s">
        <v>210</v>
      </c>
      <c r="F81" s="31" t="s">
        <v>89</v>
      </c>
      <c r="G81" s="24">
        <v>26.6</v>
      </c>
      <c r="H81" s="24"/>
      <c r="I81" s="24">
        <f>G81+H81</f>
        <v>26.6</v>
      </c>
    </row>
    <row r="82" spans="1:9" ht="22.5">
      <c r="A82" s="13"/>
      <c r="B82" s="26" t="s">
        <v>91</v>
      </c>
      <c r="C82" s="30" t="s">
        <v>8</v>
      </c>
      <c r="D82" s="30" t="s">
        <v>26</v>
      </c>
      <c r="E82" s="30" t="s">
        <v>210</v>
      </c>
      <c r="F82" s="31" t="s">
        <v>22</v>
      </c>
      <c r="G82" s="24">
        <v>381.9</v>
      </c>
      <c r="H82" s="24"/>
      <c r="I82" s="24">
        <f>G82+H82</f>
        <v>381.9</v>
      </c>
    </row>
    <row r="83" spans="1:9" ht="14.25" customHeight="1">
      <c r="A83" s="13"/>
      <c r="B83" s="32" t="s">
        <v>387</v>
      </c>
      <c r="C83" s="30" t="s">
        <v>8</v>
      </c>
      <c r="D83" s="30" t="s">
        <v>26</v>
      </c>
      <c r="E83" s="30" t="s">
        <v>388</v>
      </c>
      <c r="F83" s="31"/>
      <c r="G83" s="24">
        <f>SUM(G84:G86)</f>
        <v>1363.4</v>
      </c>
      <c r="H83" s="24">
        <f>SUM(H84:H86)</f>
        <v>0</v>
      </c>
      <c r="I83" s="24">
        <f>SUM(I84:I86)</f>
        <v>1363.4</v>
      </c>
    </row>
    <row r="84" spans="1:9">
      <c r="A84" s="13"/>
      <c r="B84" s="32" t="s">
        <v>87</v>
      </c>
      <c r="C84" s="30" t="s">
        <v>8</v>
      </c>
      <c r="D84" s="30" t="s">
        <v>26</v>
      </c>
      <c r="E84" s="30" t="s">
        <v>388</v>
      </c>
      <c r="F84" s="31" t="s">
        <v>13</v>
      </c>
      <c r="G84" s="24">
        <v>966.6</v>
      </c>
      <c r="H84" s="24"/>
      <c r="I84" s="24">
        <f>G84+H84</f>
        <v>966.6</v>
      </c>
    </row>
    <row r="85" spans="1:9" ht="22.5">
      <c r="A85" s="13"/>
      <c r="B85" s="34" t="s">
        <v>14</v>
      </c>
      <c r="C85" s="30" t="s">
        <v>8</v>
      </c>
      <c r="D85" s="30" t="s">
        <v>26</v>
      </c>
      <c r="E85" s="30" t="s">
        <v>388</v>
      </c>
      <c r="F85" s="31" t="s">
        <v>20</v>
      </c>
      <c r="G85" s="24">
        <v>80.599999999999994</v>
      </c>
      <c r="H85" s="24"/>
      <c r="I85" s="24">
        <f>G85+H85</f>
        <v>80.599999999999994</v>
      </c>
    </row>
    <row r="86" spans="1:9" ht="33.75">
      <c r="A86" s="13"/>
      <c r="B86" s="32" t="s">
        <v>88</v>
      </c>
      <c r="C86" s="30" t="s">
        <v>8</v>
      </c>
      <c r="D86" s="30" t="s">
        <v>26</v>
      </c>
      <c r="E86" s="30" t="s">
        <v>388</v>
      </c>
      <c r="F86" s="31" t="s">
        <v>89</v>
      </c>
      <c r="G86" s="24">
        <v>316.2</v>
      </c>
      <c r="H86" s="24"/>
      <c r="I86" s="24">
        <f>G86+H86</f>
        <v>316.2</v>
      </c>
    </row>
    <row r="87" spans="1:9" ht="22.5">
      <c r="A87" s="13"/>
      <c r="B87" s="37" t="s">
        <v>499</v>
      </c>
      <c r="C87" s="14" t="s">
        <v>8</v>
      </c>
      <c r="D87" s="14" t="s">
        <v>26</v>
      </c>
      <c r="E87" s="14" t="s">
        <v>500</v>
      </c>
      <c r="F87" s="31"/>
      <c r="G87" s="24">
        <f>SUM(G88)</f>
        <v>0.7</v>
      </c>
      <c r="H87" s="24">
        <f t="shared" ref="H87:I87" si="30">SUM(H88)</f>
        <v>0</v>
      </c>
      <c r="I87" s="24">
        <f t="shared" si="30"/>
        <v>0.7</v>
      </c>
    </row>
    <row r="88" spans="1:9" ht="22.5">
      <c r="A88" s="13"/>
      <c r="B88" s="37" t="s">
        <v>91</v>
      </c>
      <c r="C88" s="14" t="s">
        <v>8</v>
      </c>
      <c r="D88" s="14" t="s">
        <v>26</v>
      </c>
      <c r="E88" s="14" t="s">
        <v>500</v>
      </c>
      <c r="F88" s="31" t="s">
        <v>22</v>
      </c>
      <c r="G88" s="24">
        <v>0.7</v>
      </c>
      <c r="H88" s="24"/>
      <c r="I88" s="24">
        <f>SUM(G88:H88)</f>
        <v>0.7</v>
      </c>
    </row>
    <row r="89" spans="1:9">
      <c r="A89" s="11" t="s">
        <v>32</v>
      </c>
      <c r="B89" s="38" t="s">
        <v>458</v>
      </c>
      <c r="C89" s="28" t="s">
        <v>8</v>
      </c>
      <c r="D89" s="28" t="s">
        <v>52</v>
      </c>
      <c r="E89" s="28"/>
      <c r="F89" s="28"/>
      <c r="G89" s="21">
        <f>G90</f>
        <v>969.8</v>
      </c>
      <c r="H89" s="21">
        <f t="shared" ref="H89:I91" si="31">H90</f>
        <v>0</v>
      </c>
      <c r="I89" s="21">
        <f t="shared" si="31"/>
        <v>969.8</v>
      </c>
    </row>
    <row r="90" spans="1:9">
      <c r="A90" s="13"/>
      <c r="B90" s="26" t="s">
        <v>158</v>
      </c>
      <c r="C90" s="30" t="s">
        <v>8</v>
      </c>
      <c r="D90" s="30" t="s">
        <v>52</v>
      </c>
      <c r="E90" s="30" t="s">
        <v>148</v>
      </c>
      <c r="F90" s="30"/>
      <c r="G90" s="24">
        <f>G91</f>
        <v>969.8</v>
      </c>
      <c r="H90" s="24">
        <f t="shared" si="31"/>
        <v>0</v>
      </c>
      <c r="I90" s="24">
        <f t="shared" si="31"/>
        <v>969.8</v>
      </c>
    </row>
    <row r="91" spans="1:9" ht="22.5">
      <c r="A91" s="13"/>
      <c r="B91" s="26" t="s">
        <v>459</v>
      </c>
      <c r="C91" s="30" t="s">
        <v>8</v>
      </c>
      <c r="D91" s="30" t="s">
        <v>52</v>
      </c>
      <c r="E91" s="30" t="s">
        <v>388</v>
      </c>
      <c r="F91" s="30"/>
      <c r="G91" s="24">
        <f>G92</f>
        <v>969.8</v>
      </c>
      <c r="H91" s="24">
        <f t="shared" si="31"/>
        <v>0</v>
      </c>
      <c r="I91" s="24">
        <f t="shared" si="31"/>
        <v>969.8</v>
      </c>
    </row>
    <row r="92" spans="1:9">
      <c r="A92" s="13"/>
      <c r="B92" s="26" t="s">
        <v>460</v>
      </c>
      <c r="C92" s="30" t="s">
        <v>8</v>
      </c>
      <c r="D92" s="30" t="s">
        <v>52</v>
      </c>
      <c r="E92" s="30" t="s">
        <v>388</v>
      </c>
      <c r="F92" s="31" t="s">
        <v>461</v>
      </c>
      <c r="G92" s="24">
        <v>969.8</v>
      </c>
      <c r="H92" s="24"/>
      <c r="I92" s="24">
        <f>SUM(G92:H92)</f>
        <v>969.8</v>
      </c>
    </row>
    <row r="93" spans="1:9">
      <c r="A93" s="11" t="s">
        <v>155</v>
      </c>
      <c r="B93" s="16" t="s">
        <v>29</v>
      </c>
      <c r="C93" s="12" t="s">
        <v>8</v>
      </c>
      <c r="D93" s="12" t="s">
        <v>30</v>
      </c>
      <c r="E93" s="12"/>
      <c r="F93" s="39"/>
      <c r="G93" s="29">
        <f t="shared" ref="G93:I95" si="32">G94</f>
        <v>2000</v>
      </c>
      <c r="H93" s="29">
        <f t="shared" si="32"/>
        <v>-639</v>
      </c>
      <c r="I93" s="29">
        <f t="shared" si="32"/>
        <v>1361</v>
      </c>
    </row>
    <row r="94" spans="1:9">
      <c r="A94" s="13"/>
      <c r="B94" s="26" t="s">
        <v>158</v>
      </c>
      <c r="C94" s="14" t="s">
        <v>8</v>
      </c>
      <c r="D94" s="14" t="s">
        <v>30</v>
      </c>
      <c r="E94" s="14" t="s">
        <v>148</v>
      </c>
      <c r="F94" s="14"/>
      <c r="G94" s="24">
        <f>G95+G97</f>
        <v>2000</v>
      </c>
      <c r="H94" s="24">
        <f t="shared" ref="H94:I94" si="33">H95+H97</f>
        <v>-639</v>
      </c>
      <c r="I94" s="24">
        <f t="shared" si="33"/>
        <v>1361</v>
      </c>
    </row>
    <row r="95" spans="1:9" ht="33.75">
      <c r="A95" s="13"/>
      <c r="B95" s="34" t="s">
        <v>214</v>
      </c>
      <c r="C95" s="30" t="s">
        <v>8</v>
      </c>
      <c r="D95" s="30" t="s">
        <v>30</v>
      </c>
      <c r="E95" s="30" t="s">
        <v>215</v>
      </c>
      <c r="F95" s="30"/>
      <c r="G95" s="24">
        <f t="shared" si="32"/>
        <v>2000</v>
      </c>
      <c r="H95" s="24">
        <f t="shared" si="32"/>
        <v>-639</v>
      </c>
      <c r="I95" s="24">
        <f t="shared" si="32"/>
        <v>1361</v>
      </c>
    </row>
    <row r="96" spans="1:9">
      <c r="A96" s="13"/>
      <c r="B96" s="34" t="s">
        <v>31</v>
      </c>
      <c r="C96" s="30" t="s">
        <v>8</v>
      </c>
      <c r="D96" s="30" t="s">
        <v>30</v>
      </c>
      <c r="E96" s="30" t="s">
        <v>215</v>
      </c>
      <c r="F96" s="30">
        <v>870</v>
      </c>
      <c r="G96" s="24">
        <v>2000</v>
      </c>
      <c r="H96" s="24">
        <v>-639</v>
      </c>
      <c r="I96" s="24">
        <f>G96+H96</f>
        <v>1361</v>
      </c>
    </row>
    <row r="97" spans="1:9">
      <c r="A97" s="13"/>
      <c r="B97" s="37" t="s">
        <v>518</v>
      </c>
      <c r="C97" s="14" t="s">
        <v>8</v>
      </c>
      <c r="D97" s="14" t="s">
        <v>30</v>
      </c>
      <c r="E97" s="14" t="s">
        <v>519</v>
      </c>
      <c r="F97" s="14" t="s">
        <v>444</v>
      </c>
      <c r="G97" s="24">
        <f t="shared" ref="G97:H97" si="34">G98</f>
        <v>0</v>
      </c>
      <c r="H97" s="24">
        <f t="shared" si="34"/>
        <v>0</v>
      </c>
      <c r="I97" s="24">
        <f>I98</f>
        <v>0</v>
      </c>
    </row>
    <row r="98" spans="1:9">
      <c r="A98" s="13"/>
      <c r="B98" s="37" t="s">
        <v>31</v>
      </c>
      <c r="C98" s="14" t="s">
        <v>8</v>
      </c>
      <c r="D98" s="14" t="s">
        <v>30</v>
      </c>
      <c r="E98" s="14" t="s">
        <v>519</v>
      </c>
      <c r="F98" s="14">
        <v>870</v>
      </c>
      <c r="G98" s="24"/>
      <c r="H98" s="24">
        <v>0</v>
      </c>
      <c r="I98" s="24">
        <f>G98+H98</f>
        <v>0</v>
      </c>
    </row>
    <row r="99" spans="1:9">
      <c r="A99" s="11" t="s">
        <v>462</v>
      </c>
      <c r="B99" s="16" t="s">
        <v>33</v>
      </c>
      <c r="C99" s="12" t="s">
        <v>8</v>
      </c>
      <c r="D99" s="12" t="s">
        <v>34</v>
      </c>
      <c r="E99" s="12"/>
      <c r="F99" s="39"/>
      <c r="G99" s="21">
        <f>G129+G107+G100+G125</f>
        <v>30741.300000000003</v>
      </c>
      <c r="H99" s="21">
        <f>H129+H107+H100+H125</f>
        <v>223.99999999999991</v>
      </c>
      <c r="I99" s="21">
        <f>I129+I107+I100+I125</f>
        <v>30965.300000000003</v>
      </c>
    </row>
    <row r="100" spans="1:9" ht="22.5">
      <c r="A100" s="13"/>
      <c r="B100" s="34" t="s">
        <v>167</v>
      </c>
      <c r="C100" s="30" t="s">
        <v>8</v>
      </c>
      <c r="D100" s="30" t="s">
        <v>34</v>
      </c>
      <c r="E100" s="30" t="s">
        <v>271</v>
      </c>
      <c r="F100" s="30"/>
      <c r="G100" s="24">
        <f t="shared" ref="G100:I100" si="35">G101</f>
        <v>2890.1</v>
      </c>
      <c r="H100" s="24">
        <f>H101</f>
        <v>14.300000000000004</v>
      </c>
      <c r="I100" s="24">
        <f t="shared" si="35"/>
        <v>2904.4</v>
      </c>
    </row>
    <row r="101" spans="1:9" ht="22.5">
      <c r="A101" s="13"/>
      <c r="B101" s="34" t="s">
        <v>168</v>
      </c>
      <c r="C101" s="30" t="s">
        <v>8</v>
      </c>
      <c r="D101" s="30" t="s">
        <v>34</v>
      </c>
      <c r="E101" s="30" t="s">
        <v>169</v>
      </c>
      <c r="F101" s="30"/>
      <c r="G101" s="24">
        <f>G102+G104</f>
        <v>2890.1</v>
      </c>
      <c r="H101" s="24">
        <f t="shared" ref="H101:I101" si="36">H102+H104</f>
        <v>14.300000000000004</v>
      </c>
      <c r="I101" s="24">
        <f t="shared" si="36"/>
        <v>2904.4</v>
      </c>
    </row>
    <row r="102" spans="1:9" ht="22.5">
      <c r="A102" s="13"/>
      <c r="B102" s="34" t="s">
        <v>279</v>
      </c>
      <c r="C102" s="30" t="s">
        <v>8</v>
      </c>
      <c r="D102" s="30" t="s">
        <v>34</v>
      </c>
      <c r="E102" s="30" t="s">
        <v>280</v>
      </c>
      <c r="F102" s="30"/>
      <c r="G102" s="24">
        <f t="shared" ref="G102:I102" si="37">G103</f>
        <v>2526.4</v>
      </c>
      <c r="H102" s="24">
        <f t="shared" si="37"/>
        <v>14.300000000000004</v>
      </c>
      <c r="I102" s="24">
        <f t="shared" si="37"/>
        <v>2540.7000000000003</v>
      </c>
    </row>
    <row r="103" spans="1:9" ht="22.5">
      <c r="A103" s="13"/>
      <c r="B103" s="26" t="s">
        <v>21</v>
      </c>
      <c r="C103" s="30" t="s">
        <v>8</v>
      </c>
      <c r="D103" s="30" t="s">
        <v>34</v>
      </c>
      <c r="E103" s="30" t="s">
        <v>280</v>
      </c>
      <c r="F103" s="30" t="s">
        <v>27</v>
      </c>
      <c r="G103" s="24">
        <v>2526.4</v>
      </c>
      <c r="H103" s="24">
        <f>64.4+1.8-51.9</f>
        <v>14.300000000000004</v>
      </c>
      <c r="I103" s="24">
        <f>G103+H103</f>
        <v>2540.7000000000003</v>
      </c>
    </row>
    <row r="104" spans="1:9" ht="22.5">
      <c r="A104" s="13"/>
      <c r="B104" s="34" t="s">
        <v>272</v>
      </c>
      <c r="C104" s="30" t="s">
        <v>8</v>
      </c>
      <c r="D104" s="30" t="s">
        <v>34</v>
      </c>
      <c r="E104" s="30" t="s">
        <v>112</v>
      </c>
      <c r="F104" s="30"/>
      <c r="G104" s="24">
        <f t="shared" ref="G104:I104" si="38">SUM(G105:G106)</f>
        <v>363.7</v>
      </c>
      <c r="H104" s="24">
        <f t="shared" si="38"/>
        <v>0</v>
      </c>
      <c r="I104" s="24">
        <f t="shared" si="38"/>
        <v>363.7</v>
      </c>
    </row>
    <row r="105" spans="1:9" ht="22.5">
      <c r="A105" s="13"/>
      <c r="B105" s="26" t="s">
        <v>21</v>
      </c>
      <c r="C105" s="30" t="s">
        <v>8</v>
      </c>
      <c r="D105" s="30" t="s">
        <v>34</v>
      </c>
      <c r="E105" s="30" t="s">
        <v>112</v>
      </c>
      <c r="F105" s="30" t="s">
        <v>27</v>
      </c>
      <c r="G105" s="24">
        <v>27</v>
      </c>
      <c r="H105" s="24"/>
      <c r="I105" s="24">
        <f>G105+H105</f>
        <v>27</v>
      </c>
    </row>
    <row r="106" spans="1:9" ht="22.5">
      <c r="A106" s="13"/>
      <c r="B106" s="26" t="s">
        <v>91</v>
      </c>
      <c r="C106" s="30" t="s">
        <v>8</v>
      </c>
      <c r="D106" s="30" t="s">
        <v>34</v>
      </c>
      <c r="E106" s="30" t="s">
        <v>112</v>
      </c>
      <c r="F106" s="30" t="s">
        <v>22</v>
      </c>
      <c r="G106" s="24">
        <v>336.7</v>
      </c>
      <c r="H106" s="24"/>
      <c r="I106" s="24">
        <f>G106+H106</f>
        <v>336.7</v>
      </c>
    </row>
    <row r="107" spans="1:9" ht="22.5">
      <c r="A107" s="13"/>
      <c r="B107" s="26" t="s">
        <v>162</v>
      </c>
      <c r="C107" s="30" t="s">
        <v>8</v>
      </c>
      <c r="D107" s="30" t="s">
        <v>34</v>
      </c>
      <c r="E107" s="30" t="s">
        <v>161</v>
      </c>
      <c r="F107" s="30"/>
      <c r="G107" s="24">
        <f>G122+G108</f>
        <v>21971.300000000003</v>
      </c>
      <c r="H107" s="24">
        <f t="shared" ref="H107:I107" si="39">H122+H108</f>
        <v>473.9</v>
      </c>
      <c r="I107" s="24">
        <f t="shared" si="39"/>
        <v>22445.200000000001</v>
      </c>
    </row>
    <row r="108" spans="1:9" ht="22.5">
      <c r="A108" s="13"/>
      <c r="B108" s="26" t="s">
        <v>250</v>
      </c>
      <c r="C108" s="30" t="s">
        <v>8</v>
      </c>
      <c r="D108" s="30" t="s">
        <v>34</v>
      </c>
      <c r="E108" s="31" t="s">
        <v>254</v>
      </c>
      <c r="F108" s="31"/>
      <c r="G108" s="24">
        <f t="shared" ref="G108:I108" si="40">G109</f>
        <v>21916.100000000002</v>
      </c>
      <c r="H108" s="24">
        <f t="shared" si="40"/>
        <v>488.9</v>
      </c>
      <c r="I108" s="24">
        <f t="shared" si="40"/>
        <v>22405</v>
      </c>
    </row>
    <row r="109" spans="1:9" ht="22.5">
      <c r="A109" s="13"/>
      <c r="B109" s="34" t="s">
        <v>105</v>
      </c>
      <c r="C109" s="30" t="s">
        <v>8</v>
      </c>
      <c r="D109" s="30" t="s">
        <v>34</v>
      </c>
      <c r="E109" s="31" t="s">
        <v>465</v>
      </c>
      <c r="F109" s="31"/>
      <c r="G109" s="24">
        <f t="shared" ref="G109:I109" si="41">SUM(G110,G113,G120,)</f>
        <v>21916.100000000002</v>
      </c>
      <c r="H109" s="24">
        <f t="shared" si="41"/>
        <v>488.9</v>
      </c>
      <c r="I109" s="24">
        <f t="shared" si="41"/>
        <v>22405</v>
      </c>
    </row>
    <row r="110" spans="1:9" ht="22.5">
      <c r="A110" s="13"/>
      <c r="B110" s="34" t="s">
        <v>106</v>
      </c>
      <c r="C110" s="30" t="s">
        <v>8</v>
      </c>
      <c r="D110" s="30" t="s">
        <v>34</v>
      </c>
      <c r="E110" s="31" t="s">
        <v>466</v>
      </c>
      <c r="F110" s="31"/>
      <c r="G110" s="24">
        <f t="shared" ref="G110:I110" si="42">G111+G112</f>
        <v>14952.3</v>
      </c>
      <c r="H110" s="24">
        <f t="shared" si="42"/>
        <v>0</v>
      </c>
      <c r="I110" s="24">
        <f t="shared" si="42"/>
        <v>14952.3</v>
      </c>
    </row>
    <row r="111" spans="1:9">
      <c r="A111" s="13"/>
      <c r="B111" s="34" t="s">
        <v>146</v>
      </c>
      <c r="C111" s="30" t="s">
        <v>8</v>
      </c>
      <c r="D111" s="30" t="s">
        <v>34</v>
      </c>
      <c r="E111" s="31" t="s">
        <v>466</v>
      </c>
      <c r="F111" s="31" t="s">
        <v>35</v>
      </c>
      <c r="G111" s="24">
        <v>11484.1</v>
      </c>
      <c r="H111" s="24"/>
      <c r="I111" s="24">
        <f>G111+H111</f>
        <v>11484.1</v>
      </c>
    </row>
    <row r="112" spans="1:9" ht="22.5">
      <c r="A112" s="13"/>
      <c r="B112" s="34" t="s">
        <v>147</v>
      </c>
      <c r="C112" s="30" t="s">
        <v>8</v>
      </c>
      <c r="D112" s="30" t="s">
        <v>34</v>
      </c>
      <c r="E112" s="31" t="s">
        <v>466</v>
      </c>
      <c r="F112" s="31" t="s">
        <v>107</v>
      </c>
      <c r="G112" s="24">
        <v>3468.2</v>
      </c>
      <c r="H112" s="24"/>
      <c r="I112" s="24">
        <f>G112+H112</f>
        <v>3468.2</v>
      </c>
    </row>
    <row r="113" spans="1:9" ht="22.5">
      <c r="A113" s="13"/>
      <c r="B113" s="34" t="s">
        <v>108</v>
      </c>
      <c r="C113" s="30" t="s">
        <v>8</v>
      </c>
      <c r="D113" s="30" t="s">
        <v>34</v>
      </c>
      <c r="E113" s="31" t="s">
        <v>467</v>
      </c>
      <c r="F113" s="31"/>
      <c r="G113" s="24">
        <f>SUM(G114:G119)</f>
        <v>6273.1</v>
      </c>
      <c r="H113" s="24">
        <f t="shared" ref="H113:I113" si="43">SUM(H114:H119)</f>
        <v>402.3</v>
      </c>
      <c r="I113" s="24">
        <f t="shared" si="43"/>
        <v>6675.4000000000005</v>
      </c>
    </row>
    <row r="114" spans="1:9" ht="22.5">
      <c r="A114" s="13"/>
      <c r="B114" s="32" t="s">
        <v>281</v>
      </c>
      <c r="C114" s="30" t="s">
        <v>8</v>
      </c>
      <c r="D114" s="30" t="s">
        <v>34</v>
      </c>
      <c r="E114" s="31" t="s">
        <v>467</v>
      </c>
      <c r="F114" s="31" t="s">
        <v>389</v>
      </c>
      <c r="G114" s="24">
        <v>66.2</v>
      </c>
      <c r="H114" s="24"/>
      <c r="I114" s="24">
        <f>G114+H114</f>
        <v>66.2</v>
      </c>
    </row>
    <row r="115" spans="1:9" ht="22.5">
      <c r="A115" s="13"/>
      <c r="B115" s="34" t="s">
        <v>21</v>
      </c>
      <c r="C115" s="30" t="s">
        <v>8</v>
      </c>
      <c r="D115" s="30" t="s">
        <v>34</v>
      </c>
      <c r="E115" s="31" t="s">
        <v>467</v>
      </c>
      <c r="F115" s="31" t="s">
        <v>27</v>
      </c>
      <c r="G115" s="24">
        <v>540.5</v>
      </c>
      <c r="H115" s="24">
        <v>140</v>
      </c>
      <c r="I115" s="24">
        <f t="shared" ref="I115:I118" si="44">G115+H115</f>
        <v>680.5</v>
      </c>
    </row>
    <row r="116" spans="1:9" ht="22.5">
      <c r="A116" s="13"/>
      <c r="B116" s="34" t="s">
        <v>91</v>
      </c>
      <c r="C116" s="30" t="s">
        <v>8</v>
      </c>
      <c r="D116" s="30" t="s">
        <v>34</v>
      </c>
      <c r="E116" s="31" t="s">
        <v>467</v>
      </c>
      <c r="F116" s="31" t="s">
        <v>22</v>
      </c>
      <c r="G116" s="24">
        <v>5413.5</v>
      </c>
      <c r="H116" s="24">
        <v>256.10000000000002</v>
      </c>
      <c r="I116" s="24">
        <f t="shared" si="44"/>
        <v>5669.6</v>
      </c>
    </row>
    <row r="117" spans="1:9">
      <c r="A117" s="13"/>
      <c r="B117" s="34" t="s">
        <v>23</v>
      </c>
      <c r="C117" s="30" t="s">
        <v>8</v>
      </c>
      <c r="D117" s="30" t="s">
        <v>34</v>
      </c>
      <c r="E117" s="31" t="s">
        <v>467</v>
      </c>
      <c r="F117" s="31" t="s">
        <v>99</v>
      </c>
      <c r="G117" s="24">
        <v>234.3</v>
      </c>
      <c r="H117" s="24"/>
      <c r="I117" s="24">
        <f t="shared" si="44"/>
        <v>234.3</v>
      </c>
    </row>
    <row r="118" spans="1:9">
      <c r="A118" s="13"/>
      <c r="B118" s="34" t="s">
        <v>100</v>
      </c>
      <c r="C118" s="30" t="s">
        <v>8</v>
      </c>
      <c r="D118" s="30" t="s">
        <v>34</v>
      </c>
      <c r="E118" s="31" t="s">
        <v>467</v>
      </c>
      <c r="F118" s="31" t="s">
        <v>36</v>
      </c>
      <c r="G118" s="24">
        <v>10.3</v>
      </c>
      <c r="H118" s="24">
        <v>9.5</v>
      </c>
      <c r="I118" s="24">
        <f t="shared" si="44"/>
        <v>19.8</v>
      </c>
    </row>
    <row r="119" spans="1:9">
      <c r="A119" s="13"/>
      <c r="B119" s="34" t="s">
        <v>102</v>
      </c>
      <c r="C119" s="30" t="s">
        <v>8</v>
      </c>
      <c r="D119" s="30" t="s">
        <v>34</v>
      </c>
      <c r="E119" s="31" t="s">
        <v>467</v>
      </c>
      <c r="F119" s="31" t="s">
        <v>103</v>
      </c>
      <c r="G119" s="24">
        <v>8.3000000000000007</v>
      </c>
      <c r="H119" s="24">
        <v>-3.3</v>
      </c>
      <c r="I119" s="24">
        <f>G119+H119</f>
        <v>5.0000000000000009</v>
      </c>
    </row>
    <row r="120" spans="1:9" ht="22.5">
      <c r="A120" s="13"/>
      <c r="B120" s="34" t="s">
        <v>216</v>
      </c>
      <c r="C120" s="30" t="s">
        <v>8</v>
      </c>
      <c r="D120" s="30" t="s">
        <v>34</v>
      </c>
      <c r="E120" s="31" t="s">
        <v>468</v>
      </c>
      <c r="F120" s="31"/>
      <c r="G120" s="24">
        <f>SUM(G121:G121)</f>
        <v>690.7</v>
      </c>
      <c r="H120" s="24">
        <f>SUM(H121:H121)</f>
        <v>86.6</v>
      </c>
      <c r="I120" s="24">
        <f>SUM(I121:I121)</f>
        <v>777.30000000000007</v>
      </c>
    </row>
    <row r="121" spans="1:9">
      <c r="A121" s="13"/>
      <c r="B121" s="34" t="s">
        <v>251</v>
      </c>
      <c r="C121" s="30" t="s">
        <v>8</v>
      </c>
      <c r="D121" s="30" t="s">
        <v>34</v>
      </c>
      <c r="E121" s="31" t="s">
        <v>468</v>
      </c>
      <c r="F121" s="31" t="s">
        <v>252</v>
      </c>
      <c r="G121" s="24">
        <v>690.7</v>
      </c>
      <c r="H121" s="24">
        <v>86.6</v>
      </c>
      <c r="I121" s="24">
        <f>G121+H121</f>
        <v>777.30000000000007</v>
      </c>
    </row>
    <row r="122" spans="1:9">
      <c r="A122" s="13"/>
      <c r="B122" s="34" t="s">
        <v>163</v>
      </c>
      <c r="C122" s="30" t="s">
        <v>8</v>
      </c>
      <c r="D122" s="30" t="s">
        <v>34</v>
      </c>
      <c r="E122" s="30" t="s">
        <v>164</v>
      </c>
      <c r="F122" s="31"/>
      <c r="G122" s="24">
        <f>G123</f>
        <v>55.2</v>
      </c>
      <c r="H122" s="24">
        <f t="shared" ref="H122:H123" si="45">H123</f>
        <v>-15</v>
      </c>
      <c r="I122" s="24">
        <f>I123</f>
        <v>40.200000000000003</v>
      </c>
    </row>
    <row r="123" spans="1:9">
      <c r="A123" s="13"/>
      <c r="B123" s="34" t="s">
        <v>239</v>
      </c>
      <c r="C123" s="30" t="s">
        <v>8</v>
      </c>
      <c r="D123" s="30" t="s">
        <v>34</v>
      </c>
      <c r="E123" s="30" t="s">
        <v>113</v>
      </c>
      <c r="F123" s="31"/>
      <c r="G123" s="24">
        <f>G124</f>
        <v>55.2</v>
      </c>
      <c r="H123" s="24">
        <f t="shared" si="45"/>
        <v>-15</v>
      </c>
      <c r="I123" s="24">
        <f>I124</f>
        <v>40.200000000000003</v>
      </c>
    </row>
    <row r="124" spans="1:9">
      <c r="A124" s="13"/>
      <c r="B124" s="34" t="s">
        <v>92</v>
      </c>
      <c r="C124" s="30" t="s">
        <v>8</v>
      </c>
      <c r="D124" s="30" t="s">
        <v>34</v>
      </c>
      <c r="E124" s="30" t="s">
        <v>113</v>
      </c>
      <c r="F124" s="31" t="s">
        <v>36</v>
      </c>
      <c r="G124" s="24">
        <v>55.2</v>
      </c>
      <c r="H124" s="24">
        <v>-15</v>
      </c>
      <c r="I124" s="24">
        <f>G124+H124</f>
        <v>40.200000000000003</v>
      </c>
    </row>
    <row r="125" spans="1:9" ht="33.75">
      <c r="A125" s="13"/>
      <c r="B125" s="32" t="s">
        <v>255</v>
      </c>
      <c r="C125" s="30" t="s">
        <v>8</v>
      </c>
      <c r="D125" s="30" t="s">
        <v>34</v>
      </c>
      <c r="E125" s="30" t="s">
        <v>172</v>
      </c>
      <c r="F125" s="30"/>
      <c r="G125" s="24">
        <f t="shared" ref="G125:I127" si="46">G126</f>
        <v>438.5</v>
      </c>
      <c r="H125" s="24">
        <f t="shared" si="46"/>
        <v>-73.299999999999983</v>
      </c>
      <c r="I125" s="24">
        <f t="shared" si="46"/>
        <v>365.20000000000005</v>
      </c>
    </row>
    <row r="126" spans="1:9">
      <c r="A126" s="13"/>
      <c r="B126" s="34" t="s">
        <v>264</v>
      </c>
      <c r="C126" s="30" t="s">
        <v>8</v>
      </c>
      <c r="D126" s="30" t="s">
        <v>34</v>
      </c>
      <c r="E126" s="30" t="s">
        <v>176</v>
      </c>
      <c r="F126" s="30"/>
      <c r="G126" s="24">
        <f t="shared" si="46"/>
        <v>438.5</v>
      </c>
      <c r="H126" s="24">
        <f t="shared" si="46"/>
        <v>-73.299999999999983</v>
      </c>
      <c r="I126" s="24">
        <f t="shared" si="46"/>
        <v>365.20000000000005</v>
      </c>
    </row>
    <row r="127" spans="1:9">
      <c r="A127" s="13"/>
      <c r="B127" s="34" t="s">
        <v>265</v>
      </c>
      <c r="C127" s="30" t="s">
        <v>8</v>
      </c>
      <c r="D127" s="30" t="s">
        <v>34</v>
      </c>
      <c r="E127" s="30" t="s">
        <v>266</v>
      </c>
      <c r="F127" s="30"/>
      <c r="G127" s="24">
        <f t="shared" si="46"/>
        <v>438.5</v>
      </c>
      <c r="H127" s="24">
        <f t="shared" si="46"/>
        <v>-73.299999999999983</v>
      </c>
      <c r="I127" s="24">
        <f t="shared" si="46"/>
        <v>365.20000000000005</v>
      </c>
    </row>
    <row r="128" spans="1:9" ht="22.5">
      <c r="A128" s="13"/>
      <c r="B128" s="26" t="s">
        <v>91</v>
      </c>
      <c r="C128" s="30" t="s">
        <v>8</v>
      </c>
      <c r="D128" s="30" t="s">
        <v>34</v>
      </c>
      <c r="E128" s="30" t="s">
        <v>266</v>
      </c>
      <c r="F128" s="30" t="s">
        <v>22</v>
      </c>
      <c r="G128" s="24">
        <v>438.5</v>
      </c>
      <c r="H128" s="24">
        <f>-135.7+62.4</f>
        <v>-73.299999999999983</v>
      </c>
      <c r="I128" s="24">
        <f>G128+H128</f>
        <v>365.20000000000005</v>
      </c>
    </row>
    <row r="129" spans="1:9">
      <c r="A129" s="13"/>
      <c r="B129" s="26" t="s">
        <v>158</v>
      </c>
      <c r="C129" s="30" t="s">
        <v>8</v>
      </c>
      <c r="D129" s="30" t="s">
        <v>34</v>
      </c>
      <c r="E129" s="30" t="s">
        <v>148</v>
      </c>
      <c r="F129" s="30"/>
      <c r="G129" s="24">
        <f>G130+G135+G137+G142+G146</f>
        <v>5441.4000000000005</v>
      </c>
      <c r="H129" s="24">
        <f>H130+H135+H137+H142+H146</f>
        <v>-190.90000000000009</v>
      </c>
      <c r="I129" s="24">
        <f t="shared" ref="I129" si="47">I130+I135+I137+I142+I146</f>
        <v>5250.5</v>
      </c>
    </row>
    <row r="130" spans="1:9">
      <c r="A130" s="13"/>
      <c r="B130" s="32" t="s">
        <v>101</v>
      </c>
      <c r="C130" s="30" t="s">
        <v>8</v>
      </c>
      <c r="D130" s="30" t="s">
        <v>34</v>
      </c>
      <c r="E130" s="30" t="s">
        <v>360</v>
      </c>
      <c r="F130" s="31"/>
      <c r="G130" s="24">
        <f t="shared" ref="G130" si="48">SUM(G131:G134)</f>
        <v>967.6</v>
      </c>
      <c r="H130" s="24">
        <f>SUM(H131:H134)</f>
        <v>625.19999999999993</v>
      </c>
      <c r="I130" s="24">
        <f t="shared" ref="I130" si="49">SUM(I131:I134)</f>
        <v>1592.8000000000002</v>
      </c>
    </row>
    <row r="131" spans="1:9">
      <c r="A131" s="13"/>
      <c r="B131" s="32" t="s">
        <v>87</v>
      </c>
      <c r="C131" s="30" t="s">
        <v>8</v>
      </c>
      <c r="D131" s="30" t="s">
        <v>34</v>
      </c>
      <c r="E131" s="30" t="s">
        <v>360</v>
      </c>
      <c r="F131" s="31" t="s">
        <v>13</v>
      </c>
      <c r="G131" s="24">
        <v>504.3</v>
      </c>
      <c r="H131" s="65">
        <f>480.2-340.6</f>
        <v>139.59999999999997</v>
      </c>
      <c r="I131" s="24">
        <f>G131+H131</f>
        <v>643.9</v>
      </c>
    </row>
    <row r="132" spans="1:9" ht="33.75">
      <c r="A132" s="13"/>
      <c r="B132" s="32" t="s">
        <v>88</v>
      </c>
      <c r="C132" s="30" t="s">
        <v>8</v>
      </c>
      <c r="D132" s="30" t="s">
        <v>34</v>
      </c>
      <c r="E132" s="30" t="s">
        <v>360</v>
      </c>
      <c r="F132" s="31" t="s">
        <v>89</v>
      </c>
      <c r="G132" s="24">
        <v>152.30000000000001</v>
      </c>
      <c r="H132" s="65">
        <f>145-106.7</f>
        <v>38.299999999999997</v>
      </c>
      <c r="I132" s="24">
        <f>G132+H132</f>
        <v>190.60000000000002</v>
      </c>
    </row>
    <row r="133" spans="1:9" ht="22.5">
      <c r="A133" s="13"/>
      <c r="B133" s="32" t="s">
        <v>21</v>
      </c>
      <c r="C133" s="30" t="s">
        <v>8</v>
      </c>
      <c r="D133" s="30" t="s">
        <v>34</v>
      </c>
      <c r="E133" s="30" t="s">
        <v>360</v>
      </c>
      <c r="F133" s="31">
        <v>242</v>
      </c>
      <c r="G133" s="24">
        <v>36.5</v>
      </c>
      <c r="H133" s="65">
        <f>-6.9+447.3</f>
        <v>440.40000000000003</v>
      </c>
      <c r="I133" s="24">
        <f>G133+H133</f>
        <v>476.90000000000003</v>
      </c>
    </row>
    <row r="134" spans="1:9" ht="22.5">
      <c r="A134" s="13"/>
      <c r="B134" s="32" t="s">
        <v>91</v>
      </c>
      <c r="C134" s="30" t="s">
        <v>8</v>
      </c>
      <c r="D134" s="30" t="s">
        <v>34</v>
      </c>
      <c r="E134" s="30" t="s">
        <v>360</v>
      </c>
      <c r="F134" s="31">
        <v>244</v>
      </c>
      <c r="G134" s="24">
        <v>274.5</v>
      </c>
      <c r="H134" s="24">
        <v>6.9</v>
      </c>
      <c r="I134" s="24">
        <f>G134+H134</f>
        <v>281.39999999999998</v>
      </c>
    </row>
    <row r="135" spans="1:9" ht="22.5">
      <c r="A135" s="13"/>
      <c r="B135" s="35" t="s">
        <v>197</v>
      </c>
      <c r="C135" s="30" t="s">
        <v>8</v>
      </c>
      <c r="D135" s="30" t="s">
        <v>34</v>
      </c>
      <c r="E135" s="31" t="s">
        <v>361</v>
      </c>
      <c r="F135" s="31"/>
      <c r="G135" s="24">
        <f t="shared" ref="G135:I135" si="50">G136</f>
        <v>86.1</v>
      </c>
      <c r="H135" s="24">
        <f t="shared" si="50"/>
        <v>0</v>
      </c>
      <c r="I135" s="24">
        <f t="shared" si="50"/>
        <v>86.1</v>
      </c>
    </row>
    <row r="136" spans="1:9" ht="22.5">
      <c r="A136" s="13"/>
      <c r="B136" s="32" t="s">
        <v>91</v>
      </c>
      <c r="C136" s="30" t="s">
        <v>8</v>
      </c>
      <c r="D136" s="30" t="s">
        <v>34</v>
      </c>
      <c r="E136" s="31" t="s">
        <v>361</v>
      </c>
      <c r="F136" s="31">
        <v>244</v>
      </c>
      <c r="G136" s="24">
        <v>86.1</v>
      </c>
      <c r="H136" s="24"/>
      <c r="I136" s="24">
        <f>G136+H136</f>
        <v>86.1</v>
      </c>
    </row>
    <row r="137" spans="1:9" ht="45">
      <c r="A137" s="13"/>
      <c r="B137" s="35" t="s">
        <v>196</v>
      </c>
      <c r="C137" s="30" t="s">
        <v>8</v>
      </c>
      <c r="D137" s="30" t="s">
        <v>34</v>
      </c>
      <c r="E137" s="31" t="s">
        <v>362</v>
      </c>
      <c r="F137" s="31"/>
      <c r="G137" s="24">
        <f t="shared" ref="G137:I137" si="51">SUM(G138:G141)</f>
        <v>294.7</v>
      </c>
      <c r="H137" s="24">
        <f t="shared" si="51"/>
        <v>0</v>
      </c>
      <c r="I137" s="24">
        <f t="shared" si="51"/>
        <v>294.7</v>
      </c>
    </row>
    <row r="138" spans="1:9">
      <c r="A138" s="13"/>
      <c r="B138" s="32" t="s">
        <v>87</v>
      </c>
      <c r="C138" s="30" t="s">
        <v>8</v>
      </c>
      <c r="D138" s="30" t="s">
        <v>34</v>
      </c>
      <c r="E138" s="31" t="s">
        <v>362</v>
      </c>
      <c r="F138" s="31" t="s">
        <v>13</v>
      </c>
      <c r="G138" s="24">
        <v>94.1</v>
      </c>
      <c r="H138" s="24"/>
      <c r="I138" s="24">
        <f>G138+H138</f>
        <v>94.1</v>
      </c>
    </row>
    <row r="139" spans="1:9" ht="33.75">
      <c r="A139" s="13"/>
      <c r="B139" s="32" t="s">
        <v>88</v>
      </c>
      <c r="C139" s="30" t="s">
        <v>8</v>
      </c>
      <c r="D139" s="30" t="s">
        <v>34</v>
      </c>
      <c r="E139" s="31" t="s">
        <v>362</v>
      </c>
      <c r="F139" s="31" t="s">
        <v>89</v>
      </c>
      <c r="G139" s="24">
        <v>28.4</v>
      </c>
      <c r="H139" s="24"/>
      <c r="I139" s="24">
        <f>G139+H139</f>
        <v>28.4</v>
      </c>
    </row>
    <row r="140" spans="1:9" ht="22.5">
      <c r="A140" s="13"/>
      <c r="B140" s="32" t="s">
        <v>21</v>
      </c>
      <c r="C140" s="30" t="s">
        <v>8</v>
      </c>
      <c r="D140" s="30" t="s">
        <v>34</v>
      </c>
      <c r="E140" s="31" t="s">
        <v>362</v>
      </c>
      <c r="F140" s="31" t="s">
        <v>27</v>
      </c>
      <c r="G140" s="24">
        <v>48.400000000000006</v>
      </c>
      <c r="H140" s="24">
        <v>14.5</v>
      </c>
      <c r="I140" s="24">
        <f>G140+H140</f>
        <v>62.900000000000006</v>
      </c>
    </row>
    <row r="141" spans="1:9" ht="22.5">
      <c r="A141" s="13"/>
      <c r="B141" s="32" t="s">
        <v>91</v>
      </c>
      <c r="C141" s="30" t="s">
        <v>8</v>
      </c>
      <c r="D141" s="30" t="s">
        <v>34</v>
      </c>
      <c r="E141" s="31" t="s">
        <v>362</v>
      </c>
      <c r="F141" s="31">
        <v>244</v>
      </c>
      <c r="G141" s="24">
        <v>123.8</v>
      </c>
      <c r="H141" s="24">
        <v>-14.5</v>
      </c>
      <c r="I141" s="24">
        <f>G141+H141</f>
        <v>109.3</v>
      </c>
    </row>
    <row r="142" spans="1:9" ht="22.5">
      <c r="A142" s="13"/>
      <c r="B142" s="34" t="s">
        <v>285</v>
      </c>
      <c r="C142" s="30" t="s">
        <v>8</v>
      </c>
      <c r="D142" s="30" t="s">
        <v>34</v>
      </c>
      <c r="E142" s="31" t="s">
        <v>284</v>
      </c>
      <c r="F142" s="31"/>
      <c r="G142" s="24">
        <f>SUM(G143:G145)</f>
        <v>3384.8</v>
      </c>
      <c r="H142" s="24">
        <f t="shared" ref="H142:I142" si="52">SUM(H143:H145)</f>
        <v>-733.1</v>
      </c>
      <c r="I142" s="24">
        <f t="shared" si="52"/>
        <v>2651.7000000000003</v>
      </c>
    </row>
    <row r="143" spans="1:9" ht="22.5">
      <c r="A143" s="13"/>
      <c r="B143" s="34" t="s">
        <v>91</v>
      </c>
      <c r="C143" s="30" t="s">
        <v>8</v>
      </c>
      <c r="D143" s="30" t="s">
        <v>34</v>
      </c>
      <c r="E143" s="31" t="s">
        <v>284</v>
      </c>
      <c r="F143" s="31" t="s">
        <v>22</v>
      </c>
      <c r="G143" s="24">
        <v>316.39999999999998</v>
      </c>
      <c r="H143" s="24">
        <v>13.1</v>
      </c>
      <c r="I143" s="24">
        <f>G143+H143</f>
        <v>329.5</v>
      </c>
    </row>
    <row r="144" spans="1:9" ht="22.5">
      <c r="A144" s="13"/>
      <c r="B144" s="34" t="s">
        <v>440</v>
      </c>
      <c r="C144" s="30" t="s">
        <v>8</v>
      </c>
      <c r="D144" s="30" t="s">
        <v>34</v>
      </c>
      <c r="E144" s="31" t="s">
        <v>284</v>
      </c>
      <c r="F144" s="31" t="s">
        <v>441</v>
      </c>
      <c r="G144" s="24">
        <v>73.400000000000006</v>
      </c>
      <c r="H144" s="24"/>
      <c r="I144" s="24">
        <f>G144+H144</f>
        <v>73.400000000000006</v>
      </c>
    </row>
    <row r="145" spans="1:9">
      <c r="A145" s="11"/>
      <c r="B145" s="34" t="s">
        <v>102</v>
      </c>
      <c r="C145" s="30" t="s">
        <v>8</v>
      </c>
      <c r="D145" s="30" t="s">
        <v>34</v>
      </c>
      <c r="E145" s="31" t="s">
        <v>284</v>
      </c>
      <c r="F145" s="31" t="s">
        <v>103</v>
      </c>
      <c r="G145" s="24">
        <v>2995</v>
      </c>
      <c r="H145" s="24">
        <f>-785+38.8</f>
        <v>-746.2</v>
      </c>
      <c r="I145" s="24">
        <f>G145+H145</f>
        <v>2248.8000000000002</v>
      </c>
    </row>
    <row r="146" spans="1:9">
      <c r="A146" s="13"/>
      <c r="B146" s="34" t="s">
        <v>37</v>
      </c>
      <c r="C146" s="30" t="s">
        <v>8</v>
      </c>
      <c r="D146" s="30" t="s">
        <v>34</v>
      </c>
      <c r="E146" s="30" t="s">
        <v>104</v>
      </c>
      <c r="F146" s="30"/>
      <c r="G146" s="24">
        <f t="shared" ref="G146:I146" si="53">SUM(G147:G150)</f>
        <v>708.19999999999993</v>
      </c>
      <c r="H146" s="24">
        <f t="shared" si="53"/>
        <v>-83</v>
      </c>
      <c r="I146" s="24">
        <f t="shared" si="53"/>
        <v>625.19999999999993</v>
      </c>
    </row>
    <row r="147" spans="1:9">
      <c r="A147" s="13"/>
      <c r="B147" s="34" t="s">
        <v>87</v>
      </c>
      <c r="C147" s="30" t="s">
        <v>8</v>
      </c>
      <c r="D147" s="30" t="s">
        <v>34</v>
      </c>
      <c r="E147" s="30" t="s">
        <v>104</v>
      </c>
      <c r="F147" s="31" t="s">
        <v>13</v>
      </c>
      <c r="G147" s="24">
        <v>382.59999999999997</v>
      </c>
      <c r="H147" s="24">
        <v>-61.2</v>
      </c>
      <c r="I147" s="24">
        <f>G147+H147</f>
        <v>321.39999999999998</v>
      </c>
    </row>
    <row r="148" spans="1:9" ht="22.5">
      <c r="A148" s="13"/>
      <c r="B148" s="34" t="s">
        <v>14</v>
      </c>
      <c r="C148" s="30" t="s">
        <v>8</v>
      </c>
      <c r="D148" s="30" t="s">
        <v>34</v>
      </c>
      <c r="E148" s="30" t="s">
        <v>104</v>
      </c>
      <c r="F148" s="31" t="s">
        <v>20</v>
      </c>
      <c r="G148" s="24">
        <v>77.2</v>
      </c>
      <c r="H148" s="24"/>
      <c r="I148" s="24">
        <f>G148+H148</f>
        <v>77.2</v>
      </c>
    </row>
    <row r="149" spans="1:9" ht="33.75">
      <c r="A149" s="13"/>
      <c r="B149" s="34" t="s">
        <v>88</v>
      </c>
      <c r="C149" s="30" t="s">
        <v>8</v>
      </c>
      <c r="D149" s="30" t="s">
        <v>34</v>
      </c>
      <c r="E149" s="30" t="s">
        <v>104</v>
      </c>
      <c r="F149" s="31" t="s">
        <v>89</v>
      </c>
      <c r="G149" s="24">
        <v>138.9</v>
      </c>
      <c r="H149" s="24">
        <v>-21.8</v>
      </c>
      <c r="I149" s="24">
        <f>G149+H149</f>
        <v>117.10000000000001</v>
      </c>
    </row>
    <row r="150" spans="1:9" ht="22.5">
      <c r="A150" s="13"/>
      <c r="B150" s="32" t="s">
        <v>91</v>
      </c>
      <c r="C150" s="30" t="s">
        <v>8</v>
      </c>
      <c r="D150" s="30" t="s">
        <v>34</v>
      </c>
      <c r="E150" s="30" t="s">
        <v>104</v>
      </c>
      <c r="F150" s="31" t="s">
        <v>22</v>
      </c>
      <c r="G150" s="24">
        <v>109.5</v>
      </c>
      <c r="H150" s="24"/>
      <c r="I150" s="24">
        <f>G150+H150</f>
        <v>109.5</v>
      </c>
    </row>
    <row r="151" spans="1:9">
      <c r="A151" s="11">
        <v>2</v>
      </c>
      <c r="B151" s="16" t="s">
        <v>332</v>
      </c>
      <c r="C151" s="28" t="s">
        <v>11</v>
      </c>
      <c r="D151" s="28" t="s">
        <v>53</v>
      </c>
      <c r="E151" s="28"/>
      <c r="F151" s="28"/>
      <c r="G151" s="21">
        <f t="shared" ref="G151:I154" si="54">G152</f>
        <v>273.7</v>
      </c>
      <c r="H151" s="21">
        <f t="shared" si="54"/>
        <v>-144.80000000000001</v>
      </c>
      <c r="I151" s="21">
        <f t="shared" si="54"/>
        <v>128.89999999999998</v>
      </c>
    </row>
    <row r="152" spans="1:9">
      <c r="A152" s="11" t="s">
        <v>350</v>
      </c>
      <c r="B152" s="16" t="s">
        <v>333</v>
      </c>
      <c r="C152" s="28" t="s">
        <v>11</v>
      </c>
      <c r="D152" s="28" t="s">
        <v>19</v>
      </c>
      <c r="E152" s="28"/>
      <c r="F152" s="28"/>
      <c r="G152" s="21">
        <f t="shared" si="54"/>
        <v>273.7</v>
      </c>
      <c r="H152" s="21">
        <f t="shared" si="54"/>
        <v>-144.80000000000001</v>
      </c>
      <c r="I152" s="21">
        <f t="shared" si="54"/>
        <v>128.89999999999998</v>
      </c>
    </row>
    <row r="153" spans="1:9" ht="22.5">
      <c r="A153" s="11"/>
      <c r="B153" s="34" t="s">
        <v>162</v>
      </c>
      <c r="C153" s="30" t="s">
        <v>11</v>
      </c>
      <c r="D153" s="30" t="s">
        <v>19</v>
      </c>
      <c r="E153" s="30" t="s">
        <v>161</v>
      </c>
      <c r="F153" s="30"/>
      <c r="G153" s="24">
        <f t="shared" si="54"/>
        <v>273.7</v>
      </c>
      <c r="H153" s="24">
        <f t="shared" si="54"/>
        <v>-144.80000000000001</v>
      </c>
      <c r="I153" s="24">
        <f t="shared" si="54"/>
        <v>128.89999999999998</v>
      </c>
    </row>
    <row r="154" spans="1:9">
      <c r="A154" s="13"/>
      <c r="B154" s="34" t="s">
        <v>165</v>
      </c>
      <c r="C154" s="30" t="s">
        <v>11</v>
      </c>
      <c r="D154" s="30" t="s">
        <v>19</v>
      </c>
      <c r="E154" s="30" t="s">
        <v>166</v>
      </c>
      <c r="F154" s="30"/>
      <c r="G154" s="24">
        <f t="shared" si="54"/>
        <v>273.7</v>
      </c>
      <c r="H154" s="24">
        <f t="shared" si="54"/>
        <v>-144.80000000000001</v>
      </c>
      <c r="I154" s="24">
        <f t="shared" si="54"/>
        <v>128.89999999999998</v>
      </c>
    </row>
    <row r="155" spans="1:9">
      <c r="A155" s="11"/>
      <c r="B155" s="36" t="s">
        <v>334</v>
      </c>
      <c r="C155" s="30" t="s">
        <v>11</v>
      </c>
      <c r="D155" s="30" t="s">
        <v>19</v>
      </c>
      <c r="E155" s="30" t="s">
        <v>331</v>
      </c>
      <c r="F155" s="30"/>
      <c r="G155" s="24">
        <f t="shared" ref="G155:I155" si="55">SUM(G156:G158)</f>
        <v>273.7</v>
      </c>
      <c r="H155" s="24">
        <f t="shared" si="55"/>
        <v>-144.80000000000001</v>
      </c>
      <c r="I155" s="24">
        <f t="shared" si="55"/>
        <v>128.89999999999998</v>
      </c>
    </row>
    <row r="156" spans="1:9" ht="22.5">
      <c r="A156" s="11"/>
      <c r="B156" s="34" t="s">
        <v>14</v>
      </c>
      <c r="C156" s="30" t="s">
        <v>11</v>
      </c>
      <c r="D156" s="30" t="s">
        <v>19</v>
      </c>
      <c r="E156" s="30" t="s">
        <v>331</v>
      </c>
      <c r="F156" s="30" t="s">
        <v>20</v>
      </c>
      <c r="G156" s="24">
        <v>159</v>
      </c>
      <c r="H156" s="24">
        <v>-121.2</v>
      </c>
      <c r="I156" s="24">
        <f>G156+H156</f>
        <v>37.799999999999997</v>
      </c>
    </row>
    <row r="157" spans="1:9" ht="22.5">
      <c r="A157" s="11"/>
      <c r="B157" s="34" t="s">
        <v>21</v>
      </c>
      <c r="C157" s="30" t="s">
        <v>11</v>
      </c>
      <c r="D157" s="30" t="s">
        <v>19</v>
      </c>
      <c r="E157" s="30" t="s">
        <v>331</v>
      </c>
      <c r="F157" s="31" t="s">
        <v>27</v>
      </c>
      <c r="G157" s="24">
        <v>1.5</v>
      </c>
      <c r="H157" s="24">
        <v>-1.5</v>
      </c>
      <c r="I157" s="24">
        <f>G157+H157</f>
        <v>0</v>
      </c>
    </row>
    <row r="158" spans="1:9" ht="22.5">
      <c r="A158" s="11"/>
      <c r="B158" s="34" t="s">
        <v>91</v>
      </c>
      <c r="C158" s="30" t="s">
        <v>11</v>
      </c>
      <c r="D158" s="30" t="s">
        <v>19</v>
      </c>
      <c r="E158" s="30" t="s">
        <v>331</v>
      </c>
      <c r="F158" s="31" t="s">
        <v>22</v>
      </c>
      <c r="G158" s="24">
        <v>113.2</v>
      </c>
      <c r="H158" s="24">
        <v>-22.1</v>
      </c>
      <c r="I158" s="24">
        <f>G158+H158</f>
        <v>91.1</v>
      </c>
    </row>
    <row r="159" spans="1:9">
      <c r="A159" s="11">
        <v>3</v>
      </c>
      <c r="B159" s="16" t="s">
        <v>38</v>
      </c>
      <c r="C159" s="12" t="s">
        <v>17</v>
      </c>
      <c r="D159" s="12"/>
      <c r="E159" s="12"/>
      <c r="F159" s="40"/>
      <c r="G159" s="21">
        <f>G166+G160</f>
        <v>2811.3</v>
      </c>
      <c r="H159" s="21">
        <f t="shared" ref="H159:I159" si="56">H166+H160</f>
        <v>-715.8</v>
      </c>
      <c r="I159" s="21">
        <f t="shared" si="56"/>
        <v>2095.5</v>
      </c>
    </row>
    <row r="160" spans="1:9" ht="21.75">
      <c r="A160" s="11"/>
      <c r="B160" s="38" t="s">
        <v>520</v>
      </c>
      <c r="C160" s="28" t="s">
        <v>17</v>
      </c>
      <c r="D160" s="28" t="s">
        <v>70</v>
      </c>
      <c r="E160" s="28" t="s">
        <v>457</v>
      </c>
      <c r="F160" s="28" t="s">
        <v>444</v>
      </c>
      <c r="G160" s="21">
        <f t="shared" ref="G160:I164" si="57">G161</f>
        <v>0</v>
      </c>
      <c r="H160" s="21">
        <f t="shared" si="57"/>
        <v>139</v>
      </c>
      <c r="I160" s="21">
        <f t="shared" si="57"/>
        <v>139</v>
      </c>
    </row>
    <row r="161" spans="1:9" ht="33.75">
      <c r="A161" s="11"/>
      <c r="B161" s="26" t="s">
        <v>345</v>
      </c>
      <c r="C161" s="30" t="s">
        <v>17</v>
      </c>
      <c r="D161" s="30" t="s">
        <v>70</v>
      </c>
      <c r="E161" s="30" t="s">
        <v>161</v>
      </c>
      <c r="F161" s="30" t="s">
        <v>444</v>
      </c>
      <c r="G161" s="24">
        <f t="shared" si="57"/>
        <v>0</v>
      </c>
      <c r="H161" s="24">
        <f t="shared" si="57"/>
        <v>139</v>
      </c>
      <c r="I161" s="24">
        <f t="shared" si="57"/>
        <v>139</v>
      </c>
    </row>
    <row r="162" spans="1:9">
      <c r="A162" s="11"/>
      <c r="B162" s="26" t="s">
        <v>165</v>
      </c>
      <c r="C162" s="30" t="s">
        <v>17</v>
      </c>
      <c r="D162" s="30" t="s">
        <v>70</v>
      </c>
      <c r="E162" s="30" t="s">
        <v>166</v>
      </c>
      <c r="F162" s="30" t="s">
        <v>444</v>
      </c>
      <c r="G162" s="24">
        <f t="shared" si="57"/>
        <v>0</v>
      </c>
      <c r="H162" s="24">
        <f t="shared" si="57"/>
        <v>139</v>
      </c>
      <c r="I162" s="24">
        <f t="shared" si="57"/>
        <v>139</v>
      </c>
    </row>
    <row r="163" spans="1:9" ht="22.5">
      <c r="A163" s="11"/>
      <c r="B163" s="26" t="s">
        <v>153</v>
      </c>
      <c r="C163" s="30" t="s">
        <v>17</v>
      </c>
      <c r="D163" s="30" t="s">
        <v>70</v>
      </c>
      <c r="E163" s="30" t="s">
        <v>154</v>
      </c>
      <c r="F163" s="30" t="s">
        <v>444</v>
      </c>
      <c r="G163" s="24">
        <f t="shared" si="57"/>
        <v>0</v>
      </c>
      <c r="H163" s="24">
        <f t="shared" si="57"/>
        <v>139</v>
      </c>
      <c r="I163" s="24">
        <f t="shared" si="57"/>
        <v>139</v>
      </c>
    </row>
    <row r="164" spans="1:9" ht="56.25">
      <c r="A164" s="11"/>
      <c r="B164" s="41" t="s">
        <v>521</v>
      </c>
      <c r="C164" s="30" t="s">
        <v>17</v>
      </c>
      <c r="D164" s="30" t="s">
        <v>70</v>
      </c>
      <c r="E164" s="30" t="s">
        <v>522</v>
      </c>
      <c r="F164" s="31" t="s">
        <v>444</v>
      </c>
      <c r="G164" s="24">
        <f t="shared" si="57"/>
        <v>0</v>
      </c>
      <c r="H164" s="24">
        <f t="shared" si="57"/>
        <v>139</v>
      </c>
      <c r="I164" s="24">
        <f t="shared" si="57"/>
        <v>139</v>
      </c>
    </row>
    <row r="165" spans="1:9">
      <c r="A165" s="11"/>
      <c r="B165" s="26" t="s">
        <v>199</v>
      </c>
      <c r="C165" s="30" t="s">
        <v>17</v>
      </c>
      <c r="D165" s="30" t="s">
        <v>70</v>
      </c>
      <c r="E165" s="30" t="s">
        <v>522</v>
      </c>
      <c r="F165" s="30" t="s">
        <v>200</v>
      </c>
      <c r="G165" s="24"/>
      <c r="H165" s="24">
        <f>55+84</f>
        <v>139</v>
      </c>
      <c r="I165" s="24">
        <f>G165+H165</f>
        <v>139</v>
      </c>
    </row>
    <row r="166" spans="1:9" ht="21">
      <c r="A166" s="11" t="s">
        <v>335</v>
      </c>
      <c r="B166" s="16" t="s">
        <v>286</v>
      </c>
      <c r="C166" s="28" t="s">
        <v>17</v>
      </c>
      <c r="D166" s="28" t="s">
        <v>39</v>
      </c>
      <c r="E166" s="30"/>
      <c r="F166" s="30"/>
      <c r="G166" s="21">
        <f>G167+G185</f>
        <v>2811.3</v>
      </c>
      <c r="H166" s="21">
        <f t="shared" ref="H166:I166" si="58">H167+H185</f>
        <v>-854.8</v>
      </c>
      <c r="I166" s="21">
        <f t="shared" si="58"/>
        <v>1956.5000000000002</v>
      </c>
    </row>
    <row r="167" spans="1:9" ht="22.5">
      <c r="A167" s="11"/>
      <c r="B167" s="34" t="s">
        <v>162</v>
      </c>
      <c r="C167" s="30" t="s">
        <v>17</v>
      </c>
      <c r="D167" s="30" t="s">
        <v>39</v>
      </c>
      <c r="E167" s="30" t="s">
        <v>161</v>
      </c>
      <c r="F167" s="30"/>
      <c r="G167" s="24">
        <f>G168</f>
        <v>2746.3</v>
      </c>
      <c r="H167" s="24">
        <f t="shared" ref="H167:I167" si="59">H168</f>
        <v>-854.8</v>
      </c>
      <c r="I167" s="24">
        <f t="shared" si="59"/>
        <v>1891.5000000000002</v>
      </c>
    </row>
    <row r="168" spans="1:9">
      <c r="A168" s="11"/>
      <c r="B168" s="34" t="s">
        <v>165</v>
      </c>
      <c r="C168" s="30" t="s">
        <v>17</v>
      </c>
      <c r="D168" s="30" t="s">
        <v>39</v>
      </c>
      <c r="E168" s="30" t="s">
        <v>166</v>
      </c>
      <c r="F168" s="30"/>
      <c r="G168" s="24">
        <f>G169+G171+G176+G179+G181+G183+G173</f>
        <v>2746.3</v>
      </c>
      <c r="H168" s="24">
        <f t="shared" ref="H168:I168" si="60">H169+H171+H176+H179+H181+H183+H173</f>
        <v>-854.8</v>
      </c>
      <c r="I168" s="24">
        <f t="shared" si="60"/>
        <v>1891.5000000000002</v>
      </c>
    </row>
    <row r="169" spans="1:9">
      <c r="A169" s="11"/>
      <c r="B169" s="36" t="s">
        <v>288</v>
      </c>
      <c r="C169" s="30" t="s">
        <v>17</v>
      </c>
      <c r="D169" s="30" t="s">
        <v>39</v>
      </c>
      <c r="E169" s="30" t="s">
        <v>287</v>
      </c>
      <c r="F169" s="30"/>
      <c r="G169" s="24">
        <f t="shared" ref="G169:I169" si="61">SUM(G170:G170)</f>
        <v>50</v>
      </c>
      <c r="H169" s="24">
        <f t="shared" si="61"/>
        <v>-20</v>
      </c>
      <c r="I169" s="24">
        <f t="shared" si="61"/>
        <v>30</v>
      </c>
    </row>
    <row r="170" spans="1:9" ht="22.5">
      <c r="A170" s="11"/>
      <c r="B170" s="34" t="s">
        <v>91</v>
      </c>
      <c r="C170" s="30" t="s">
        <v>17</v>
      </c>
      <c r="D170" s="30" t="s">
        <v>39</v>
      </c>
      <c r="E170" s="30" t="s">
        <v>287</v>
      </c>
      <c r="F170" s="30" t="s">
        <v>22</v>
      </c>
      <c r="G170" s="24">
        <v>50</v>
      </c>
      <c r="H170" s="24">
        <v>-20</v>
      </c>
      <c r="I170" s="24">
        <f>G170+H170</f>
        <v>30</v>
      </c>
    </row>
    <row r="171" spans="1:9">
      <c r="A171" s="11"/>
      <c r="B171" s="26" t="s">
        <v>283</v>
      </c>
      <c r="C171" s="30" t="s">
        <v>17</v>
      </c>
      <c r="D171" s="30" t="s">
        <v>39</v>
      </c>
      <c r="E171" s="30" t="s">
        <v>282</v>
      </c>
      <c r="F171" s="30"/>
      <c r="G171" s="24">
        <f t="shared" ref="G171:I171" si="62">SUM(G172:G172)</f>
        <v>50</v>
      </c>
      <c r="H171" s="24">
        <f t="shared" si="62"/>
        <v>-50</v>
      </c>
      <c r="I171" s="24">
        <f t="shared" si="62"/>
        <v>0</v>
      </c>
    </row>
    <row r="172" spans="1:9" ht="22.5">
      <c r="A172" s="11"/>
      <c r="B172" s="26" t="s">
        <v>91</v>
      </c>
      <c r="C172" s="30" t="s">
        <v>17</v>
      </c>
      <c r="D172" s="30" t="s">
        <v>39</v>
      </c>
      <c r="E172" s="30" t="s">
        <v>282</v>
      </c>
      <c r="F172" s="30" t="s">
        <v>22</v>
      </c>
      <c r="G172" s="24">
        <v>50</v>
      </c>
      <c r="H172" s="24">
        <v>-50</v>
      </c>
      <c r="I172" s="24">
        <f>G172+H172</f>
        <v>0</v>
      </c>
    </row>
    <row r="173" spans="1:9" ht="33.75">
      <c r="A173" s="11"/>
      <c r="B173" s="26" t="s">
        <v>390</v>
      </c>
      <c r="C173" s="14" t="s">
        <v>17</v>
      </c>
      <c r="D173" s="14" t="s">
        <v>39</v>
      </c>
      <c r="E173" s="14" t="s">
        <v>393</v>
      </c>
      <c r="F173" s="30"/>
      <c r="G173" s="24">
        <f>SUM(G174:G175)</f>
        <v>10.899999999999999</v>
      </c>
      <c r="H173" s="24">
        <f t="shared" ref="H173:I173" si="63">SUM(H174:H175)</f>
        <v>0</v>
      </c>
      <c r="I173" s="24">
        <f t="shared" si="63"/>
        <v>10.899999999999999</v>
      </c>
    </row>
    <row r="174" spans="1:9">
      <c r="A174" s="11"/>
      <c r="B174" s="37" t="s">
        <v>391</v>
      </c>
      <c r="C174" s="14" t="s">
        <v>17</v>
      </c>
      <c r="D174" s="14" t="s">
        <v>39</v>
      </c>
      <c r="E174" s="14" t="s">
        <v>393</v>
      </c>
      <c r="F174" s="14" t="s">
        <v>394</v>
      </c>
      <c r="G174" s="24">
        <v>0.2</v>
      </c>
      <c r="H174" s="24"/>
      <c r="I174" s="24">
        <f>SUM(G174:H174)</f>
        <v>0.2</v>
      </c>
    </row>
    <row r="175" spans="1:9">
      <c r="A175" s="11"/>
      <c r="B175" s="37" t="s">
        <v>392</v>
      </c>
      <c r="C175" s="14" t="s">
        <v>17</v>
      </c>
      <c r="D175" s="14" t="s">
        <v>39</v>
      </c>
      <c r="E175" s="14" t="s">
        <v>393</v>
      </c>
      <c r="F175" s="14" t="s">
        <v>394</v>
      </c>
      <c r="G175" s="24">
        <v>10.7</v>
      </c>
      <c r="H175" s="24"/>
      <c r="I175" s="24">
        <f>SUM(G175:H175)</f>
        <v>10.7</v>
      </c>
    </row>
    <row r="176" spans="1:9" ht="22.5">
      <c r="A176" s="11"/>
      <c r="B176" s="34" t="s">
        <v>290</v>
      </c>
      <c r="C176" s="30" t="s">
        <v>17</v>
      </c>
      <c r="D176" s="30" t="s">
        <v>39</v>
      </c>
      <c r="E176" s="30" t="s">
        <v>289</v>
      </c>
      <c r="F176" s="30"/>
      <c r="G176" s="24">
        <f t="shared" ref="G176:I176" si="64">SUM(G177:G178)</f>
        <v>326.39999999999998</v>
      </c>
      <c r="H176" s="24">
        <f t="shared" si="64"/>
        <v>0</v>
      </c>
      <c r="I176" s="24">
        <f t="shared" si="64"/>
        <v>326.39999999999998</v>
      </c>
    </row>
    <row r="177" spans="1:9" ht="22.5">
      <c r="A177" s="11"/>
      <c r="B177" s="34" t="s">
        <v>21</v>
      </c>
      <c r="C177" s="30" t="s">
        <v>17</v>
      </c>
      <c r="D177" s="30" t="s">
        <v>39</v>
      </c>
      <c r="E177" s="30" t="s">
        <v>289</v>
      </c>
      <c r="F177" s="30" t="s">
        <v>27</v>
      </c>
      <c r="G177" s="24">
        <v>4.2</v>
      </c>
      <c r="H177" s="24"/>
      <c r="I177" s="24">
        <f>G177+H177</f>
        <v>4.2</v>
      </c>
    </row>
    <row r="178" spans="1:9" ht="22.5">
      <c r="A178" s="11"/>
      <c r="B178" s="34" t="s">
        <v>91</v>
      </c>
      <c r="C178" s="30" t="s">
        <v>17</v>
      </c>
      <c r="D178" s="30" t="s">
        <v>39</v>
      </c>
      <c r="E178" s="30" t="s">
        <v>289</v>
      </c>
      <c r="F178" s="30" t="s">
        <v>22</v>
      </c>
      <c r="G178" s="24">
        <v>322.2</v>
      </c>
      <c r="H178" s="24"/>
      <c r="I178" s="24">
        <f>G178+H178</f>
        <v>322.2</v>
      </c>
    </row>
    <row r="179" spans="1:9" ht="22.5">
      <c r="A179" s="11"/>
      <c r="B179" s="34" t="s">
        <v>153</v>
      </c>
      <c r="C179" s="30" t="s">
        <v>17</v>
      </c>
      <c r="D179" s="30" t="s">
        <v>39</v>
      </c>
      <c r="E179" s="30" t="s">
        <v>154</v>
      </c>
      <c r="F179" s="30"/>
      <c r="G179" s="24">
        <f t="shared" ref="G179:I179" si="65">SUM(G180:G180)</f>
        <v>2125.9</v>
      </c>
      <c r="H179" s="24">
        <f t="shared" si="65"/>
        <v>-635.5</v>
      </c>
      <c r="I179" s="24">
        <f t="shared" si="65"/>
        <v>1490.4</v>
      </c>
    </row>
    <row r="180" spans="1:9" ht="22.5">
      <c r="A180" s="11"/>
      <c r="B180" s="34" t="s">
        <v>91</v>
      </c>
      <c r="C180" s="30" t="s">
        <v>17</v>
      </c>
      <c r="D180" s="30" t="s">
        <v>39</v>
      </c>
      <c r="E180" s="30" t="s">
        <v>154</v>
      </c>
      <c r="F180" s="30" t="s">
        <v>22</v>
      </c>
      <c r="G180" s="42">
        <v>2125.9</v>
      </c>
      <c r="H180" s="42">
        <v>-635.5</v>
      </c>
      <c r="I180" s="24">
        <f>G180+H180</f>
        <v>1490.4</v>
      </c>
    </row>
    <row r="181" spans="1:9" ht="33.75">
      <c r="A181" s="11"/>
      <c r="B181" s="36" t="s">
        <v>293</v>
      </c>
      <c r="C181" s="30" t="s">
        <v>17</v>
      </c>
      <c r="D181" s="30" t="s">
        <v>39</v>
      </c>
      <c r="E181" s="30" t="s">
        <v>291</v>
      </c>
      <c r="F181" s="30"/>
      <c r="G181" s="42">
        <f t="shared" ref="G181:I181" si="66">SUM(G182)</f>
        <v>50</v>
      </c>
      <c r="H181" s="42">
        <f t="shared" si="66"/>
        <v>-50</v>
      </c>
      <c r="I181" s="42">
        <f t="shared" si="66"/>
        <v>0</v>
      </c>
    </row>
    <row r="182" spans="1:9" ht="22.5">
      <c r="A182" s="11"/>
      <c r="B182" s="34" t="s">
        <v>91</v>
      </c>
      <c r="C182" s="30" t="s">
        <v>17</v>
      </c>
      <c r="D182" s="30" t="s">
        <v>39</v>
      </c>
      <c r="E182" s="30" t="s">
        <v>291</v>
      </c>
      <c r="F182" s="30" t="s">
        <v>22</v>
      </c>
      <c r="G182" s="42">
        <v>50</v>
      </c>
      <c r="H182" s="43">
        <v>-50</v>
      </c>
      <c r="I182" s="24">
        <f>G182+H182</f>
        <v>0</v>
      </c>
    </row>
    <row r="183" spans="1:9" ht="22.5">
      <c r="A183" s="11"/>
      <c r="B183" s="34" t="s">
        <v>294</v>
      </c>
      <c r="C183" s="30" t="s">
        <v>17</v>
      </c>
      <c r="D183" s="30" t="s">
        <v>39</v>
      </c>
      <c r="E183" s="30" t="s">
        <v>292</v>
      </c>
      <c r="F183" s="30"/>
      <c r="G183" s="42">
        <f t="shared" ref="G183:I183" si="67">G184</f>
        <v>133.1</v>
      </c>
      <c r="H183" s="43">
        <f t="shared" si="67"/>
        <v>-99.3</v>
      </c>
      <c r="I183" s="42">
        <f t="shared" si="67"/>
        <v>33.799999999999997</v>
      </c>
    </row>
    <row r="184" spans="1:9" ht="22.5">
      <c r="A184" s="11"/>
      <c r="B184" s="34" t="s">
        <v>91</v>
      </c>
      <c r="C184" s="30" t="s">
        <v>17</v>
      </c>
      <c r="D184" s="30" t="s">
        <v>39</v>
      </c>
      <c r="E184" s="30" t="s">
        <v>292</v>
      </c>
      <c r="F184" s="30" t="s">
        <v>22</v>
      </c>
      <c r="G184" s="42">
        <v>133.1</v>
      </c>
      <c r="H184" s="42">
        <v>-99.3</v>
      </c>
      <c r="I184" s="24">
        <f>G184+H184</f>
        <v>33.799999999999997</v>
      </c>
    </row>
    <row r="185" spans="1:9" ht="22.5">
      <c r="A185" s="11"/>
      <c r="B185" s="34" t="s">
        <v>159</v>
      </c>
      <c r="C185" s="30" t="s">
        <v>17</v>
      </c>
      <c r="D185" s="30" t="s">
        <v>39</v>
      </c>
      <c r="E185" s="30" t="s">
        <v>160</v>
      </c>
      <c r="F185" s="31"/>
      <c r="G185" s="24">
        <f t="shared" ref="G185:H186" si="68">G186</f>
        <v>65</v>
      </c>
      <c r="H185" s="24">
        <f t="shared" si="68"/>
        <v>0</v>
      </c>
      <c r="I185" s="24">
        <f>G185+H185</f>
        <v>65</v>
      </c>
    </row>
    <row r="186" spans="1:9">
      <c r="A186" s="11"/>
      <c r="B186" s="32" t="s">
        <v>198</v>
      </c>
      <c r="C186" s="30" t="s">
        <v>17</v>
      </c>
      <c r="D186" s="30" t="s">
        <v>39</v>
      </c>
      <c r="E186" s="30" t="s">
        <v>170</v>
      </c>
      <c r="F186" s="31"/>
      <c r="G186" s="24">
        <f t="shared" si="68"/>
        <v>65</v>
      </c>
      <c r="H186" s="24">
        <f t="shared" si="68"/>
        <v>0</v>
      </c>
      <c r="I186" s="24">
        <f>G186+H186</f>
        <v>65</v>
      </c>
    </row>
    <row r="187" spans="1:9" ht="36" customHeight="1">
      <c r="A187" s="13"/>
      <c r="B187" s="32" t="s">
        <v>138</v>
      </c>
      <c r="C187" s="30" t="s">
        <v>17</v>
      </c>
      <c r="D187" s="30" t="s">
        <v>39</v>
      </c>
      <c r="E187" s="30" t="s">
        <v>139</v>
      </c>
      <c r="F187" s="30"/>
      <c r="G187" s="24">
        <f>G188+G190</f>
        <v>65</v>
      </c>
      <c r="H187" s="24">
        <f t="shared" ref="H187:I187" si="69">H188+H190</f>
        <v>0</v>
      </c>
      <c r="I187" s="24">
        <f t="shared" si="69"/>
        <v>65</v>
      </c>
    </row>
    <row r="188" spans="1:9" ht="56.25">
      <c r="A188" s="13"/>
      <c r="B188" s="41" t="s">
        <v>395</v>
      </c>
      <c r="C188" s="30" t="s">
        <v>17</v>
      </c>
      <c r="D188" s="30" t="s">
        <v>39</v>
      </c>
      <c r="E188" s="30" t="s">
        <v>470</v>
      </c>
      <c r="F188" s="30"/>
      <c r="G188" s="42">
        <f>G189</f>
        <v>24.8</v>
      </c>
      <c r="H188" s="42">
        <f t="shared" ref="H188:I188" si="70">H189</f>
        <v>0</v>
      </c>
      <c r="I188" s="42">
        <f t="shared" si="70"/>
        <v>24.8</v>
      </c>
    </row>
    <row r="189" spans="1:9">
      <c r="A189" s="13"/>
      <c r="B189" s="32" t="s">
        <v>199</v>
      </c>
      <c r="C189" s="30" t="s">
        <v>17</v>
      </c>
      <c r="D189" s="30" t="s">
        <v>39</v>
      </c>
      <c r="E189" s="30" t="s">
        <v>470</v>
      </c>
      <c r="F189" s="30" t="s">
        <v>200</v>
      </c>
      <c r="G189" s="24">
        <v>24.8</v>
      </c>
      <c r="H189" s="24"/>
      <c r="I189" s="24">
        <f>G189+H189</f>
        <v>24.8</v>
      </c>
    </row>
    <row r="190" spans="1:9" ht="45">
      <c r="A190" s="13"/>
      <c r="B190" s="41" t="s">
        <v>396</v>
      </c>
      <c r="C190" s="30" t="s">
        <v>17</v>
      </c>
      <c r="D190" s="30" t="s">
        <v>39</v>
      </c>
      <c r="E190" s="30" t="s">
        <v>471</v>
      </c>
      <c r="F190" s="30"/>
      <c r="G190" s="42">
        <f>G191</f>
        <v>40.200000000000003</v>
      </c>
      <c r="H190" s="42">
        <f t="shared" ref="H190:I190" si="71">H191</f>
        <v>0</v>
      </c>
      <c r="I190" s="42">
        <f t="shared" si="71"/>
        <v>40.200000000000003</v>
      </c>
    </row>
    <row r="191" spans="1:9">
      <c r="A191" s="13"/>
      <c r="B191" s="32" t="s">
        <v>199</v>
      </c>
      <c r="C191" s="30" t="s">
        <v>17</v>
      </c>
      <c r="D191" s="30" t="s">
        <v>39</v>
      </c>
      <c r="E191" s="30" t="s">
        <v>471</v>
      </c>
      <c r="F191" s="30" t="s">
        <v>200</v>
      </c>
      <c r="G191" s="42">
        <v>40.200000000000003</v>
      </c>
      <c r="H191" s="42"/>
      <c r="I191" s="24">
        <f>G191+H191</f>
        <v>40.200000000000003</v>
      </c>
    </row>
    <row r="192" spans="1:9">
      <c r="A192" s="11">
        <v>4</v>
      </c>
      <c r="B192" s="16" t="s">
        <v>40</v>
      </c>
      <c r="C192" s="12" t="s">
        <v>19</v>
      </c>
      <c r="D192" s="12"/>
      <c r="E192" s="12"/>
      <c r="F192" s="39"/>
      <c r="G192" s="29">
        <f>G193+G206+G215</f>
        <v>20141.400000000001</v>
      </c>
      <c r="H192" s="29">
        <f>H193+H206+H215</f>
        <v>-167.20000000000005</v>
      </c>
      <c r="I192" s="29">
        <f>I193+I206+I215</f>
        <v>19974.2</v>
      </c>
    </row>
    <row r="193" spans="1:9">
      <c r="A193" s="11" t="s">
        <v>41</v>
      </c>
      <c r="B193" s="16" t="s">
        <v>149</v>
      </c>
      <c r="C193" s="12" t="s">
        <v>19</v>
      </c>
      <c r="D193" s="12" t="s">
        <v>46</v>
      </c>
      <c r="E193" s="12"/>
      <c r="F193" s="12"/>
      <c r="G193" s="21">
        <f>G194++G203</f>
        <v>931.90000000000009</v>
      </c>
      <c r="H193" s="21">
        <f>H194++H203</f>
        <v>-205.2</v>
      </c>
      <c r="I193" s="21">
        <f>I194++I203</f>
        <v>726.7</v>
      </c>
    </row>
    <row r="194" spans="1:9" ht="33.75">
      <c r="A194" s="13"/>
      <c r="B194" s="34" t="s">
        <v>345</v>
      </c>
      <c r="C194" s="30" t="s">
        <v>19</v>
      </c>
      <c r="D194" s="30" t="s">
        <v>46</v>
      </c>
      <c r="E194" s="30" t="s">
        <v>161</v>
      </c>
      <c r="F194" s="31"/>
      <c r="G194" s="24">
        <f>G195+G200</f>
        <v>407.3</v>
      </c>
      <c r="H194" s="24">
        <f t="shared" ref="H194:I194" si="72">H195+H200</f>
        <v>24.5</v>
      </c>
      <c r="I194" s="24">
        <f t="shared" si="72"/>
        <v>431.8</v>
      </c>
    </row>
    <row r="195" spans="1:9">
      <c r="A195" s="13"/>
      <c r="B195" s="34" t="s">
        <v>163</v>
      </c>
      <c r="C195" s="30" t="s">
        <v>19</v>
      </c>
      <c r="D195" s="30" t="s">
        <v>46</v>
      </c>
      <c r="E195" s="30" t="s">
        <v>164</v>
      </c>
      <c r="F195" s="31"/>
      <c r="G195" s="24">
        <f t="shared" ref="G195:I195" si="73">G196</f>
        <v>354.8</v>
      </c>
      <c r="H195" s="24">
        <f t="shared" si="73"/>
        <v>0</v>
      </c>
      <c r="I195" s="24">
        <f t="shared" si="73"/>
        <v>354.8</v>
      </c>
    </row>
    <row r="196" spans="1:9" ht="22.5">
      <c r="A196" s="13"/>
      <c r="B196" s="34" t="s">
        <v>309</v>
      </c>
      <c r="C196" s="30" t="s">
        <v>19</v>
      </c>
      <c r="D196" s="30" t="s">
        <v>46</v>
      </c>
      <c r="E196" s="30" t="s">
        <v>311</v>
      </c>
      <c r="F196" s="31"/>
      <c r="G196" s="24">
        <f>+G199+G197</f>
        <v>354.8</v>
      </c>
      <c r="H196" s="24">
        <f t="shared" ref="H196:I196" si="74">+H199+H197</f>
        <v>0</v>
      </c>
      <c r="I196" s="24">
        <f t="shared" si="74"/>
        <v>354.8</v>
      </c>
    </row>
    <row r="197" spans="1:9" ht="22.5">
      <c r="A197" s="13"/>
      <c r="B197" s="34" t="s">
        <v>91</v>
      </c>
      <c r="C197" s="30" t="s">
        <v>19</v>
      </c>
      <c r="D197" s="30" t="s">
        <v>46</v>
      </c>
      <c r="E197" s="30" t="s">
        <v>311</v>
      </c>
      <c r="F197" s="31" t="s">
        <v>22</v>
      </c>
      <c r="G197" s="24">
        <v>260</v>
      </c>
      <c r="H197" s="24"/>
      <c r="I197" s="24">
        <f>G197+H197</f>
        <v>260</v>
      </c>
    </row>
    <row r="198" spans="1:9" ht="67.5">
      <c r="A198" s="13"/>
      <c r="B198" s="35" t="s">
        <v>363</v>
      </c>
      <c r="C198" s="30" t="s">
        <v>19</v>
      </c>
      <c r="D198" s="30" t="s">
        <v>46</v>
      </c>
      <c r="E198" s="30" t="s">
        <v>364</v>
      </c>
      <c r="F198" s="30"/>
      <c r="G198" s="24">
        <f t="shared" ref="G198:I198" si="75">G199</f>
        <v>94.8</v>
      </c>
      <c r="H198" s="24">
        <f t="shared" si="75"/>
        <v>0</v>
      </c>
      <c r="I198" s="24">
        <f t="shared" si="75"/>
        <v>94.8</v>
      </c>
    </row>
    <row r="199" spans="1:9" ht="22.5">
      <c r="A199" s="13"/>
      <c r="B199" s="34" t="s">
        <v>91</v>
      </c>
      <c r="C199" s="30" t="s">
        <v>19</v>
      </c>
      <c r="D199" s="30" t="s">
        <v>46</v>
      </c>
      <c r="E199" s="30" t="s">
        <v>364</v>
      </c>
      <c r="F199" s="30" t="s">
        <v>22</v>
      </c>
      <c r="G199" s="24">
        <v>94.8</v>
      </c>
      <c r="H199" s="24"/>
      <c r="I199" s="24">
        <f>G199+H199</f>
        <v>94.8</v>
      </c>
    </row>
    <row r="200" spans="1:9">
      <c r="A200" s="13"/>
      <c r="B200" s="37" t="s">
        <v>165</v>
      </c>
      <c r="C200" s="14" t="s">
        <v>19</v>
      </c>
      <c r="D200" s="14" t="s">
        <v>46</v>
      </c>
      <c r="E200" s="14" t="s">
        <v>166</v>
      </c>
      <c r="F200" s="30"/>
      <c r="G200" s="24">
        <f>G201</f>
        <v>52.5</v>
      </c>
      <c r="H200" s="24">
        <f t="shared" ref="H200:I201" si="76">H201</f>
        <v>24.5</v>
      </c>
      <c r="I200" s="24">
        <f t="shared" si="76"/>
        <v>77</v>
      </c>
    </row>
    <row r="201" spans="1:9" ht="33.75">
      <c r="A201" s="13"/>
      <c r="B201" s="37" t="s">
        <v>472</v>
      </c>
      <c r="C201" s="14" t="s">
        <v>19</v>
      </c>
      <c r="D201" s="14" t="s">
        <v>46</v>
      </c>
      <c r="E201" s="14" t="s">
        <v>278</v>
      </c>
      <c r="F201" s="30"/>
      <c r="G201" s="24">
        <f>G202</f>
        <v>52.5</v>
      </c>
      <c r="H201" s="24">
        <f t="shared" si="76"/>
        <v>24.5</v>
      </c>
      <c r="I201" s="24">
        <f t="shared" si="76"/>
        <v>77</v>
      </c>
    </row>
    <row r="202" spans="1:9">
      <c r="A202" s="13"/>
      <c r="B202" s="37" t="s">
        <v>469</v>
      </c>
      <c r="C202" s="14" t="s">
        <v>19</v>
      </c>
      <c r="D202" s="14" t="s">
        <v>46</v>
      </c>
      <c r="E202" s="14" t="s">
        <v>278</v>
      </c>
      <c r="F202" s="30" t="s">
        <v>394</v>
      </c>
      <c r="G202" s="24">
        <v>52.5</v>
      </c>
      <c r="H202" s="24">
        <v>24.5</v>
      </c>
      <c r="I202" s="24">
        <f>SUM(G202:H202)</f>
        <v>77</v>
      </c>
    </row>
    <row r="203" spans="1:9">
      <c r="A203" s="13"/>
      <c r="B203" s="26" t="s">
        <v>158</v>
      </c>
      <c r="C203" s="30" t="s">
        <v>19</v>
      </c>
      <c r="D203" s="30" t="s">
        <v>46</v>
      </c>
      <c r="E203" s="30" t="s">
        <v>148</v>
      </c>
      <c r="F203" s="30"/>
      <c r="G203" s="24">
        <f>+G204</f>
        <v>524.6</v>
      </c>
      <c r="H203" s="24">
        <f t="shared" ref="H203:I203" si="77">+H204</f>
        <v>-229.7</v>
      </c>
      <c r="I203" s="24">
        <f t="shared" si="77"/>
        <v>294.90000000000003</v>
      </c>
    </row>
    <row r="204" spans="1:9" ht="33.75">
      <c r="A204" s="13"/>
      <c r="B204" s="35" t="s">
        <v>384</v>
      </c>
      <c r="C204" s="30" t="s">
        <v>19</v>
      </c>
      <c r="D204" s="30" t="s">
        <v>46</v>
      </c>
      <c r="E204" s="30" t="s">
        <v>365</v>
      </c>
      <c r="F204" s="30"/>
      <c r="G204" s="24">
        <f t="shared" ref="G204:I204" si="78">G205</f>
        <v>524.6</v>
      </c>
      <c r="H204" s="24">
        <f t="shared" si="78"/>
        <v>-229.7</v>
      </c>
      <c r="I204" s="24">
        <f t="shared" si="78"/>
        <v>294.90000000000003</v>
      </c>
    </row>
    <row r="205" spans="1:9" ht="22.5">
      <c r="A205" s="13"/>
      <c r="B205" s="32" t="s">
        <v>91</v>
      </c>
      <c r="C205" s="30" t="s">
        <v>19</v>
      </c>
      <c r="D205" s="30" t="s">
        <v>46</v>
      </c>
      <c r="E205" s="30" t="s">
        <v>365</v>
      </c>
      <c r="F205" s="30" t="s">
        <v>22</v>
      </c>
      <c r="G205" s="24">
        <v>524.6</v>
      </c>
      <c r="H205" s="24">
        <v>-229.7</v>
      </c>
      <c r="I205" s="24">
        <f>G205+H205</f>
        <v>294.90000000000003</v>
      </c>
    </row>
    <row r="206" spans="1:9">
      <c r="A206" s="11" t="s">
        <v>43</v>
      </c>
      <c r="B206" s="16" t="s">
        <v>109</v>
      </c>
      <c r="C206" s="12" t="s">
        <v>19</v>
      </c>
      <c r="D206" s="12" t="s">
        <v>42</v>
      </c>
      <c r="E206" s="12"/>
      <c r="F206" s="12"/>
      <c r="G206" s="29">
        <f t="shared" ref="G206:I207" si="79">G207</f>
        <v>17521.599999999999</v>
      </c>
      <c r="H206" s="29">
        <f t="shared" si="79"/>
        <v>768</v>
      </c>
      <c r="I206" s="29">
        <f t="shared" si="79"/>
        <v>18289.599999999999</v>
      </c>
    </row>
    <row r="207" spans="1:9" ht="22.5">
      <c r="A207" s="13"/>
      <c r="B207" s="34" t="s">
        <v>162</v>
      </c>
      <c r="C207" s="30" t="s">
        <v>19</v>
      </c>
      <c r="D207" s="30" t="s">
        <v>42</v>
      </c>
      <c r="E207" s="30" t="s">
        <v>161</v>
      </c>
      <c r="F207" s="30"/>
      <c r="G207" s="24">
        <f t="shared" si="79"/>
        <v>17521.599999999999</v>
      </c>
      <c r="H207" s="24">
        <f t="shared" si="79"/>
        <v>768</v>
      </c>
      <c r="I207" s="24">
        <f t="shared" si="79"/>
        <v>18289.599999999999</v>
      </c>
    </row>
    <row r="208" spans="1:9">
      <c r="A208" s="13"/>
      <c r="B208" s="34" t="s">
        <v>163</v>
      </c>
      <c r="C208" s="30" t="s">
        <v>19</v>
      </c>
      <c r="D208" s="30" t="s">
        <v>42</v>
      </c>
      <c r="E208" s="30" t="s">
        <v>164</v>
      </c>
      <c r="F208" s="30"/>
      <c r="G208" s="24">
        <f>G209+G212</f>
        <v>17521.599999999999</v>
      </c>
      <c r="H208" s="24">
        <f>H209+H212</f>
        <v>768</v>
      </c>
      <c r="I208" s="24">
        <f>I209+I212</f>
        <v>18289.599999999999</v>
      </c>
    </row>
    <row r="209" spans="1:9">
      <c r="A209" s="13"/>
      <c r="B209" s="36" t="s">
        <v>110</v>
      </c>
      <c r="C209" s="30" t="s">
        <v>19</v>
      </c>
      <c r="D209" s="30" t="s">
        <v>42</v>
      </c>
      <c r="E209" s="30" t="s">
        <v>111</v>
      </c>
      <c r="F209" s="30"/>
      <c r="G209" s="24">
        <f>SUM(G210:G211)</f>
        <v>13371.6</v>
      </c>
      <c r="H209" s="24">
        <f>SUM(H210:H211)</f>
        <v>768</v>
      </c>
      <c r="I209" s="24">
        <f>SUM(I210:I211)</f>
        <v>14139.6</v>
      </c>
    </row>
    <row r="210" spans="1:9" ht="22.5">
      <c r="A210" s="13"/>
      <c r="B210" s="34" t="s">
        <v>91</v>
      </c>
      <c r="C210" s="30" t="s">
        <v>19</v>
      </c>
      <c r="D210" s="30" t="s">
        <v>42</v>
      </c>
      <c r="E210" s="30" t="s">
        <v>111</v>
      </c>
      <c r="F210" s="30" t="s">
        <v>22</v>
      </c>
      <c r="G210" s="24">
        <v>1536.1000000000001</v>
      </c>
      <c r="H210" s="24">
        <v>400</v>
      </c>
      <c r="I210" s="24">
        <f>G210+H210</f>
        <v>1936.1000000000001</v>
      </c>
    </row>
    <row r="211" spans="1:9">
      <c r="A211" s="13"/>
      <c r="B211" s="26" t="s">
        <v>199</v>
      </c>
      <c r="C211" s="30" t="s">
        <v>19</v>
      </c>
      <c r="D211" s="30" t="s">
        <v>42</v>
      </c>
      <c r="E211" s="30" t="s">
        <v>111</v>
      </c>
      <c r="F211" s="30" t="s">
        <v>200</v>
      </c>
      <c r="G211" s="24">
        <v>11835.5</v>
      </c>
      <c r="H211" s="24">
        <v>368</v>
      </c>
      <c r="I211" s="24">
        <f>G211+H211</f>
        <v>12203.5</v>
      </c>
    </row>
    <row r="212" spans="1:9" ht="33.75">
      <c r="A212" s="13"/>
      <c r="B212" s="26" t="s">
        <v>473</v>
      </c>
      <c r="C212" s="14" t="s">
        <v>19</v>
      </c>
      <c r="D212" s="14" t="s">
        <v>42</v>
      </c>
      <c r="E212" s="14" t="s">
        <v>474</v>
      </c>
      <c r="F212" s="30"/>
      <c r="G212" s="24">
        <f>SUM(G213:G214)</f>
        <v>4150</v>
      </c>
      <c r="H212" s="24">
        <f t="shared" ref="H212:I212" si="80">SUM(H213:H214)</f>
        <v>0</v>
      </c>
      <c r="I212" s="24">
        <f t="shared" si="80"/>
        <v>4150</v>
      </c>
    </row>
    <row r="213" spans="1:9" ht="22.5">
      <c r="A213" s="13"/>
      <c r="B213" s="37" t="s">
        <v>498</v>
      </c>
      <c r="C213" s="14" t="s">
        <v>19</v>
      </c>
      <c r="D213" s="14" t="s">
        <v>42</v>
      </c>
      <c r="E213" s="14" t="s">
        <v>474</v>
      </c>
      <c r="F213" s="30" t="s">
        <v>22</v>
      </c>
      <c r="G213" s="24">
        <v>83</v>
      </c>
      <c r="H213" s="24"/>
      <c r="I213" s="24">
        <f>SUM(G213:H213)</f>
        <v>83</v>
      </c>
    </row>
    <row r="214" spans="1:9" ht="22.5">
      <c r="A214" s="13"/>
      <c r="B214" s="37" t="s">
        <v>426</v>
      </c>
      <c r="C214" s="14" t="s">
        <v>19</v>
      </c>
      <c r="D214" s="14" t="s">
        <v>42</v>
      </c>
      <c r="E214" s="14" t="s">
        <v>474</v>
      </c>
      <c r="F214" s="30" t="s">
        <v>22</v>
      </c>
      <c r="G214" s="24">
        <v>4067</v>
      </c>
      <c r="H214" s="24"/>
      <c r="I214" s="24">
        <f>SUM(G214:H214)</f>
        <v>4067</v>
      </c>
    </row>
    <row r="215" spans="1:9">
      <c r="A215" s="11" t="s">
        <v>339</v>
      </c>
      <c r="B215" s="16" t="s">
        <v>297</v>
      </c>
      <c r="C215" s="28" t="s">
        <v>19</v>
      </c>
      <c r="D215" s="28" t="s">
        <v>44</v>
      </c>
      <c r="E215" s="28"/>
      <c r="F215" s="28"/>
      <c r="G215" s="21">
        <f>G216+G227+G222</f>
        <v>1687.9</v>
      </c>
      <c r="H215" s="21">
        <f t="shared" ref="H215:I215" si="81">H216+H227+H222</f>
        <v>-730</v>
      </c>
      <c r="I215" s="21">
        <f t="shared" si="81"/>
        <v>957.9</v>
      </c>
    </row>
    <row r="216" spans="1:9" ht="22.5">
      <c r="A216" s="13"/>
      <c r="B216" s="34" t="s">
        <v>167</v>
      </c>
      <c r="C216" s="30" t="s">
        <v>19</v>
      </c>
      <c r="D216" s="30" t="s">
        <v>44</v>
      </c>
      <c r="E216" s="30" t="s">
        <v>271</v>
      </c>
      <c r="F216" s="30"/>
      <c r="G216" s="24">
        <f t="shared" ref="G216:I216" si="82">G217</f>
        <v>380</v>
      </c>
      <c r="H216" s="24">
        <f>H217</f>
        <v>-330</v>
      </c>
      <c r="I216" s="24">
        <f t="shared" si="82"/>
        <v>50</v>
      </c>
    </row>
    <row r="217" spans="1:9" ht="22.5">
      <c r="A217" s="13"/>
      <c r="B217" s="34" t="s">
        <v>298</v>
      </c>
      <c r="C217" s="30" t="s">
        <v>19</v>
      </c>
      <c r="D217" s="30" t="s">
        <v>44</v>
      </c>
      <c r="E217" s="30" t="s">
        <v>295</v>
      </c>
      <c r="F217" s="30"/>
      <c r="G217" s="24">
        <f>G218+G220</f>
        <v>380</v>
      </c>
      <c r="H217" s="24">
        <f>H218+H220</f>
        <v>-330</v>
      </c>
      <c r="I217" s="24">
        <f>I218+I220</f>
        <v>50</v>
      </c>
    </row>
    <row r="218" spans="1:9" ht="22.5">
      <c r="A218" s="13"/>
      <c r="B218" s="34" t="s">
        <v>299</v>
      </c>
      <c r="C218" s="30" t="s">
        <v>19</v>
      </c>
      <c r="D218" s="30" t="s">
        <v>44</v>
      </c>
      <c r="E218" s="30" t="s">
        <v>296</v>
      </c>
      <c r="F218" s="30"/>
      <c r="G218" s="24">
        <f>SUM(G219:G219)</f>
        <v>330</v>
      </c>
      <c r="H218" s="24">
        <f t="shared" ref="H218:I218" si="83">SUM(H219:H219)</f>
        <v>-330</v>
      </c>
      <c r="I218" s="24">
        <f t="shared" si="83"/>
        <v>0</v>
      </c>
    </row>
    <row r="219" spans="1:9" ht="33.75">
      <c r="A219" s="11"/>
      <c r="B219" s="34" t="s">
        <v>177</v>
      </c>
      <c r="C219" s="30" t="s">
        <v>19</v>
      </c>
      <c r="D219" s="30" t="s">
        <v>44</v>
      </c>
      <c r="E219" s="30" t="s">
        <v>296</v>
      </c>
      <c r="F219" s="30" t="s">
        <v>180</v>
      </c>
      <c r="G219" s="24">
        <v>330</v>
      </c>
      <c r="H219" s="24">
        <v>-330</v>
      </c>
      <c r="I219" s="24">
        <f>G219+H219</f>
        <v>0</v>
      </c>
    </row>
    <row r="220" spans="1:9">
      <c r="A220" s="13"/>
      <c r="B220" s="34" t="s">
        <v>302</v>
      </c>
      <c r="C220" s="30" t="s">
        <v>19</v>
      </c>
      <c r="D220" s="30" t="s">
        <v>44</v>
      </c>
      <c r="E220" s="30" t="s">
        <v>301</v>
      </c>
      <c r="F220" s="30"/>
      <c r="G220" s="24">
        <f t="shared" ref="G220:I225" si="84">SUM(G221:G221)</f>
        <v>50</v>
      </c>
      <c r="H220" s="24">
        <f t="shared" si="84"/>
        <v>0</v>
      </c>
      <c r="I220" s="24">
        <f t="shared" si="84"/>
        <v>50</v>
      </c>
    </row>
    <row r="221" spans="1:9" ht="22.5">
      <c r="A221" s="11"/>
      <c r="B221" s="34" t="s">
        <v>91</v>
      </c>
      <c r="C221" s="30" t="s">
        <v>19</v>
      </c>
      <c r="D221" s="30" t="s">
        <v>44</v>
      </c>
      <c r="E221" s="30" t="s">
        <v>301</v>
      </c>
      <c r="F221" s="30" t="s">
        <v>22</v>
      </c>
      <c r="G221" s="24">
        <v>50</v>
      </c>
      <c r="H221" s="24"/>
      <c r="I221" s="24">
        <f>G221+H221</f>
        <v>50</v>
      </c>
    </row>
    <row r="222" spans="1:9" ht="33.75">
      <c r="A222" s="11"/>
      <c r="B222" s="37" t="s">
        <v>345</v>
      </c>
      <c r="C222" s="14" t="s">
        <v>19</v>
      </c>
      <c r="D222" s="14" t="s">
        <v>44</v>
      </c>
      <c r="E222" s="14" t="s">
        <v>161</v>
      </c>
      <c r="F222" s="44" t="s">
        <v>444</v>
      </c>
      <c r="G222" s="45">
        <f>G223</f>
        <v>6</v>
      </c>
      <c r="H222" s="45">
        <f t="shared" ref="H222:I224" si="85">H223</f>
        <v>0</v>
      </c>
      <c r="I222" s="45">
        <f t="shared" si="85"/>
        <v>6</v>
      </c>
    </row>
    <row r="223" spans="1:9">
      <c r="A223" s="11"/>
      <c r="B223" s="37" t="s">
        <v>445</v>
      </c>
      <c r="C223" s="14" t="s">
        <v>19</v>
      </c>
      <c r="D223" s="14" t="s">
        <v>44</v>
      </c>
      <c r="E223" s="14" t="s">
        <v>447</v>
      </c>
      <c r="F223" s="14" t="s">
        <v>444</v>
      </c>
      <c r="G223" s="45">
        <f>G224</f>
        <v>6</v>
      </c>
      <c r="H223" s="45">
        <f t="shared" si="85"/>
        <v>0</v>
      </c>
      <c r="I223" s="45">
        <f t="shared" si="85"/>
        <v>6</v>
      </c>
    </row>
    <row r="224" spans="1:9">
      <c r="A224" s="11"/>
      <c r="B224" s="37" t="s">
        <v>446</v>
      </c>
      <c r="C224" s="14" t="s">
        <v>19</v>
      </c>
      <c r="D224" s="14" t="s">
        <v>44</v>
      </c>
      <c r="E224" s="14" t="s">
        <v>448</v>
      </c>
      <c r="F224" s="14" t="s">
        <v>444</v>
      </c>
      <c r="G224" s="45">
        <f>G225</f>
        <v>6</v>
      </c>
      <c r="H224" s="45">
        <f t="shared" si="85"/>
        <v>0</v>
      </c>
      <c r="I224" s="45">
        <f t="shared" si="85"/>
        <v>6</v>
      </c>
    </row>
    <row r="225" spans="1:9" ht="22.5">
      <c r="A225" s="11"/>
      <c r="B225" s="34" t="s">
        <v>442</v>
      </c>
      <c r="C225" s="30" t="s">
        <v>19</v>
      </c>
      <c r="D225" s="30" t="s">
        <v>44</v>
      </c>
      <c r="E225" s="30" t="s">
        <v>443</v>
      </c>
      <c r="F225" s="30"/>
      <c r="G225" s="24">
        <f t="shared" si="84"/>
        <v>6</v>
      </c>
      <c r="H225" s="24">
        <f t="shared" si="84"/>
        <v>0</v>
      </c>
      <c r="I225" s="24">
        <f t="shared" si="84"/>
        <v>6</v>
      </c>
    </row>
    <row r="226" spans="1:9" ht="22.5">
      <c r="A226" s="11"/>
      <c r="B226" s="34" t="s">
        <v>91</v>
      </c>
      <c r="C226" s="30" t="s">
        <v>19</v>
      </c>
      <c r="D226" s="30" t="s">
        <v>44</v>
      </c>
      <c r="E226" s="30" t="s">
        <v>443</v>
      </c>
      <c r="F226" s="30" t="s">
        <v>22</v>
      </c>
      <c r="G226" s="24">
        <v>6</v>
      </c>
      <c r="H226" s="24"/>
      <c r="I226" s="24">
        <f>G226+H226</f>
        <v>6</v>
      </c>
    </row>
    <row r="227" spans="1:9" ht="22.5">
      <c r="A227" s="11"/>
      <c r="B227" s="36" t="s">
        <v>159</v>
      </c>
      <c r="C227" s="30" t="s">
        <v>19</v>
      </c>
      <c r="D227" s="30" t="s">
        <v>44</v>
      </c>
      <c r="E227" s="30" t="s">
        <v>160</v>
      </c>
      <c r="F227" s="30"/>
      <c r="G227" s="24">
        <f>G228</f>
        <v>1301.9000000000001</v>
      </c>
      <c r="H227" s="24">
        <f>H228</f>
        <v>-400</v>
      </c>
      <c r="I227" s="24">
        <f>I228</f>
        <v>901.9</v>
      </c>
    </row>
    <row r="228" spans="1:9" ht="22.5">
      <c r="A228" s="11"/>
      <c r="B228" s="36" t="s">
        <v>305</v>
      </c>
      <c r="C228" s="30" t="s">
        <v>19</v>
      </c>
      <c r="D228" s="30" t="s">
        <v>44</v>
      </c>
      <c r="E228" s="30" t="s">
        <v>303</v>
      </c>
      <c r="F228" s="30"/>
      <c r="G228" s="24">
        <f t="shared" ref="G228:I228" si="86">G229</f>
        <v>1301.9000000000001</v>
      </c>
      <c r="H228" s="24">
        <f t="shared" si="86"/>
        <v>-400</v>
      </c>
      <c r="I228" s="24">
        <f t="shared" si="86"/>
        <v>901.9</v>
      </c>
    </row>
    <row r="229" spans="1:9" ht="33.75">
      <c r="A229" s="11"/>
      <c r="B229" s="36" t="s">
        <v>306</v>
      </c>
      <c r="C229" s="30" t="s">
        <v>19</v>
      </c>
      <c r="D229" s="30" t="s">
        <v>44</v>
      </c>
      <c r="E229" s="30" t="s">
        <v>304</v>
      </c>
      <c r="F229" s="30"/>
      <c r="G229" s="24">
        <f t="shared" ref="G229:I229" si="87">SUM(G230:G231)</f>
        <v>1301.9000000000001</v>
      </c>
      <c r="H229" s="24">
        <f t="shared" si="87"/>
        <v>-400</v>
      </c>
      <c r="I229" s="24">
        <f t="shared" si="87"/>
        <v>901.9</v>
      </c>
    </row>
    <row r="230" spans="1:9" ht="22.5">
      <c r="A230" s="11"/>
      <c r="B230" s="34" t="s">
        <v>21</v>
      </c>
      <c r="C230" s="30" t="s">
        <v>19</v>
      </c>
      <c r="D230" s="30" t="s">
        <v>44</v>
      </c>
      <c r="E230" s="30" t="s">
        <v>304</v>
      </c>
      <c r="F230" s="30" t="s">
        <v>27</v>
      </c>
      <c r="G230" s="24">
        <v>295.89999999999998</v>
      </c>
      <c r="H230" s="24"/>
      <c r="I230" s="24">
        <f>G230+H230</f>
        <v>295.89999999999998</v>
      </c>
    </row>
    <row r="231" spans="1:9" ht="22.5">
      <c r="A231" s="13"/>
      <c r="B231" s="34" t="s">
        <v>91</v>
      </c>
      <c r="C231" s="30" t="s">
        <v>19</v>
      </c>
      <c r="D231" s="30" t="s">
        <v>44</v>
      </c>
      <c r="E231" s="30" t="s">
        <v>304</v>
      </c>
      <c r="F231" s="30" t="s">
        <v>22</v>
      </c>
      <c r="G231" s="24">
        <v>1006</v>
      </c>
      <c r="H231" s="24">
        <v>-400</v>
      </c>
      <c r="I231" s="24">
        <f>G231+H231</f>
        <v>606</v>
      </c>
    </row>
    <row r="232" spans="1:9">
      <c r="A232" s="11">
        <v>5</v>
      </c>
      <c r="B232" s="16" t="s">
        <v>45</v>
      </c>
      <c r="C232" s="12" t="s">
        <v>46</v>
      </c>
      <c r="D232" s="12"/>
      <c r="E232" s="12"/>
      <c r="F232" s="39"/>
      <c r="G232" s="46">
        <f>G233+G245+G289+G304</f>
        <v>268180.80000000005</v>
      </c>
      <c r="H232" s="46">
        <f>H233+H245+H289+H304</f>
        <v>10818.800000000001</v>
      </c>
      <c r="I232" s="46">
        <f>I233+I245+I289+I304</f>
        <v>278999.59999999998</v>
      </c>
    </row>
    <row r="233" spans="1:9">
      <c r="A233" s="11" t="s">
        <v>47</v>
      </c>
      <c r="B233" s="16" t="s">
        <v>307</v>
      </c>
      <c r="C233" s="28" t="s">
        <v>46</v>
      </c>
      <c r="D233" s="28" t="s">
        <v>8</v>
      </c>
      <c r="E233" s="28"/>
      <c r="F233" s="28"/>
      <c r="G233" s="21">
        <f>G239+G234</f>
        <v>4728.3999999999996</v>
      </c>
      <c r="H233" s="21">
        <f t="shared" ref="H233:I233" si="88">H239+H234</f>
        <v>-193.9</v>
      </c>
      <c r="I233" s="21">
        <f t="shared" si="88"/>
        <v>4534.5</v>
      </c>
    </row>
    <row r="234" spans="1:9" ht="33.75">
      <c r="A234" s="11"/>
      <c r="B234" s="34" t="s">
        <v>345</v>
      </c>
      <c r="C234" s="30" t="s">
        <v>46</v>
      </c>
      <c r="D234" s="30" t="s">
        <v>8</v>
      </c>
      <c r="E234" s="30" t="s">
        <v>161</v>
      </c>
      <c r="F234" s="30"/>
      <c r="G234" s="24">
        <f>G235</f>
        <v>4335.7</v>
      </c>
      <c r="H234" s="24">
        <f t="shared" ref="H234:I235" si="89">H235</f>
        <v>-137.4</v>
      </c>
      <c r="I234" s="24">
        <f t="shared" si="89"/>
        <v>4198.3</v>
      </c>
    </row>
    <row r="235" spans="1:9">
      <c r="A235" s="11"/>
      <c r="B235" s="35" t="s">
        <v>445</v>
      </c>
      <c r="C235" s="30" t="s">
        <v>46</v>
      </c>
      <c r="D235" s="30" t="s">
        <v>8</v>
      </c>
      <c r="E235" s="30" t="s">
        <v>447</v>
      </c>
      <c r="F235" s="30"/>
      <c r="G235" s="24">
        <f>G236</f>
        <v>4335.7</v>
      </c>
      <c r="H235" s="24">
        <f t="shared" si="89"/>
        <v>-137.4</v>
      </c>
      <c r="I235" s="24">
        <f t="shared" si="89"/>
        <v>4198.3</v>
      </c>
    </row>
    <row r="236" spans="1:9">
      <c r="A236" s="11"/>
      <c r="B236" s="35" t="s">
        <v>446</v>
      </c>
      <c r="C236" s="30" t="s">
        <v>46</v>
      </c>
      <c r="D236" s="30" t="s">
        <v>8</v>
      </c>
      <c r="E236" s="30" t="s">
        <v>448</v>
      </c>
      <c r="F236" s="30"/>
      <c r="G236" s="24">
        <f>G238+G237</f>
        <v>4335.7</v>
      </c>
      <c r="H236" s="24">
        <f t="shared" ref="H236:I236" si="90">H238+H237</f>
        <v>-137.4</v>
      </c>
      <c r="I236" s="24">
        <f t="shared" si="90"/>
        <v>4198.3</v>
      </c>
    </row>
    <row r="237" spans="1:9" ht="22.5">
      <c r="A237" s="11"/>
      <c r="B237" s="35" t="s">
        <v>503</v>
      </c>
      <c r="C237" s="30" t="s">
        <v>46</v>
      </c>
      <c r="D237" s="30" t="s">
        <v>8</v>
      </c>
      <c r="E237" s="30" t="s">
        <v>448</v>
      </c>
      <c r="F237" s="30" t="s">
        <v>504</v>
      </c>
      <c r="G237" s="24">
        <v>4198.3</v>
      </c>
      <c r="H237" s="24"/>
      <c r="I237" s="24">
        <f>G237+H237</f>
        <v>4198.3</v>
      </c>
    </row>
    <row r="238" spans="1:9" ht="22.5">
      <c r="A238" s="11"/>
      <c r="B238" s="34" t="s">
        <v>366</v>
      </c>
      <c r="C238" s="30" t="s">
        <v>46</v>
      </c>
      <c r="D238" s="30" t="s">
        <v>8</v>
      </c>
      <c r="E238" s="30" t="s">
        <v>448</v>
      </c>
      <c r="F238" s="30" t="s">
        <v>49</v>
      </c>
      <c r="G238" s="24">
        <v>137.39999999999964</v>
      </c>
      <c r="H238" s="24">
        <v>-137.4</v>
      </c>
      <c r="I238" s="24">
        <f>G238+H238</f>
        <v>-3.694822225952521E-13</v>
      </c>
    </row>
    <row r="239" spans="1:9" ht="22.5">
      <c r="A239" s="13"/>
      <c r="B239" s="36" t="s">
        <v>159</v>
      </c>
      <c r="C239" s="30" t="s">
        <v>46</v>
      </c>
      <c r="D239" s="30" t="s">
        <v>8</v>
      </c>
      <c r="E239" s="30" t="s">
        <v>160</v>
      </c>
      <c r="F239" s="30"/>
      <c r="G239" s="24">
        <f t="shared" ref="G239:I240" si="91">G240</f>
        <v>392.7</v>
      </c>
      <c r="H239" s="24">
        <f t="shared" si="91"/>
        <v>-56.5</v>
      </c>
      <c r="I239" s="24">
        <f t="shared" si="91"/>
        <v>336.2</v>
      </c>
    </row>
    <row r="240" spans="1:9" ht="22.5">
      <c r="A240" s="13"/>
      <c r="B240" s="36" t="s">
        <v>305</v>
      </c>
      <c r="C240" s="30" t="s">
        <v>46</v>
      </c>
      <c r="D240" s="30" t="s">
        <v>8</v>
      </c>
      <c r="E240" s="30" t="s">
        <v>303</v>
      </c>
      <c r="F240" s="30"/>
      <c r="G240" s="24">
        <f t="shared" si="91"/>
        <v>392.7</v>
      </c>
      <c r="H240" s="24">
        <f t="shared" si="91"/>
        <v>-56.5</v>
      </c>
      <c r="I240" s="24">
        <f t="shared" si="91"/>
        <v>336.2</v>
      </c>
    </row>
    <row r="241" spans="1:9" ht="33.75">
      <c r="A241" s="13"/>
      <c r="B241" s="36" t="s">
        <v>306</v>
      </c>
      <c r="C241" s="30" t="s">
        <v>46</v>
      </c>
      <c r="D241" s="30" t="s">
        <v>8</v>
      </c>
      <c r="E241" s="30" t="s">
        <v>304</v>
      </c>
      <c r="F241" s="30"/>
      <c r="G241" s="24">
        <f>SUM(G242:G244)</f>
        <v>392.7</v>
      </c>
      <c r="H241" s="24">
        <f>SUM(H242:H244)</f>
        <v>-56.5</v>
      </c>
      <c r="I241" s="24">
        <f>SUM(I242:I244)</f>
        <v>336.2</v>
      </c>
    </row>
    <row r="242" spans="1:9" ht="22.5">
      <c r="A242" s="13"/>
      <c r="B242" s="41" t="s">
        <v>397</v>
      </c>
      <c r="C242" s="30" t="s">
        <v>46</v>
      </c>
      <c r="D242" s="30" t="s">
        <v>8</v>
      </c>
      <c r="E242" s="30" t="s">
        <v>304</v>
      </c>
      <c r="F242" s="30" t="s">
        <v>398</v>
      </c>
      <c r="G242" s="24">
        <v>299.2</v>
      </c>
      <c r="H242" s="24"/>
      <c r="I242" s="24">
        <f>G242+H242</f>
        <v>299.2</v>
      </c>
    </row>
    <row r="243" spans="1:9" ht="22.5">
      <c r="A243" s="13"/>
      <c r="B243" s="34" t="s">
        <v>91</v>
      </c>
      <c r="C243" s="30" t="s">
        <v>46</v>
      </c>
      <c r="D243" s="30" t="s">
        <v>8</v>
      </c>
      <c r="E243" s="30" t="s">
        <v>304</v>
      </c>
      <c r="F243" s="30" t="s">
        <v>22</v>
      </c>
      <c r="G243" s="42">
        <v>46.5</v>
      </c>
      <c r="H243" s="42">
        <v>-36.4</v>
      </c>
      <c r="I243" s="24">
        <f>G243+H243</f>
        <v>10.100000000000001</v>
      </c>
    </row>
    <row r="244" spans="1:9">
      <c r="A244" s="13"/>
      <c r="B244" s="34" t="s">
        <v>251</v>
      </c>
      <c r="C244" s="30" t="s">
        <v>46</v>
      </c>
      <c r="D244" s="30" t="s">
        <v>8</v>
      </c>
      <c r="E244" s="30" t="s">
        <v>304</v>
      </c>
      <c r="F244" s="30" t="s">
        <v>252</v>
      </c>
      <c r="G244" s="42">
        <v>47</v>
      </c>
      <c r="H244" s="42">
        <v>-20.100000000000001</v>
      </c>
      <c r="I244" s="24">
        <f>G244+H244</f>
        <v>26.9</v>
      </c>
    </row>
    <row r="245" spans="1:9">
      <c r="A245" s="11" t="s">
        <v>50</v>
      </c>
      <c r="B245" s="16" t="s">
        <v>48</v>
      </c>
      <c r="C245" s="28" t="s">
        <v>46</v>
      </c>
      <c r="D245" s="28" t="s">
        <v>11</v>
      </c>
      <c r="E245" s="28"/>
      <c r="F245" s="28"/>
      <c r="G245" s="21">
        <f>G246+G285</f>
        <v>237221.2</v>
      </c>
      <c r="H245" s="21">
        <f>H246+H285</f>
        <v>10664.1</v>
      </c>
      <c r="I245" s="21">
        <f>I246+I285</f>
        <v>247885.3</v>
      </c>
    </row>
    <row r="246" spans="1:9" ht="22.5">
      <c r="A246" s="13"/>
      <c r="B246" s="47" t="s">
        <v>162</v>
      </c>
      <c r="C246" s="30" t="s">
        <v>46</v>
      </c>
      <c r="D246" s="30" t="s">
        <v>11</v>
      </c>
      <c r="E246" s="30" t="s">
        <v>161</v>
      </c>
      <c r="F246" s="30"/>
      <c r="G246" s="24">
        <f>G247</f>
        <v>234244.40000000002</v>
      </c>
      <c r="H246" s="24">
        <f t="shared" ref="H246:I246" si="92">H247</f>
        <v>10664.1</v>
      </c>
      <c r="I246" s="24">
        <f t="shared" si="92"/>
        <v>244908.5</v>
      </c>
    </row>
    <row r="247" spans="1:9">
      <c r="A247" s="13"/>
      <c r="B247" s="34" t="s">
        <v>163</v>
      </c>
      <c r="C247" s="30" t="s">
        <v>46</v>
      </c>
      <c r="D247" s="30" t="s">
        <v>11</v>
      </c>
      <c r="E247" s="30" t="s">
        <v>164</v>
      </c>
      <c r="F247" s="30"/>
      <c r="G247" s="24">
        <f>G255+G265+G280+G267+G269+G271+G248+G250+G259+G261+G263+G274+G277+G283</f>
        <v>234244.40000000002</v>
      </c>
      <c r="H247" s="24">
        <f t="shared" ref="H247:I247" si="93">H255+H265+H280+H267+H269+H271+H248+H250+H259+H261+H263+H274+H277+H283</f>
        <v>10664.1</v>
      </c>
      <c r="I247" s="24">
        <f t="shared" si="93"/>
        <v>244908.5</v>
      </c>
    </row>
    <row r="248" spans="1:9" ht="22.5">
      <c r="A248" s="13"/>
      <c r="B248" s="32" t="s">
        <v>399</v>
      </c>
      <c r="C248" s="30" t="s">
        <v>46</v>
      </c>
      <c r="D248" s="30" t="s">
        <v>11</v>
      </c>
      <c r="E248" s="30" t="s">
        <v>403</v>
      </c>
      <c r="F248" s="30"/>
      <c r="G248" s="33">
        <f>G249</f>
        <v>11174.300000000001</v>
      </c>
      <c r="H248" s="24">
        <f t="shared" ref="H248:I248" si="94">H249</f>
        <v>-300.5</v>
      </c>
      <c r="I248" s="24">
        <f t="shared" si="94"/>
        <v>10873.800000000001</v>
      </c>
    </row>
    <row r="249" spans="1:9" ht="22.5">
      <c r="A249" s="13"/>
      <c r="B249" s="26" t="s">
        <v>366</v>
      </c>
      <c r="C249" s="30" t="s">
        <v>46</v>
      </c>
      <c r="D249" s="30" t="s">
        <v>11</v>
      </c>
      <c r="E249" s="30" t="s">
        <v>403</v>
      </c>
      <c r="F249" s="30" t="s">
        <v>49</v>
      </c>
      <c r="G249" s="24">
        <v>11174.300000000001</v>
      </c>
      <c r="H249" s="24">
        <v>-300.5</v>
      </c>
      <c r="I249" s="24">
        <f>G249+H249</f>
        <v>10873.800000000001</v>
      </c>
    </row>
    <row r="250" spans="1:9" ht="45.75" customHeight="1">
      <c r="A250" s="13"/>
      <c r="B250" s="48" t="s">
        <v>400</v>
      </c>
      <c r="C250" s="30" t="s">
        <v>46</v>
      </c>
      <c r="D250" s="30" t="s">
        <v>11</v>
      </c>
      <c r="E250" s="30" t="s">
        <v>404</v>
      </c>
      <c r="F250" s="30"/>
      <c r="G250" s="24">
        <f>SUM(G251:G254)</f>
        <v>3877.6</v>
      </c>
      <c r="H250" s="24">
        <f t="shared" ref="H250:I250" si="95">SUM(H251:H254)</f>
        <v>0</v>
      </c>
      <c r="I250" s="24">
        <f t="shared" si="95"/>
        <v>3877.6</v>
      </c>
    </row>
    <row r="251" spans="1:9" ht="24" customHeight="1">
      <c r="A251" s="13"/>
      <c r="B251" s="37" t="s">
        <v>501</v>
      </c>
      <c r="C251" s="30" t="s">
        <v>46</v>
      </c>
      <c r="D251" s="30" t="s">
        <v>11</v>
      </c>
      <c r="E251" s="30" t="s">
        <v>404</v>
      </c>
      <c r="F251" s="30" t="s">
        <v>49</v>
      </c>
      <c r="G251" s="24"/>
      <c r="H251" s="24"/>
      <c r="I251" s="24">
        <f>SUM(G251:H251)</f>
        <v>0</v>
      </c>
    </row>
    <row r="252" spans="1:9" ht="24" customHeight="1">
      <c r="A252" s="13"/>
      <c r="B252" s="37" t="s">
        <v>405</v>
      </c>
      <c r="C252" s="30" t="s">
        <v>46</v>
      </c>
      <c r="D252" s="30" t="s">
        <v>11</v>
      </c>
      <c r="E252" s="30" t="s">
        <v>404</v>
      </c>
      <c r="F252" s="30" t="s">
        <v>49</v>
      </c>
      <c r="G252" s="24"/>
      <c r="H252" s="24"/>
      <c r="I252" s="24">
        <f t="shared" ref="I252" si="96">SUM(G252:H252)</f>
        <v>0</v>
      </c>
    </row>
    <row r="253" spans="1:9" ht="38.25" customHeight="1">
      <c r="A253" s="13"/>
      <c r="B253" s="34" t="s">
        <v>401</v>
      </c>
      <c r="C253" s="30" t="s">
        <v>46</v>
      </c>
      <c r="D253" s="30" t="s">
        <v>11</v>
      </c>
      <c r="E253" s="30" t="s">
        <v>404</v>
      </c>
      <c r="F253" s="30" t="s">
        <v>300</v>
      </c>
      <c r="G253" s="24">
        <v>77.599999999999994</v>
      </c>
      <c r="H253" s="24"/>
      <c r="I253" s="24">
        <f>SUM(G253:H253)</f>
        <v>77.599999999999994</v>
      </c>
    </row>
    <row r="254" spans="1:9" ht="35.25" customHeight="1">
      <c r="A254" s="13"/>
      <c r="B254" s="34" t="s">
        <v>402</v>
      </c>
      <c r="C254" s="30" t="s">
        <v>46</v>
      </c>
      <c r="D254" s="30" t="s">
        <v>11</v>
      </c>
      <c r="E254" s="30" t="s">
        <v>404</v>
      </c>
      <c r="F254" s="30" t="s">
        <v>300</v>
      </c>
      <c r="G254" s="24">
        <v>3800</v>
      </c>
      <c r="H254" s="24"/>
      <c r="I254" s="24">
        <f>SUM(G254:H254)</f>
        <v>3800</v>
      </c>
    </row>
    <row r="255" spans="1:9">
      <c r="A255" s="13"/>
      <c r="B255" s="34" t="s">
        <v>239</v>
      </c>
      <c r="C255" s="30" t="s">
        <v>46</v>
      </c>
      <c r="D255" s="30" t="s">
        <v>11</v>
      </c>
      <c r="E255" s="30" t="s">
        <v>113</v>
      </c>
      <c r="F255" s="31"/>
      <c r="G255" s="24">
        <f>G256+G257+G258</f>
        <v>25148.799999999999</v>
      </c>
      <c r="H255" s="24">
        <f t="shared" ref="H255:I255" si="97">H256+H257+H258</f>
        <v>1468.8</v>
      </c>
      <c r="I255" s="24">
        <f t="shared" si="97"/>
        <v>26617.599999999999</v>
      </c>
    </row>
    <row r="256" spans="1:9" ht="22.5">
      <c r="A256" s="13"/>
      <c r="B256" s="34" t="s">
        <v>91</v>
      </c>
      <c r="C256" s="30" t="s">
        <v>46</v>
      </c>
      <c r="D256" s="30" t="s">
        <v>11</v>
      </c>
      <c r="E256" s="30" t="s">
        <v>113</v>
      </c>
      <c r="F256" s="30" t="s">
        <v>22</v>
      </c>
      <c r="G256" s="24">
        <v>8004</v>
      </c>
      <c r="H256" s="24">
        <v>-379.3</v>
      </c>
      <c r="I256" s="24">
        <f>G256+H256</f>
        <v>7624.7</v>
      </c>
    </row>
    <row r="257" spans="1:9">
      <c r="A257" s="13"/>
      <c r="B257" s="34" t="s">
        <v>251</v>
      </c>
      <c r="C257" s="30" t="s">
        <v>46</v>
      </c>
      <c r="D257" s="30" t="s">
        <v>11</v>
      </c>
      <c r="E257" s="30" t="s">
        <v>113</v>
      </c>
      <c r="F257" s="31" t="s">
        <v>252</v>
      </c>
      <c r="G257" s="24">
        <v>1193</v>
      </c>
      <c r="H257" s="24">
        <v>258.5</v>
      </c>
      <c r="I257" s="24">
        <f>G257+H257</f>
        <v>1451.5</v>
      </c>
    </row>
    <row r="258" spans="1:9" ht="22.5">
      <c r="A258" s="13"/>
      <c r="B258" s="34" t="s">
        <v>366</v>
      </c>
      <c r="C258" s="30" t="s">
        <v>46</v>
      </c>
      <c r="D258" s="30" t="s">
        <v>11</v>
      </c>
      <c r="E258" s="30" t="s">
        <v>113</v>
      </c>
      <c r="F258" s="30" t="s">
        <v>49</v>
      </c>
      <c r="G258" s="24">
        <v>15951.8</v>
      </c>
      <c r="H258" s="24">
        <f>211+650.6+728</f>
        <v>1589.6</v>
      </c>
      <c r="I258" s="24">
        <f>G258+H258</f>
        <v>17541.399999999998</v>
      </c>
    </row>
    <row r="259" spans="1:9" ht="22.5">
      <c r="A259" s="13"/>
      <c r="B259" s="37" t="s">
        <v>475</v>
      </c>
      <c r="C259" s="14" t="s">
        <v>46</v>
      </c>
      <c r="D259" s="14" t="s">
        <v>11</v>
      </c>
      <c r="E259" s="14" t="s">
        <v>476</v>
      </c>
      <c r="F259" s="30"/>
      <c r="G259" s="24">
        <f>G260</f>
        <v>2058</v>
      </c>
      <c r="H259" s="24">
        <f t="shared" ref="H259:I259" si="98">H260</f>
        <v>85</v>
      </c>
      <c r="I259" s="24">
        <f t="shared" si="98"/>
        <v>2143</v>
      </c>
    </row>
    <row r="260" spans="1:9">
      <c r="A260" s="13"/>
      <c r="B260" s="37" t="s">
        <v>199</v>
      </c>
      <c r="C260" s="14" t="s">
        <v>46</v>
      </c>
      <c r="D260" s="14" t="s">
        <v>11</v>
      </c>
      <c r="E260" s="14" t="s">
        <v>476</v>
      </c>
      <c r="F260" s="30" t="s">
        <v>200</v>
      </c>
      <c r="G260" s="24">
        <v>2058</v>
      </c>
      <c r="H260" s="24">
        <v>85</v>
      </c>
      <c r="I260" s="24">
        <f>SUM(G260:H260)</f>
        <v>2143</v>
      </c>
    </row>
    <row r="261" spans="1:9" ht="45">
      <c r="A261" s="13"/>
      <c r="B261" s="37" t="s">
        <v>477</v>
      </c>
      <c r="C261" s="14" t="s">
        <v>46</v>
      </c>
      <c r="D261" s="14" t="s">
        <v>11</v>
      </c>
      <c r="E261" s="14" t="s">
        <v>479</v>
      </c>
      <c r="F261" s="30"/>
      <c r="G261" s="24">
        <f>G262</f>
        <v>1934.2</v>
      </c>
      <c r="H261" s="24">
        <f>H262</f>
        <v>0</v>
      </c>
      <c r="I261" s="24">
        <f t="shared" ref="I261" si="99">I262</f>
        <v>1934.2</v>
      </c>
    </row>
    <row r="262" spans="1:9" ht="22.5">
      <c r="A262" s="13"/>
      <c r="B262" s="37" t="s">
        <v>478</v>
      </c>
      <c r="C262" s="14" t="s">
        <v>46</v>
      </c>
      <c r="D262" s="14" t="s">
        <v>11</v>
      </c>
      <c r="E262" s="14" t="s">
        <v>479</v>
      </c>
      <c r="F262" s="30" t="s">
        <v>49</v>
      </c>
      <c r="G262" s="24">
        <v>1934.2</v>
      </c>
      <c r="H262" s="24"/>
      <c r="I262" s="24">
        <f>SUM(G262:H262)</f>
        <v>1934.2</v>
      </c>
    </row>
    <row r="263" spans="1:9" ht="35.25" customHeight="1">
      <c r="A263" s="13"/>
      <c r="B263" s="37" t="s">
        <v>480</v>
      </c>
      <c r="C263" s="14" t="s">
        <v>46</v>
      </c>
      <c r="D263" s="14" t="s">
        <v>11</v>
      </c>
      <c r="E263" s="14" t="s">
        <v>481</v>
      </c>
      <c r="F263" s="30"/>
      <c r="G263" s="24">
        <f>G264</f>
        <v>2306.6999999999998</v>
      </c>
      <c r="H263" s="24">
        <f t="shared" ref="H263:I263" si="100">H264</f>
        <v>0</v>
      </c>
      <c r="I263" s="24">
        <f t="shared" si="100"/>
        <v>2306.6999999999998</v>
      </c>
    </row>
    <row r="264" spans="1:9" ht="22.5">
      <c r="A264" s="13"/>
      <c r="B264" s="37" t="s">
        <v>366</v>
      </c>
      <c r="C264" s="14" t="s">
        <v>46</v>
      </c>
      <c r="D264" s="14" t="s">
        <v>11</v>
      </c>
      <c r="E264" s="14" t="s">
        <v>481</v>
      </c>
      <c r="F264" s="30" t="s">
        <v>49</v>
      </c>
      <c r="G264" s="24">
        <v>2306.6999999999998</v>
      </c>
      <c r="H264" s="24"/>
      <c r="I264" s="24">
        <f>SUM(G264:H264)</f>
        <v>2306.6999999999998</v>
      </c>
    </row>
    <row r="265" spans="1:9" ht="67.5">
      <c r="A265" s="13"/>
      <c r="B265" s="35" t="s">
        <v>367</v>
      </c>
      <c r="C265" s="30" t="s">
        <v>46</v>
      </c>
      <c r="D265" s="30" t="s">
        <v>11</v>
      </c>
      <c r="E265" s="30" t="s">
        <v>368</v>
      </c>
      <c r="F265" s="31"/>
      <c r="G265" s="24">
        <f t="shared" ref="G265:I265" si="101">SUM(G266:G266)</f>
        <v>2249.6</v>
      </c>
      <c r="H265" s="24">
        <f t="shared" si="101"/>
        <v>0</v>
      </c>
      <c r="I265" s="24">
        <f t="shared" si="101"/>
        <v>2249.6</v>
      </c>
    </row>
    <row r="266" spans="1:9" ht="33.75">
      <c r="A266" s="13"/>
      <c r="B266" s="35" t="s">
        <v>177</v>
      </c>
      <c r="C266" s="30" t="s">
        <v>46</v>
      </c>
      <c r="D266" s="30" t="s">
        <v>11</v>
      </c>
      <c r="E266" s="30" t="s">
        <v>368</v>
      </c>
      <c r="F266" s="31" t="s">
        <v>180</v>
      </c>
      <c r="G266" s="24">
        <v>2249.6</v>
      </c>
      <c r="H266" s="24"/>
      <c r="I266" s="24">
        <f>G266+H266</f>
        <v>2249.6</v>
      </c>
    </row>
    <row r="267" spans="1:9" ht="45">
      <c r="A267" s="13"/>
      <c r="B267" s="35" t="s">
        <v>424</v>
      </c>
      <c r="C267" s="30" t="s">
        <v>46</v>
      </c>
      <c r="D267" s="30" t="s">
        <v>11</v>
      </c>
      <c r="E267" s="30" t="s">
        <v>425</v>
      </c>
      <c r="F267" s="31"/>
      <c r="G267" s="24">
        <f>SUM(G268)</f>
        <v>920.40000000000009</v>
      </c>
      <c r="H267" s="24">
        <f>SUM(H268)</f>
        <v>-920.4</v>
      </c>
      <c r="I267" s="24">
        <f>SUM(I268)</f>
        <v>0</v>
      </c>
    </row>
    <row r="268" spans="1:9" ht="33.75">
      <c r="A268" s="13"/>
      <c r="B268" s="35" t="s">
        <v>177</v>
      </c>
      <c r="C268" s="30" t="s">
        <v>46</v>
      </c>
      <c r="D268" s="30" t="s">
        <v>11</v>
      </c>
      <c r="E268" s="30" t="s">
        <v>425</v>
      </c>
      <c r="F268" s="31" t="s">
        <v>180</v>
      </c>
      <c r="G268" s="24">
        <v>920.40000000000009</v>
      </c>
      <c r="H268" s="24">
        <v>-920.4</v>
      </c>
      <c r="I268" s="24">
        <f>G268+H268</f>
        <v>0</v>
      </c>
    </row>
    <row r="269" spans="1:9" ht="22.5">
      <c r="A269" s="13"/>
      <c r="B269" s="35" t="s">
        <v>423</v>
      </c>
      <c r="C269" s="30" t="s">
        <v>46</v>
      </c>
      <c r="D269" s="30" t="s">
        <v>11</v>
      </c>
      <c r="E269" s="30" t="s">
        <v>427</v>
      </c>
      <c r="F269" s="31"/>
      <c r="G269" s="24">
        <f>SUM(G270:G270)</f>
        <v>29292.9</v>
      </c>
      <c r="H269" s="24">
        <f>SUM(H270:H270)</f>
        <v>-787.2</v>
      </c>
      <c r="I269" s="24">
        <f>SUM(I270:I270)</f>
        <v>28505.7</v>
      </c>
    </row>
    <row r="270" spans="1:9" ht="22.5">
      <c r="A270" s="13"/>
      <c r="B270" s="34" t="s">
        <v>426</v>
      </c>
      <c r="C270" s="30" t="s">
        <v>46</v>
      </c>
      <c r="D270" s="30" t="s">
        <v>11</v>
      </c>
      <c r="E270" s="30" t="s">
        <v>427</v>
      </c>
      <c r="F270" s="31" t="s">
        <v>22</v>
      </c>
      <c r="G270" s="24">
        <v>29292.9</v>
      </c>
      <c r="H270" s="24">
        <v>-787.2</v>
      </c>
      <c r="I270" s="24">
        <f>G270+H270</f>
        <v>28505.7</v>
      </c>
    </row>
    <row r="271" spans="1:9" ht="39" customHeight="1">
      <c r="A271" s="13"/>
      <c r="B271" s="26" t="s">
        <v>428</v>
      </c>
      <c r="C271" s="30" t="s">
        <v>46</v>
      </c>
      <c r="D271" s="30" t="s">
        <v>11</v>
      </c>
      <c r="E271" s="30" t="s">
        <v>429</v>
      </c>
      <c r="F271" s="31"/>
      <c r="G271" s="24">
        <f>SUM(G272:G273)</f>
        <v>85660.400000000009</v>
      </c>
      <c r="H271" s="24">
        <f>SUM(H272:H273)</f>
        <v>0</v>
      </c>
      <c r="I271" s="24">
        <f>SUM(I272:I273)</f>
        <v>85660.400000000009</v>
      </c>
    </row>
    <row r="272" spans="1:9" ht="22.5">
      <c r="A272" s="13"/>
      <c r="B272" s="26" t="s">
        <v>405</v>
      </c>
      <c r="C272" s="30" t="s">
        <v>46</v>
      </c>
      <c r="D272" s="30" t="s">
        <v>11</v>
      </c>
      <c r="E272" s="30" t="s">
        <v>429</v>
      </c>
      <c r="F272" s="31" t="s">
        <v>49</v>
      </c>
      <c r="G272" s="24">
        <v>856.6</v>
      </c>
      <c r="H272" s="24"/>
      <c r="I272" s="24">
        <f>G272+H272</f>
        <v>856.6</v>
      </c>
    </row>
    <row r="273" spans="1:9" ht="22.5">
      <c r="A273" s="11"/>
      <c r="B273" s="26" t="s">
        <v>406</v>
      </c>
      <c r="C273" s="30" t="s">
        <v>46</v>
      </c>
      <c r="D273" s="30" t="s">
        <v>11</v>
      </c>
      <c r="E273" s="30" t="s">
        <v>429</v>
      </c>
      <c r="F273" s="31" t="s">
        <v>49</v>
      </c>
      <c r="G273" s="24">
        <v>84803.8</v>
      </c>
      <c r="H273" s="24"/>
      <c r="I273" s="24">
        <f>G273+H273</f>
        <v>84803.8</v>
      </c>
    </row>
    <row r="274" spans="1:9" ht="45">
      <c r="A274" s="11"/>
      <c r="B274" s="37" t="s">
        <v>428</v>
      </c>
      <c r="C274" s="14" t="s">
        <v>46</v>
      </c>
      <c r="D274" s="14" t="s">
        <v>11</v>
      </c>
      <c r="E274" s="14" t="s">
        <v>506</v>
      </c>
      <c r="F274" s="44"/>
      <c r="G274" s="24">
        <f>G275+G276</f>
        <v>61625.899999999994</v>
      </c>
      <c r="H274" s="24">
        <f t="shared" ref="H274:I274" si="102">H275+H276</f>
        <v>0</v>
      </c>
      <c r="I274" s="24">
        <f t="shared" si="102"/>
        <v>61625.899999999994</v>
      </c>
    </row>
    <row r="275" spans="1:9" ht="22.5">
      <c r="A275" s="11"/>
      <c r="B275" s="37" t="s">
        <v>405</v>
      </c>
      <c r="C275" s="14" t="s">
        <v>46</v>
      </c>
      <c r="D275" s="14" t="s">
        <v>11</v>
      </c>
      <c r="E275" s="14" t="s">
        <v>506</v>
      </c>
      <c r="F275" s="44" t="s">
        <v>49</v>
      </c>
      <c r="G275" s="24">
        <v>616.20000000000005</v>
      </c>
      <c r="H275" s="24"/>
      <c r="I275" s="24">
        <f>SUM(G275:H275)</f>
        <v>616.20000000000005</v>
      </c>
    </row>
    <row r="276" spans="1:9" ht="22.5">
      <c r="A276" s="11"/>
      <c r="B276" s="37" t="s">
        <v>406</v>
      </c>
      <c r="C276" s="14" t="s">
        <v>46</v>
      </c>
      <c r="D276" s="14" t="s">
        <v>11</v>
      </c>
      <c r="E276" s="14" t="s">
        <v>506</v>
      </c>
      <c r="F276" s="44" t="s">
        <v>49</v>
      </c>
      <c r="G276" s="24">
        <v>61009.7</v>
      </c>
      <c r="H276" s="24"/>
      <c r="I276" s="24">
        <f>SUM(G276:H276)</f>
        <v>61009.7</v>
      </c>
    </row>
    <row r="277" spans="1:9" ht="22.5">
      <c r="A277" s="11"/>
      <c r="B277" s="37" t="s">
        <v>505</v>
      </c>
      <c r="C277" s="14" t="s">
        <v>46</v>
      </c>
      <c r="D277" s="14" t="s">
        <v>11</v>
      </c>
      <c r="E277" s="14" t="s">
        <v>507</v>
      </c>
      <c r="F277" s="44"/>
      <c r="G277" s="24">
        <f>G278+G279</f>
        <v>4591.8</v>
      </c>
      <c r="H277" s="24">
        <f t="shared" ref="H277:I277" si="103">H278+H279</f>
        <v>0</v>
      </c>
      <c r="I277" s="24">
        <f t="shared" si="103"/>
        <v>4591.8</v>
      </c>
    </row>
    <row r="278" spans="1:9" ht="22.5">
      <c r="A278" s="11"/>
      <c r="B278" s="37" t="s">
        <v>501</v>
      </c>
      <c r="C278" s="14" t="s">
        <v>46</v>
      </c>
      <c r="D278" s="14" t="s">
        <v>11</v>
      </c>
      <c r="E278" s="14" t="s">
        <v>507</v>
      </c>
      <c r="F278" s="44" t="s">
        <v>49</v>
      </c>
      <c r="G278" s="24">
        <v>91.8</v>
      </c>
      <c r="H278" s="24"/>
      <c r="I278" s="24">
        <f t="shared" ref="I278:I279" si="104">SUM(G278:H278)</f>
        <v>91.8</v>
      </c>
    </row>
    <row r="279" spans="1:9" ht="22.5">
      <c r="A279" s="11"/>
      <c r="B279" s="37" t="s">
        <v>406</v>
      </c>
      <c r="C279" s="14" t="s">
        <v>46</v>
      </c>
      <c r="D279" s="14" t="s">
        <v>11</v>
      </c>
      <c r="E279" s="14" t="s">
        <v>507</v>
      </c>
      <c r="F279" s="44" t="s">
        <v>49</v>
      </c>
      <c r="G279" s="24">
        <v>4500</v>
      </c>
      <c r="H279" s="24"/>
      <c r="I279" s="24">
        <f t="shared" si="104"/>
        <v>4500</v>
      </c>
    </row>
    <row r="280" spans="1:9" ht="22.5">
      <c r="A280" s="13"/>
      <c r="B280" s="34" t="s">
        <v>309</v>
      </c>
      <c r="C280" s="30" t="s">
        <v>46</v>
      </c>
      <c r="D280" s="30" t="s">
        <v>11</v>
      </c>
      <c r="E280" s="30" t="s">
        <v>311</v>
      </c>
      <c r="F280" s="31"/>
      <c r="G280" s="24">
        <f>SUM(G281:G282)</f>
        <v>3403.8</v>
      </c>
      <c r="H280" s="24">
        <f t="shared" ref="H280:I280" si="105">SUM(H281:H282)</f>
        <v>312.39999999999998</v>
      </c>
      <c r="I280" s="24">
        <f t="shared" si="105"/>
        <v>3716.2000000000003</v>
      </c>
    </row>
    <row r="281" spans="1:9" ht="22.5">
      <c r="A281" s="13"/>
      <c r="B281" s="37" t="s">
        <v>21</v>
      </c>
      <c r="C281" s="30" t="s">
        <v>46</v>
      </c>
      <c r="D281" s="30" t="s">
        <v>11</v>
      </c>
      <c r="E281" s="30" t="s">
        <v>311</v>
      </c>
      <c r="F281" s="31" t="s">
        <v>27</v>
      </c>
      <c r="G281" s="24">
        <v>45</v>
      </c>
      <c r="H281" s="24"/>
      <c r="I281" s="24">
        <f>G281+H281</f>
        <v>45</v>
      </c>
    </row>
    <row r="282" spans="1:9" ht="22.5">
      <c r="A282" s="13"/>
      <c r="B282" s="34" t="s">
        <v>91</v>
      </c>
      <c r="C282" s="30" t="s">
        <v>46</v>
      </c>
      <c r="D282" s="30" t="s">
        <v>11</v>
      </c>
      <c r="E282" s="30" t="s">
        <v>311</v>
      </c>
      <c r="F282" s="31" t="s">
        <v>22</v>
      </c>
      <c r="G282" s="24">
        <v>3358.8</v>
      </c>
      <c r="H282" s="24">
        <v>312.39999999999998</v>
      </c>
      <c r="I282" s="24">
        <f>G282+H282</f>
        <v>3671.2000000000003</v>
      </c>
    </row>
    <row r="283" spans="1:9" ht="22.5">
      <c r="A283" s="13"/>
      <c r="B283" s="37" t="s">
        <v>423</v>
      </c>
      <c r="C283" s="14" t="s">
        <v>46</v>
      </c>
      <c r="D283" s="14" t="s">
        <v>11</v>
      </c>
      <c r="E283" s="14" t="s">
        <v>523</v>
      </c>
      <c r="F283" s="44" t="s">
        <v>444</v>
      </c>
      <c r="G283" s="45">
        <f>G284</f>
        <v>0</v>
      </c>
      <c r="H283" s="45">
        <f>H284</f>
        <v>10806</v>
      </c>
      <c r="I283" s="45">
        <f>I284</f>
        <v>10806</v>
      </c>
    </row>
    <row r="284" spans="1:9" ht="22.5">
      <c r="A284" s="13"/>
      <c r="B284" s="37" t="s">
        <v>91</v>
      </c>
      <c r="C284" s="14" t="s">
        <v>46</v>
      </c>
      <c r="D284" s="14" t="s">
        <v>11</v>
      </c>
      <c r="E284" s="14" t="s">
        <v>523</v>
      </c>
      <c r="F284" s="44" t="s">
        <v>22</v>
      </c>
      <c r="G284" s="45"/>
      <c r="H284" s="45">
        <f>10225.5+580.5</f>
        <v>10806</v>
      </c>
      <c r="I284" s="45">
        <f>G284+H284</f>
        <v>10806</v>
      </c>
    </row>
    <row r="285" spans="1:9" ht="22.5">
      <c r="A285" s="13"/>
      <c r="B285" s="36" t="s">
        <v>159</v>
      </c>
      <c r="C285" s="30" t="s">
        <v>46</v>
      </c>
      <c r="D285" s="30" t="s">
        <v>11</v>
      </c>
      <c r="E285" s="30" t="s">
        <v>160</v>
      </c>
      <c r="F285" s="30"/>
      <c r="G285" s="24">
        <f t="shared" ref="G285:I286" si="106">G286</f>
        <v>2976.8</v>
      </c>
      <c r="H285" s="24">
        <f t="shared" si="106"/>
        <v>0</v>
      </c>
      <c r="I285" s="24">
        <f t="shared" si="106"/>
        <v>2976.8</v>
      </c>
    </row>
    <row r="286" spans="1:9" ht="22.5">
      <c r="A286" s="13"/>
      <c r="B286" s="36" t="s">
        <v>305</v>
      </c>
      <c r="C286" s="30" t="s">
        <v>46</v>
      </c>
      <c r="D286" s="30" t="s">
        <v>11</v>
      </c>
      <c r="E286" s="30" t="s">
        <v>303</v>
      </c>
      <c r="F286" s="30"/>
      <c r="G286" s="24">
        <f t="shared" si="106"/>
        <v>2976.8</v>
      </c>
      <c r="H286" s="24">
        <f t="shared" si="106"/>
        <v>0</v>
      </c>
      <c r="I286" s="24">
        <f t="shared" si="106"/>
        <v>2976.8</v>
      </c>
    </row>
    <row r="287" spans="1:9" ht="33.75">
      <c r="A287" s="13"/>
      <c r="B287" s="36" t="s">
        <v>306</v>
      </c>
      <c r="C287" s="30" t="s">
        <v>46</v>
      </c>
      <c r="D287" s="30" t="s">
        <v>11</v>
      </c>
      <c r="E287" s="30" t="s">
        <v>304</v>
      </c>
      <c r="F287" s="30"/>
      <c r="G287" s="24">
        <f>SUM(G288:G288)</f>
        <v>2976.8</v>
      </c>
      <c r="H287" s="24">
        <f>SUM(H288:H288)</f>
        <v>0</v>
      </c>
      <c r="I287" s="24">
        <f>SUM(I288:I288)</f>
        <v>2976.8</v>
      </c>
    </row>
    <row r="288" spans="1:9" ht="33.75">
      <c r="A288" s="13"/>
      <c r="B288" s="35" t="s">
        <v>177</v>
      </c>
      <c r="C288" s="30" t="s">
        <v>46</v>
      </c>
      <c r="D288" s="30" t="s">
        <v>11</v>
      </c>
      <c r="E288" s="30" t="s">
        <v>304</v>
      </c>
      <c r="F288" s="30" t="s">
        <v>180</v>
      </c>
      <c r="G288" s="24">
        <v>2976.8</v>
      </c>
      <c r="H288" s="24"/>
      <c r="I288" s="24">
        <f>G288+H288</f>
        <v>2976.8</v>
      </c>
    </row>
    <row r="289" spans="1:9">
      <c r="A289" s="11" t="s">
        <v>336</v>
      </c>
      <c r="B289" s="16" t="s">
        <v>308</v>
      </c>
      <c r="C289" s="28" t="s">
        <v>46</v>
      </c>
      <c r="D289" s="28" t="s">
        <v>17</v>
      </c>
      <c r="E289" s="28"/>
      <c r="F289" s="28"/>
      <c r="G289" s="21">
        <f>G290+G299</f>
        <v>5848.2</v>
      </c>
      <c r="H289" s="21">
        <f t="shared" ref="H289:I289" si="107">H290+H299</f>
        <v>0</v>
      </c>
      <c r="I289" s="21">
        <f t="shared" si="107"/>
        <v>5848.2</v>
      </c>
    </row>
    <row r="290" spans="1:9" ht="22.5">
      <c r="A290" s="13"/>
      <c r="B290" s="34" t="s">
        <v>162</v>
      </c>
      <c r="C290" s="30" t="s">
        <v>46</v>
      </c>
      <c r="D290" s="30" t="s">
        <v>17</v>
      </c>
      <c r="E290" s="30" t="s">
        <v>161</v>
      </c>
      <c r="F290" s="31"/>
      <c r="G290" s="24">
        <f>G292+G295</f>
        <v>3848.2</v>
      </c>
      <c r="H290" s="24">
        <f t="shared" ref="H290:I290" si="108">H292+H295</f>
        <v>0</v>
      </c>
      <c r="I290" s="24">
        <f t="shared" si="108"/>
        <v>3848.2</v>
      </c>
    </row>
    <row r="291" spans="1:9">
      <c r="A291" s="13"/>
      <c r="B291" s="37" t="s">
        <v>445</v>
      </c>
      <c r="C291" s="14" t="s">
        <v>46</v>
      </c>
      <c r="D291" s="14" t="s">
        <v>17</v>
      </c>
      <c r="E291" s="14" t="s">
        <v>447</v>
      </c>
      <c r="F291" s="44" t="s">
        <v>444</v>
      </c>
      <c r="G291" s="45">
        <f>SUM(G292)</f>
        <v>5</v>
      </c>
      <c r="H291" s="45">
        <f t="shared" ref="H291:I291" si="109">SUM(H292)</f>
        <v>0</v>
      </c>
      <c r="I291" s="45">
        <f t="shared" si="109"/>
        <v>5</v>
      </c>
    </row>
    <row r="292" spans="1:9" ht="22.5">
      <c r="A292" s="13"/>
      <c r="B292" s="34" t="s">
        <v>369</v>
      </c>
      <c r="C292" s="30" t="s">
        <v>46</v>
      </c>
      <c r="D292" s="30" t="s">
        <v>17</v>
      </c>
      <c r="E292" s="30" t="s">
        <v>371</v>
      </c>
      <c r="F292" s="31"/>
      <c r="G292" s="24">
        <f>SUM(G293)</f>
        <v>5</v>
      </c>
      <c r="H292" s="24">
        <f t="shared" ref="H292:I293" si="110">SUM(H293)</f>
        <v>0</v>
      </c>
      <c r="I292" s="24">
        <f t="shared" si="110"/>
        <v>5</v>
      </c>
    </row>
    <row r="293" spans="1:9" ht="22.5">
      <c r="A293" s="13"/>
      <c r="B293" s="34" t="s">
        <v>370</v>
      </c>
      <c r="C293" s="30" t="s">
        <v>46</v>
      </c>
      <c r="D293" s="30" t="s">
        <v>17</v>
      </c>
      <c r="E293" s="30" t="s">
        <v>372</v>
      </c>
      <c r="F293" s="31"/>
      <c r="G293" s="24">
        <f>SUM(G294)</f>
        <v>5</v>
      </c>
      <c r="H293" s="24">
        <f t="shared" si="110"/>
        <v>0</v>
      </c>
      <c r="I293" s="24">
        <f t="shared" si="110"/>
        <v>5</v>
      </c>
    </row>
    <row r="294" spans="1:9" ht="22.5">
      <c r="A294" s="13"/>
      <c r="B294" s="34" t="s">
        <v>91</v>
      </c>
      <c r="C294" s="30" t="s">
        <v>46</v>
      </c>
      <c r="D294" s="30" t="s">
        <v>17</v>
      </c>
      <c r="E294" s="30" t="s">
        <v>372</v>
      </c>
      <c r="F294" s="31" t="s">
        <v>22</v>
      </c>
      <c r="G294" s="24">
        <v>5</v>
      </c>
      <c r="H294" s="24"/>
      <c r="I294" s="24">
        <f>G294+H294</f>
        <v>5</v>
      </c>
    </row>
    <row r="295" spans="1:9">
      <c r="A295" s="13"/>
      <c r="B295" s="26" t="s">
        <v>163</v>
      </c>
      <c r="C295" s="30" t="s">
        <v>46</v>
      </c>
      <c r="D295" s="30" t="s">
        <v>17</v>
      </c>
      <c r="E295" s="30" t="s">
        <v>164</v>
      </c>
      <c r="F295" s="31"/>
      <c r="G295" s="24">
        <f>G297</f>
        <v>3843.2</v>
      </c>
      <c r="H295" s="24">
        <f>H297</f>
        <v>0</v>
      </c>
      <c r="I295" s="24">
        <f>I297</f>
        <v>3843.2</v>
      </c>
    </row>
    <row r="296" spans="1:9" ht="22.5">
      <c r="A296" s="13"/>
      <c r="B296" s="26" t="s">
        <v>309</v>
      </c>
      <c r="C296" s="30" t="s">
        <v>46</v>
      </c>
      <c r="D296" s="30" t="s">
        <v>17</v>
      </c>
      <c r="E296" s="30" t="s">
        <v>311</v>
      </c>
      <c r="F296" s="30" t="s">
        <v>444</v>
      </c>
      <c r="G296" s="24">
        <f>G297</f>
        <v>3843.2</v>
      </c>
      <c r="H296" s="24">
        <f t="shared" ref="H296:I296" si="111">H297</f>
        <v>0</v>
      </c>
      <c r="I296" s="24">
        <f t="shared" si="111"/>
        <v>3843.2</v>
      </c>
    </row>
    <row r="297" spans="1:9" ht="22.5">
      <c r="A297" s="13"/>
      <c r="B297" s="26" t="s">
        <v>309</v>
      </c>
      <c r="C297" s="30" t="s">
        <v>46</v>
      </c>
      <c r="D297" s="30" t="s">
        <v>17</v>
      </c>
      <c r="E297" s="30" t="s">
        <v>502</v>
      </c>
      <c r="F297" s="31"/>
      <c r="G297" s="24">
        <f>G298</f>
        <v>3843.2</v>
      </c>
      <c r="H297" s="24">
        <f t="shared" ref="H297:I297" si="112">H298</f>
        <v>0</v>
      </c>
      <c r="I297" s="24">
        <f t="shared" si="112"/>
        <v>3843.2</v>
      </c>
    </row>
    <row r="298" spans="1:9">
      <c r="A298" s="13"/>
      <c r="B298" s="26" t="s">
        <v>199</v>
      </c>
      <c r="C298" s="30" t="s">
        <v>46</v>
      </c>
      <c r="D298" s="30" t="s">
        <v>17</v>
      </c>
      <c r="E298" s="30" t="s">
        <v>502</v>
      </c>
      <c r="F298" s="31" t="s">
        <v>200</v>
      </c>
      <c r="G298" s="24">
        <v>3843.2</v>
      </c>
      <c r="H298" s="24"/>
      <c r="I298" s="24">
        <f>SUM(G298:H298)</f>
        <v>3843.2</v>
      </c>
    </row>
    <row r="299" spans="1:9" ht="22.5">
      <c r="A299" s="13"/>
      <c r="B299" s="26" t="s">
        <v>159</v>
      </c>
      <c r="C299" s="30" t="s">
        <v>46</v>
      </c>
      <c r="D299" s="30" t="s">
        <v>17</v>
      </c>
      <c r="E299" s="30" t="s">
        <v>160</v>
      </c>
      <c r="F299" s="31"/>
      <c r="G299" s="24">
        <f>G300</f>
        <v>2000</v>
      </c>
      <c r="H299" s="24">
        <f t="shared" ref="H299:I302" si="113">H300</f>
        <v>0</v>
      </c>
      <c r="I299" s="24">
        <f t="shared" si="113"/>
        <v>2000</v>
      </c>
    </row>
    <row r="300" spans="1:9">
      <c r="A300" s="13"/>
      <c r="B300" s="26" t="s">
        <v>198</v>
      </c>
      <c r="C300" s="30" t="s">
        <v>46</v>
      </c>
      <c r="D300" s="30" t="s">
        <v>17</v>
      </c>
      <c r="E300" s="30" t="s">
        <v>170</v>
      </c>
      <c r="F300" s="31"/>
      <c r="G300" s="24">
        <f>G301</f>
        <v>2000</v>
      </c>
      <c r="H300" s="24">
        <f t="shared" si="113"/>
        <v>0</v>
      </c>
      <c r="I300" s="24">
        <f t="shared" si="113"/>
        <v>2000</v>
      </c>
    </row>
    <row r="301" spans="1:9" ht="33.75">
      <c r="A301" s="13"/>
      <c r="B301" s="26" t="s">
        <v>138</v>
      </c>
      <c r="C301" s="30" t="s">
        <v>46</v>
      </c>
      <c r="D301" s="30" t="s">
        <v>17</v>
      </c>
      <c r="E301" s="30" t="s">
        <v>139</v>
      </c>
      <c r="F301" s="30"/>
      <c r="G301" s="24">
        <f>G302</f>
        <v>2000</v>
      </c>
      <c r="H301" s="24">
        <f t="shared" si="113"/>
        <v>0</v>
      </c>
      <c r="I301" s="24">
        <f t="shared" si="113"/>
        <v>2000</v>
      </c>
    </row>
    <row r="302" spans="1:9" ht="22.5">
      <c r="A302" s="13"/>
      <c r="B302" s="49" t="s">
        <v>449</v>
      </c>
      <c r="C302" s="30" t="s">
        <v>46</v>
      </c>
      <c r="D302" s="30" t="s">
        <v>17</v>
      </c>
      <c r="E302" s="30" t="s">
        <v>482</v>
      </c>
      <c r="F302" s="30"/>
      <c r="G302" s="24">
        <f>G303</f>
        <v>2000</v>
      </c>
      <c r="H302" s="24">
        <f t="shared" si="113"/>
        <v>0</v>
      </c>
      <c r="I302" s="24">
        <f t="shared" si="113"/>
        <v>2000</v>
      </c>
    </row>
    <row r="303" spans="1:9">
      <c r="A303" s="13"/>
      <c r="B303" s="49" t="s">
        <v>199</v>
      </c>
      <c r="C303" s="30" t="s">
        <v>46</v>
      </c>
      <c r="D303" s="30" t="s">
        <v>17</v>
      </c>
      <c r="E303" s="30" t="s">
        <v>482</v>
      </c>
      <c r="F303" s="30" t="s">
        <v>200</v>
      </c>
      <c r="G303" s="24">
        <v>2000</v>
      </c>
      <c r="H303" s="24"/>
      <c r="I303" s="24">
        <f>SUM(G303:H303)</f>
        <v>2000</v>
      </c>
    </row>
    <row r="304" spans="1:9">
      <c r="A304" s="11" t="s">
        <v>337</v>
      </c>
      <c r="B304" s="38" t="s">
        <v>178</v>
      </c>
      <c r="C304" s="28" t="s">
        <v>46</v>
      </c>
      <c r="D304" s="28" t="s">
        <v>46</v>
      </c>
      <c r="E304" s="28"/>
      <c r="F304" s="28"/>
      <c r="G304" s="21">
        <f t="shared" ref="G304:I305" si="114">G305</f>
        <v>20383</v>
      </c>
      <c r="H304" s="21">
        <f t="shared" si="114"/>
        <v>348.59999999999997</v>
      </c>
      <c r="I304" s="21">
        <f t="shared" si="114"/>
        <v>20731.599999999999</v>
      </c>
    </row>
    <row r="305" spans="1:9" ht="33.75">
      <c r="A305" s="13"/>
      <c r="B305" s="34" t="s">
        <v>253</v>
      </c>
      <c r="C305" s="30" t="s">
        <v>46</v>
      </c>
      <c r="D305" s="30" t="s">
        <v>46</v>
      </c>
      <c r="E305" s="30" t="s">
        <v>254</v>
      </c>
      <c r="F305" s="28"/>
      <c r="G305" s="24">
        <f t="shared" si="114"/>
        <v>20383</v>
      </c>
      <c r="H305" s="24">
        <f t="shared" si="114"/>
        <v>348.59999999999997</v>
      </c>
      <c r="I305" s="24">
        <f t="shared" si="114"/>
        <v>20731.599999999999</v>
      </c>
    </row>
    <row r="306" spans="1:9" ht="22.5">
      <c r="A306" s="13"/>
      <c r="B306" s="34" t="s">
        <v>162</v>
      </c>
      <c r="C306" s="30" t="s">
        <v>46</v>
      </c>
      <c r="D306" s="30" t="s">
        <v>46</v>
      </c>
      <c r="E306" s="30" t="s">
        <v>161</v>
      </c>
      <c r="F306" s="31"/>
      <c r="G306" s="24">
        <f>G307+G313</f>
        <v>20383</v>
      </c>
      <c r="H306" s="24">
        <f t="shared" ref="H306:I306" si="115">H307+H313</f>
        <v>348.59999999999997</v>
      </c>
      <c r="I306" s="24">
        <f t="shared" si="115"/>
        <v>20731.599999999999</v>
      </c>
    </row>
    <row r="307" spans="1:9" ht="24.75" customHeight="1">
      <c r="A307" s="13"/>
      <c r="B307" s="34" t="s">
        <v>179</v>
      </c>
      <c r="C307" s="30" t="s">
        <v>46</v>
      </c>
      <c r="D307" s="30" t="s">
        <v>46</v>
      </c>
      <c r="E307" s="30" t="s">
        <v>201</v>
      </c>
      <c r="F307" s="31"/>
      <c r="G307" s="24">
        <f>G308+G309+G310+G311+G312</f>
        <v>6953.6999999999989</v>
      </c>
      <c r="H307" s="24">
        <f t="shared" ref="H307:I307" si="116">H308+H309+H310+H311+H312</f>
        <v>348.59999999999997</v>
      </c>
      <c r="I307" s="24">
        <f t="shared" si="116"/>
        <v>7302.2999999999984</v>
      </c>
    </row>
    <row r="308" spans="1:9" ht="22.5">
      <c r="A308" s="13"/>
      <c r="B308" s="34" t="s">
        <v>21</v>
      </c>
      <c r="C308" s="30" t="s">
        <v>46</v>
      </c>
      <c r="D308" s="30" t="s">
        <v>46</v>
      </c>
      <c r="E308" s="30" t="s">
        <v>201</v>
      </c>
      <c r="F308" s="31" t="s">
        <v>27</v>
      </c>
      <c r="G308" s="24">
        <v>770.2</v>
      </c>
      <c r="H308" s="24"/>
      <c r="I308" s="24">
        <f t="shared" ref="I308:I312" si="117">G308+H308</f>
        <v>770.2</v>
      </c>
    </row>
    <row r="309" spans="1:9" ht="22.5">
      <c r="A309" s="13"/>
      <c r="B309" s="34" t="s">
        <v>91</v>
      </c>
      <c r="C309" s="30" t="s">
        <v>46</v>
      </c>
      <c r="D309" s="30" t="s">
        <v>46</v>
      </c>
      <c r="E309" s="30" t="s">
        <v>201</v>
      </c>
      <c r="F309" s="31" t="s">
        <v>22</v>
      </c>
      <c r="G309" s="24">
        <v>3767.2</v>
      </c>
      <c r="H309" s="24">
        <v>372.4</v>
      </c>
      <c r="I309" s="24">
        <f t="shared" si="117"/>
        <v>4139.5999999999995</v>
      </c>
    </row>
    <row r="310" spans="1:9">
      <c r="A310" s="13"/>
      <c r="B310" s="32" t="s">
        <v>23</v>
      </c>
      <c r="C310" s="30" t="s">
        <v>46</v>
      </c>
      <c r="D310" s="30" t="s">
        <v>46</v>
      </c>
      <c r="E310" s="30" t="s">
        <v>201</v>
      </c>
      <c r="F310" s="30" t="s">
        <v>99</v>
      </c>
      <c r="G310" s="24">
        <v>2298.9</v>
      </c>
      <c r="H310" s="24"/>
      <c r="I310" s="24">
        <f t="shared" si="117"/>
        <v>2298.9</v>
      </c>
    </row>
    <row r="311" spans="1:9">
      <c r="A311" s="13"/>
      <c r="B311" s="34" t="s">
        <v>100</v>
      </c>
      <c r="C311" s="30" t="s">
        <v>46</v>
      </c>
      <c r="D311" s="30" t="s">
        <v>46</v>
      </c>
      <c r="E311" s="30" t="s">
        <v>201</v>
      </c>
      <c r="F311" s="30" t="s">
        <v>36</v>
      </c>
      <c r="G311" s="24">
        <v>17.399999999999999</v>
      </c>
      <c r="H311" s="24"/>
      <c r="I311" s="24">
        <f t="shared" si="117"/>
        <v>17.399999999999999</v>
      </c>
    </row>
    <row r="312" spans="1:9">
      <c r="A312" s="13"/>
      <c r="B312" s="34" t="s">
        <v>102</v>
      </c>
      <c r="C312" s="30" t="s">
        <v>46</v>
      </c>
      <c r="D312" s="30" t="s">
        <v>46</v>
      </c>
      <c r="E312" s="30" t="s">
        <v>201</v>
      </c>
      <c r="F312" s="30" t="s">
        <v>103</v>
      </c>
      <c r="G312" s="24">
        <v>100</v>
      </c>
      <c r="H312" s="24">
        <v>-23.8</v>
      </c>
      <c r="I312" s="24">
        <f t="shared" si="117"/>
        <v>76.2</v>
      </c>
    </row>
    <row r="313" spans="1:9" ht="33.75">
      <c r="A313" s="13"/>
      <c r="B313" s="26" t="s">
        <v>202</v>
      </c>
      <c r="C313" s="30" t="s">
        <v>46</v>
      </c>
      <c r="D313" s="30" t="s">
        <v>46</v>
      </c>
      <c r="E313" s="30" t="s">
        <v>203</v>
      </c>
      <c r="F313" s="30"/>
      <c r="G313" s="24">
        <f>G314+G315</f>
        <v>13429.3</v>
      </c>
      <c r="H313" s="24">
        <f t="shared" ref="H313:I313" si="118">H314+H315</f>
        <v>0</v>
      </c>
      <c r="I313" s="24">
        <f t="shared" si="118"/>
        <v>13429.3</v>
      </c>
    </row>
    <row r="314" spans="1:9">
      <c r="A314" s="13"/>
      <c r="B314" s="32" t="s">
        <v>146</v>
      </c>
      <c r="C314" s="30" t="s">
        <v>46</v>
      </c>
      <c r="D314" s="30" t="s">
        <v>46</v>
      </c>
      <c r="E314" s="30" t="s">
        <v>203</v>
      </c>
      <c r="F314" s="30" t="s">
        <v>35</v>
      </c>
      <c r="G314" s="24">
        <v>10314.4</v>
      </c>
      <c r="H314" s="33"/>
      <c r="I314" s="24">
        <f>G314+H314</f>
        <v>10314.4</v>
      </c>
    </row>
    <row r="315" spans="1:9" ht="22.5">
      <c r="A315" s="13"/>
      <c r="B315" s="32" t="s">
        <v>147</v>
      </c>
      <c r="C315" s="30" t="s">
        <v>46</v>
      </c>
      <c r="D315" s="30" t="s">
        <v>46</v>
      </c>
      <c r="E315" s="30" t="s">
        <v>203</v>
      </c>
      <c r="F315" s="30" t="s">
        <v>107</v>
      </c>
      <c r="G315" s="24">
        <v>3114.9</v>
      </c>
      <c r="H315" s="33"/>
      <c r="I315" s="24">
        <f>G315+H315</f>
        <v>3114.9</v>
      </c>
    </row>
    <row r="316" spans="1:9">
      <c r="A316" s="11">
        <v>6</v>
      </c>
      <c r="B316" s="16" t="s">
        <v>51</v>
      </c>
      <c r="C316" s="12" t="s">
        <v>52</v>
      </c>
      <c r="D316" s="12" t="s">
        <v>53</v>
      </c>
      <c r="E316" s="12"/>
      <c r="F316" s="12"/>
      <c r="G316" s="29">
        <f>G317+G348+G393+G439+G445+G434</f>
        <v>645081.59999999998</v>
      </c>
      <c r="H316" s="29">
        <f t="shared" ref="H316:I316" si="119">H317+H348+H393+H439+H445+H434</f>
        <v>-9928.0999999999985</v>
      </c>
      <c r="I316" s="29">
        <f t="shared" si="119"/>
        <v>635153.49999999988</v>
      </c>
    </row>
    <row r="317" spans="1:9">
      <c r="A317" s="11" t="s">
        <v>54</v>
      </c>
      <c r="B317" s="16" t="s">
        <v>55</v>
      </c>
      <c r="C317" s="28" t="s">
        <v>52</v>
      </c>
      <c r="D317" s="28" t="s">
        <v>8</v>
      </c>
      <c r="E317" s="28"/>
      <c r="F317" s="28"/>
      <c r="G317" s="21">
        <f>G322+G318</f>
        <v>172669.7</v>
      </c>
      <c r="H317" s="21">
        <f t="shared" ref="H317:I317" si="120">H322+H318</f>
        <v>-7207.1</v>
      </c>
      <c r="I317" s="21">
        <f t="shared" si="120"/>
        <v>165462.6</v>
      </c>
    </row>
    <row r="318" spans="1:9" ht="33.75">
      <c r="A318" s="11"/>
      <c r="B318" s="34" t="s">
        <v>345</v>
      </c>
      <c r="C318" s="30" t="s">
        <v>52</v>
      </c>
      <c r="D318" s="30" t="s">
        <v>8</v>
      </c>
      <c r="E318" s="30" t="s">
        <v>161</v>
      </c>
      <c r="F318" s="30"/>
      <c r="G318" s="24">
        <f>G319</f>
        <v>30907.200000000001</v>
      </c>
      <c r="H318" s="24">
        <f t="shared" ref="H318:I320" si="121">H319</f>
        <v>-5610.1</v>
      </c>
      <c r="I318" s="24">
        <f t="shared" si="121"/>
        <v>25297.1</v>
      </c>
    </row>
    <row r="319" spans="1:9">
      <c r="A319" s="11"/>
      <c r="B319" s="34" t="s">
        <v>445</v>
      </c>
      <c r="C319" s="30" t="s">
        <v>52</v>
      </c>
      <c r="D319" s="30" t="s">
        <v>8</v>
      </c>
      <c r="E319" s="30" t="s">
        <v>447</v>
      </c>
      <c r="F319" s="30"/>
      <c r="G319" s="24">
        <f>G320</f>
        <v>30907.200000000001</v>
      </c>
      <c r="H319" s="24">
        <f t="shared" si="121"/>
        <v>-5610.1</v>
      </c>
      <c r="I319" s="24">
        <f t="shared" si="121"/>
        <v>25297.1</v>
      </c>
    </row>
    <row r="320" spans="1:9">
      <c r="A320" s="11"/>
      <c r="B320" s="34" t="s">
        <v>450</v>
      </c>
      <c r="C320" s="30" t="s">
        <v>52</v>
      </c>
      <c r="D320" s="30" t="s">
        <v>8</v>
      </c>
      <c r="E320" s="30" t="s">
        <v>452</v>
      </c>
      <c r="F320" s="30"/>
      <c r="G320" s="24">
        <f>G321</f>
        <v>30907.200000000001</v>
      </c>
      <c r="H320" s="24">
        <f t="shared" si="121"/>
        <v>-5610.1</v>
      </c>
      <c r="I320" s="24">
        <f t="shared" si="121"/>
        <v>25297.1</v>
      </c>
    </row>
    <row r="321" spans="1:9" ht="22.5">
      <c r="A321" s="11"/>
      <c r="B321" s="32" t="s">
        <v>451</v>
      </c>
      <c r="C321" s="30" t="s">
        <v>52</v>
      </c>
      <c r="D321" s="30" t="s">
        <v>8</v>
      </c>
      <c r="E321" s="30" t="s">
        <v>452</v>
      </c>
      <c r="F321" s="30" t="s">
        <v>398</v>
      </c>
      <c r="G321" s="24">
        <v>30907.200000000001</v>
      </c>
      <c r="H321" s="24">
        <v>-5610.1</v>
      </c>
      <c r="I321" s="24">
        <f>SUM(G321:H321)</f>
        <v>25297.1</v>
      </c>
    </row>
    <row r="322" spans="1:9" ht="33.75">
      <c r="A322" s="13"/>
      <c r="B322" s="34" t="s">
        <v>255</v>
      </c>
      <c r="C322" s="30" t="s">
        <v>52</v>
      </c>
      <c r="D322" s="30" t="s">
        <v>8</v>
      </c>
      <c r="E322" s="30" t="s">
        <v>172</v>
      </c>
      <c r="F322" s="30"/>
      <c r="G322" s="24">
        <f t="shared" ref="G322:I322" si="122">G323</f>
        <v>141762.5</v>
      </c>
      <c r="H322" s="24">
        <f t="shared" si="122"/>
        <v>-1597</v>
      </c>
      <c r="I322" s="24">
        <f t="shared" si="122"/>
        <v>140165.5</v>
      </c>
    </row>
    <row r="323" spans="1:9">
      <c r="A323" s="13"/>
      <c r="B323" s="34" t="s">
        <v>171</v>
      </c>
      <c r="C323" s="30" t="s">
        <v>52</v>
      </c>
      <c r="D323" s="30" t="s">
        <v>8</v>
      </c>
      <c r="E323" s="30" t="s">
        <v>173</v>
      </c>
      <c r="F323" s="30"/>
      <c r="G323" s="24">
        <f>G326+G329+G331+G333+G335+G337+G339+G345+G341+G343+G324</f>
        <v>141762.5</v>
      </c>
      <c r="H323" s="24">
        <f t="shared" ref="H323:I323" si="123">H326+H329+H331+H333+H335+H337+H339+H345+H341+H343+H324</f>
        <v>-1597</v>
      </c>
      <c r="I323" s="24">
        <f t="shared" si="123"/>
        <v>140165.5</v>
      </c>
    </row>
    <row r="324" spans="1:9" ht="22.5">
      <c r="A324" s="13"/>
      <c r="B324" s="26" t="s">
        <v>483</v>
      </c>
      <c r="C324" s="30" t="s">
        <v>52</v>
      </c>
      <c r="D324" s="30" t="s">
        <v>8</v>
      </c>
      <c r="E324" s="30" t="s">
        <v>484</v>
      </c>
      <c r="F324" s="30"/>
      <c r="G324" s="24">
        <f>G325</f>
        <v>561.4</v>
      </c>
      <c r="H324" s="24">
        <f t="shared" ref="H324:I324" si="124">H325</f>
        <v>0</v>
      </c>
      <c r="I324" s="24">
        <f t="shared" si="124"/>
        <v>561.4</v>
      </c>
    </row>
    <row r="325" spans="1:9">
      <c r="A325" s="13"/>
      <c r="B325" s="26" t="s">
        <v>310</v>
      </c>
      <c r="C325" s="30" t="s">
        <v>52</v>
      </c>
      <c r="D325" s="30" t="s">
        <v>8</v>
      </c>
      <c r="E325" s="30" t="s">
        <v>484</v>
      </c>
      <c r="F325" s="30" t="s">
        <v>68</v>
      </c>
      <c r="G325" s="24">
        <v>561.4</v>
      </c>
      <c r="H325" s="24"/>
      <c r="I325" s="24">
        <f>SUM(G325:H325)</f>
        <v>561.4</v>
      </c>
    </row>
    <row r="326" spans="1:9" ht="22.5">
      <c r="A326" s="13"/>
      <c r="B326" s="34" t="s">
        <v>114</v>
      </c>
      <c r="C326" s="30" t="s">
        <v>52</v>
      </c>
      <c r="D326" s="30" t="s">
        <v>8</v>
      </c>
      <c r="E326" s="30" t="s">
        <v>115</v>
      </c>
      <c r="F326" s="30"/>
      <c r="G326" s="24">
        <f>G327+G328</f>
        <v>11731.099999999999</v>
      </c>
      <c r="H326" s="24">
        <f t="shared" ref="H326:I326" si="125">H327+H328</f>
        <v>650</v>
      </c>
      <c r="I326" s="24">
        <f t="shared" si="125"/>
        <v>12381.099999999999</v>
      </c>
    </row>
    <row r="327" spans="1:9" ht="33.75">
      <c r="A327" s="13"/>
      <c r="B327" s="32" t="s">
        <v>57</v>
      </c>
      <c r="C327" s="30" t="s">
        <v>52</v>
      </c>
      <c r="D327" s="30" t="s">
        <v>8</v>
      </c>
      <c r="E327" s="30" t="s">
        <v>115</v>
      </c>
      <c r="F327" s="30" t="s">
        <v>67</v>
      </c>
      <c r="G327" s="24">
        <v>9928.9</v>
      </c>
      <c r="H327" s="33">
        <v>450</v>
      </c>
      <c r="I327" s="24">
        <f>G327+H327</f>
        <v>10378.9</v>
      </c>
    </row>
    <row r="328" spans="1:9">
      <c r="A328" s="13"/>
      <c r="B328" s="32" t="s">
        <v>422</v>
      </c>
      <c r="C328" s="30" t="s">
        <v>52</v>
      </c>
      <c r="D328" s="30" t="s">
        <v>8</v>
      </c>
      <c r="E328" s="30" t="s">
        <v>115</v>
      </c>
      <c r="F328" s="30" t="s">
        <v>68</v>
      </c>
      <c r="G328" s="24">
        <v>1802.1999999999998</v>
      </c>
      <c r="H328" s="24">
        <v>200</v>
      </c>
      <c r="I328" s="24">
        <f>G328+H328</f>
        <v>2002.1999999999998</v>
      </c>
    </row>
    <row r="329" spans="1:9" ht="22.5">
      <c r="A329" s="13"/>
      <c r="B329" s="34" t="s">
        <v>217</v>
      </c>
      <c r="C329" s="30" t="s">
        <v>52</v>
      </c>
      <c r="D329" s="30" t="s">
        <v>8</v>
      </c>
      <c r="E329" s="30" t="s">
        <v>223</v>
      </c>
      <c r="F329" s="31"/>
      <c r="G329" s="24">
        <f t="shared" ref="G329:I329" si="126">SUM(G330)</f>
        <v>5011</v>
      </c>
      <c r="H329" s="24">
        <f t="shared" si="126"/>
        <v>-558.79999999999995</v>
      </c>
      <c r="I329" s="24">
        <f t="shared" si="126"/>
        <v>4452.2</v>
      </c>
    </row>
    <row r="330" spans="1:9" ht="33.75">
      <c r="A330" s="13"/>
      <c r="B330" s="34" t="s">
        <v>57</v>
      </c>
      <c r="C330" s="30" t="s">
        <v>52</v>
      </c>
      <c r="D330" s="30" t="s">
        <v>8</v>
      </c>
      <c r="E330" s="30" t="s">
        <v>223</v>
      </c>
      <c r="F330" s="30" t="s">
        <v>67</v>
      </c>
      <c r="G330" s="24">
        <v>5011</v>
      </c>
      <c r="H330" s="33">
        <v>-558.79999999999995</v>
      </c>
      <c r="I330" s="24">
        <f>G330+H330</f>
        <v>4452.2</v>
      </c>
    </row>
    <row r="331" spans="1:9" ht="22.5">
      <c r="A331" s="13"/>
      <c r="B331" s="34" t="s">
        <v>218</v>
      </c>
      <c r="C331" s="30" t="s">
        <v>52</v>
      </c>
      <c r="D331" s="30" t="s">
        <v>8</v>
      </c>
      <c r="E331" s="30" t="s">
        <v>224</v>
      </c>
      <c r="F331" s="31"/>
      <c r="G331" s="24">
        <f t="shared" ref="G331:I331" si="127">SUM(G332)</f>
        <v>7023.7</v>
      </c>
      <c r="H331" s="24">
        <f t="shared" si="127"/>
        <v>-840.1</v>
      </c>
      <c r="I331" s="24">
        <f t="shared" si="127"/>
        <v>6183.5999999999995</v>
      </c>
    </row>
    <row r="332" spans="1:9" ht="33.75">
      <c r="A332" s="13"/>
      <c r="B332" s="34" t="s">
        <v>57</v>
      </c>
      <c r="C332" s="30" t="s">
        <v>52</v>
      </c>
      <c r="D332" s="30" t="s">
        <v>8</v>
      </c>
      <c r="E332" s="30" t="s">
        <v>224</v>
      </c>
      <c r="F332" s="30" t="s">
        <v>67</v>
      </c>
      <c r="G332" s="24">
        <v>7023.7</v>
      </c>
      <c r="H332" s="33">
        <v>-840.1</v>
      </c>
      <c r="I332" s="24">
        <f>G332+H332</f>
        <v>6183.5999999999995</v>
      </c>
    </row>
    <row r="333" spans="1:9" ht="22.5">
      <c r="A333" s="13"/>
      <c r="B333" s="34" t="s">
        <v>219</v>
      </c>
      <c r="C333" s="30" t="s">
        <v>52</v>
      </c>
      <c r="D333" s="30" t="s">
        <v>8</v>
      </c>
      <c r="E333" s="30" t="s">
        <v>225</v>
      </c>
      <c r="F333" s="31"/>
      <c r="G333" s="24">
        <f t="shared" ref="G333:I333" si="128">SUM(G334)</f>
        <v>5395</v>
      </c>
      <c r="H333" s="24">
        <f t="shared" si="128"/>
        <v>0</v>
      </c>
      <c r="I333" s="24">
        <f t="shared" si="128"/>
        <v>5395</v>
      </c>
    </row>
    <row r="334" spans="1:9" ht="33.75">
      <c r="A334" s="13"/>
      <c r="B334" s="34" t="s">
        <v>57</v>
      </c>
      <c r="C334" s="30" t="s">
        <v>52</v>
      </c>
      <c r="D334" s="30" t="s">
        <v>8</v>
      </c>
      <c r="E334" s="30" t="s">
        <v>225</v>
      </c>
      <c r="F334" s="30" t="s">
        <v>67</v>
      </c>
      <c r="G334" s="24">
        <v>5395</v>
      </c>
      <c r="H334" s="33"/>
      <c r="I334" s="24">
        <f>G334+H334</f>
        <v>5395</v>
      </c>
    </row>
    <row r="335" spans="1:9" ht="33.75">
      <c r="A335" s="13"/>
      <c r="B335" s="34" t="s">
        <v>314</v>
      </c>
      <c r="C335" s="30" t="s">
        <v>52</v>
      </c>
      <c r="D335" s="30" t="s">
        <v>8</v>
      </c>
      <c r="E335" s="30" t="s">
        <v>313</v>
      </c>
      <c r="F335" s="31"/>
      <c r="G335" s="24">
        <f t="shared" ref="G335:I335" si="129">SUM(G336)</f>
        <v>1175</v>
      </c>
      <c r="H335" s="24">
        <f t="shared" si="129"/>
        <v>-451.9</v>
      </c>
      <c r="I335" s="24">
        <f t="shared" si="129"/>
        <v>723.1</v>
      </c>
    </row>
    <row r="336" spans="1:9" ht="33.75">
      <c r="A336" s="13"/>
      <c r="B336" s="34" t="s">
        <v>57</v>
      </c>
      <c r="C336" s="30" t="s">
        <v>52</v>
      </c>
      <c r="D336" s="30" t="s">
        <v>8</v>
      </c>
      <c r="E336" s="30" t="s">
        <v>313</v>
      </c>
      <c r="F336" s="30" t="s">
        <v>67</v>
      </c>
      <c r="G336" s="24">
        <v>1175</v>
      </c>
      <c r="H336" s="24">
        <v>-451.9</v>
      </c>
      <c r="I336" s="24">
        <f>G336+H336</f>
        <v>723.1</v>
      </c>
    </row>
    <row r="337" spans="1:9" ht="22.5">
      <c r="A337" s="13"/>
      <c r="B337" s="26" t="s">
        <v>181</v>
      </c>
      <c r="C337" s="30" t="s">
        <v>52</v>
      </c>
      <c r="D337" s="30" t="s">
        <v>8</v>
      </c>
      <c r="E337" s="30" t="s">
        <v>182</v>
      </c>
      <c r="F337" s="30"/>
      <c r="G337" s="24">
        <f t="shared" ref="G337:I337" si="130">G338</f>
        <v>44670.1</v>
      </c>
      <c r="H337" s="24">
        <f t="shared" si="130"/>
        <v>-396.2</v>
      </c>
      <c r="I337" s="24">
        <f t="shared" si="130"/>
        <v>44273.9</v>
      </c>
    </row>
    <row r="338" spans="1:9" ht="33.75">
      <c r="A338" s="13"/>
      <c r="B338" s="26" t="s">
        <v>57</v>
      </c>
      <c r="C338" s="30" t="s">
        <v>52</v>
      </c>
      <c r="D338" s="30" t="s">
        <v>8</v>
      </c>
      <c r="E338" s="30" t="s">
        <v>182</v>
      </c>
      <c r="F338" s="30" t="s">
        <v>67</v>
      </c>
      <c r="G338" s="24">
        <v>44670.1</v>
      </c>
      <c r="H338" s="24">
        <v>-396.2</v>
      </c>
      <c r="I338" s="24">
        <f>G338+H338</f>
        <v>44273.9</v>
      </c>
    </row>
    <row r="339" spans="1:9" ht="90">
      <c r="A339" s="13"/>
      <c r="B339" s="50" t="s">
        <v>407</v>
      </c>
      <c r="C339" s="30" t="s">
        <v>52</v>
      </c>
      <c r="D339" s="30" t="s">
        <v>8</v>
      </c>
      <c r="E339" s="30" t="s">
        <v>408</v>
      </c>
      <c r="F339" s="30"/>
      <c r="G339" s="24">
        <f>G340</f>
        <v>42064.899999999994</v>
      </c>
      <c r="H339" s="24">
        <f>H340</f>
        <v>0</v>
      </c>
      <c r="I339" s="24">
        <f>I340</f>
        <v>42064.899999999994</v>
      </c>
    </row>
    <row r="340" spans="1:9" ht="33.75">
      <c r="A340" s="13"/>
      <c r="B340" s="32" t="s">
        <v>220</v>
      </c>
      <c r="C340" s="30" t="s">
        <v>52</v>
      </c>
      <c r="D340" s="30" t="s">
        <v>8</v>
      </c>
      <c r="E340" s="30" t="s">
        <v>408</v>
      </c>
      <c r="F340" s="30" t="s">
        <v>67</v>
      </c>
      <c r="G340" s="24">
        <v>42064.899999999994</v>
      </c>
      <c r="H340" s="24"/>
      <c r="I340" s="24">
        <f>G340+H340</f>
        <v>42064.899999999994</v>
      </c>
    </row>
    <row r="341" spans="1:9" ht="90">
      <c r="A341" s="13"/>
      <c r="B341" s="50" t="s">
        <v>409</v>
      </c>
      <c r="C341" s="30" t="s">
        <v>52</v>
      </c>
      <c r="D341" s="30" t="s">
        <v>8</v>
      </c>
      <c r="E341" s="30" t="s">
        <v>411</v>
      </c>
      <c r="F341" s="30"/>
      <c r="G341" s="24">
        <f>G342</f>
        <v>1136.0999999999999</v>
      </c>
      <c r="H341" s="24">
        <f>H342</f>
        <v>0</v>
      </c>
      <c r="I341" s="24">
        <f>I342</f>
        <v>1136.0999999999999</v>
      </c>
    </row>
    <row r="342" spans="1:9" ht="33.75">
      <c r="A342" s="13"/>
      <c r="B342" s="32" t="s">
        <v>220</v>
      </c>
      <c r="C342" s="30" t="s">
        <v>52</v>
      </c>
      <c r="D342" s="30" t="s">
        <v>8</v>
      </c>
      <c r="E342" s="30" t="s">
        <v>411</v>
      </c>
      <c r="F342" s="30" t="s">
        <v>67</v>
      </c>
      <c r="G342" s="24">
        <v>1136.0999999999999</v>
      </c>
      <c r="H342" s="24"/>
      <c r="I342" s="24">
        <f>G342+H342</f>
        <v>1136.0999999999999</v>
      </c>
    </row>
    <row r="343" spans="1:9" ht="90">
      <c r="A343" s="13"/>
      <c r="B343" s="35" t="s">
        <v>410</v>
      </c>
      <c r="C343" s="30" t="s">
        <v>52</v>
      </c>
      <c r="D343" s="30" t="s">
        <v>8</v>
      </c>
      <c r="E343" s="30" t="s">
        <v>412</v>
      </c>
      <c r="F343" s="30"/>
      <c r="G343" s="24">
        <f>G344</f>
        <v>22823.200000000001</v>
      </c>
      <c r="H343" s="24">
        <f>H344</f>
        <v>0</v>
      </c>
      <c r="I343" s="24">
        <f>I344</f>
        <v>22823.200000000001</v>
      </c>
    </row>
    <row r="344" spans="1:9" ht="33.75">
      <c r="A344" s="13"/>
      <c r="B344" s="32" t="s">
        <v>220</v>
      </c>
      <c r="C344" s="30" t="s">
        <v>52</v>
      </c>
      <c r="D344" s="30" t="s">
        <v>8</v>
      </c>
      <c r="E344" s="30" t="s">
        <v>412</v>
      </c>
      <c r="F344" s="30" t="s">
        <v>67</v>
      </c>
      <c r="G344" s="24">
        <f>24329.8-1506.6</f>
        <v>22823.200000000001</v>
      </c>
      <c r="H344" s="24"/>
      <c r="I344" s="24">
        <f>G344+H344</f>
        <v>22823.200000000001</v>
      </c>
    </row>
    <row r="345" spans="1:9" ht="33.75">
      <c r="A345" s="13"/>
      <c r="B345" s="32" t="s">
        <v>373</v>
      </c>
      <c r="C345" s="30" t="s">
        <v>52</v>
      </c>
      <c r="D345" s="30" t="s">
        <v>8</v>
      </c>
      <c r="E345" s="30" t="s">
        <v>374</v>
      </c>
      <c r="F345" s="31"/>
      <c r="G345" s="24">
        <f t="shared" ref="G345:I345" si="131">G346+G347</f>
        <v>171</v>
      </c>
      <c r="H345" s="24">
        <f>H346+H347</f>
        <v>0</v>
      </c>
      <c r="I345" s="24">
        <f t="shared" si="131"/>
        <v>171</v>
      </c>
    </row>
    <row r="346" spans="1:9" ht="33.75">
      <c r="A346" s="13"/>
      <c r="B346" s="32" t="s">
        <v>221</v>
      </c>
      <c r="C346" s="30" t="s">
        <v>52</v>
      </c>
      <c r="D346" s="30" t="s">
        <v>8</v>
      </c>
      <c r="E346" s="30" t="s">
        <v>374</v>
      </c>
      <c r="F346" s="31" t="s">
        <v>67</v>
      </c>
      <c r="G346" s="24">
        <v>3.4</v>
      </c>
      <c r="H346" s="24"/>
      <c r="I346" s="24">
        <f>G346+H346</f>
        <v>3.4</v>
      </c>
    </row>
    <row r="347" spans="1:9" ht="33.75">
      <c r="A347" s="13"/>
      <c r="B347" s="32" t="s">
        <v>222</v>
      </c>
      <c r="C347" s="30" t="s">
        <v>52</v>
      </c>
      <c r="D347" s="30" t="s">
        <v>8</v>
      </c>
      <c r="E347" s="30" t="s">
        <v>374</v>
      </c>
      <c r="F347" s="31" t="s">
        <v>67</v>
      </c>
      <c r="G347" s="24">
        <v>167.6</v>
      </c>
      <c r="H347" s="24"/>
      <c r="I347" s="24">
        <f>G347+H347</f>
        <v>167.6</v>
      </c>
    </row>
    <row r="348" spans="1:9">
      <c r="A348" s="11" t="s">
        <v>58</v>
      </c>
      <c r="B348" s="16" t="s">
        <v>59</v>
      </c>
      <c r="C348" s="12" t="s">
        <v>52</v>
      </c>
      <c r="D348" s="12" t="s">
        <v>11</v>
      </c>
      <c r="E348" s="12"/>
      <c r="F348" s="28"/>
      <c r="G348" s="21">
        <f t="shared" ref="G348:I349" si="132">G349</f>
        <v>398143.99999999994</v>
      </c>
      <c r="H348" s="21">
        <f t="shared" si="132"/>
        <v>-7194.2</v>
      </c>
      <c r="I348" s="21">
        <f t="shared" si="132"/>
        <v>390949.79999999993</v>
      </c>
    </row>
    <row r="349" spans="1:9" ht="33.75">
      <c r="A349" s="13"/>
      <c r="B349" s="34" t="s">
        <v>255</v>
      </c>
      <c r="C349" s="30" t="s">
        <v>52</v>
      </c>
      <c r="D349" s="30" t="s">
        <v>11</v>
      </c>
      <c r="E349" s="30" t="s">
        <v>172</v>
      </c>
      <c r="F349" s="30"/>
      <c r="G349" s="24">
        <f t="shared" si="132"/>
        <v>398143.99999999994</v>
      </c>
      <c r="H349" s="24">
        <f t="shared" si="132"/>
        <v>-7194.2</v>
      </c>
      <c r="I349" s="24">
        <f t="shared" si="132"/>
        <v>390949.79999999993</v>
      </c>
    </row>
    <row r="350" spans="1:9">
      <c r="A350" s="13"/>
      <c r="B350" s="34" t="s">
        <v>171</v>
      </c>
      <c r="C350" s="30" t="s">
        <v>52</v>
      </c>
      <c r="D350" s="30" t="s">
        <v>11</v>
      </c>
      <c r="E350" s="30" t="s">
        <v>173</v>
      </c>
      <c r="F350" s="30"/>
      <c r="G350" s="24">
        <f>G353+G356+G358+G360+G362+G364+G378+G381+G384+G366+G368+G370+G389+G372+G387+G391+G351+G375</f>
        <v>398143.99999999994</v>
      </c>
      <c r="H350" s="24">
        <f t="shared" ref="H350:I350" si="133">H353+H356+H358+H360+H362+H364+H378+H381+H384+H366+H368+H370+H389+H372+H387+H391+H351+H375</f>
        <v>-7194.2</v>
      </c>
      <c r="I350" s="24">
        <f t="shared" si="133"/>
        <v>390949.79999999993</v>
      </c>
    </row>
    <row r="351" spans="1:9" ht="22.5">
      <c r="A351" s="13"/>
      <c r="B351" s="26" t="s">
        <v>483</v>
      </c>
      <c r="C351" s="30" t="s">
        <v>52</v>
      </c>
      <c r="D351" s="30" t="s">
        <v>11</v>
      </c>
      <c r="E351" s="30" t="s">
        <v>484</v>
      </c>
      <c r="F351" s="30"/>
      <c r="G351" s="24">
        <f>G352</f>
        <v>53.4</v>
      </c>
      <c r="H351" s="24">
        <f t="shared" ref="H351:I351" si="134">H352</f>
        <v>0</v>
      </c>
      <c r="I351" s="24">
        <f t="shared" si="134"/>
        <v>53.4</v>
      </c>
    </row>
    <row r="352" spans="1:9">
      <c r="A352" s="13"/>
      <c r="B352" s="26" t="s">
        <v>310</v>
      </c>
      <c r="C352" s="30" t="s">
        <v>52</v>
      </c>
      <c r="D352" s="30" t="s">
        <v>11</v>
      </c>
      <c r="E352" s="30" t="s">
        <v>484</v>
      </c>
      <c r="F352" s="30" t="s">
        <v>68</v>
      </c>
      <c r="G352" s="24">
        <v>53.4</v>
      </c>
      <c r="H352" s="24"/>
      <c r="I352" s="24">
        <f>SUM(G352:H352)</f>
        <v>53.4</v>
      </c>
    </row>
    <row r="353" spans="1:9" ht="22.5">
      <c r="A353" s="13"/>
      <c r="B353" s="34" t="s">
        <v>114</v>
      </c>
      <c r="C353" s="30" t="s">
        <v>52</v>
      </c>
      <c r="D353" s="30" t="s">
        <v>11</v>
      </c>
      <c r="E353" s="30" t="s">
        <v>115</v>
      </c>
      <c r="F353" s="30"/>
      <c r="G353" s="24">
        <f>G354+G355</f>
        <v>37522.400000000001</v>
      </c>
      <c r="H353" s="24">
        <f t="shared" ref="H353:I353" si="135">H354+H355</f>
        <v>295.79999999999995</v>
      </c>
      <c r="I353" s="24">
        <f t="shared" si="135"/>
        <v>37818.199999999997</v>
      </c>
    </row>
    <row r="354" spans="1:9" ht="33.75">
      <c r="A354" s="13"/>
      <c r="B354" s="34" t="s">
        <v>57</v>
      </c>
      <c r="C354" s="30" t="s">
        <v>52</v>
      </c>
      <c r="D354" s="30" t="s">
        <v>11</v>
      </c>
      <c r="E354" s="30" t="s">
        <v>115</v>
      </c>
      <c r="F354" s="30" t="s">
        <v>67</v>
      </c>
      <c r="G354" s="24">
        <v>30286.3</v>
      </c>
      <c r="H354" s="24">
        <v>-574.6</v>
      </c>
      <c r="I354" s="24">
        <f>G354+H354</f>
        <v>29711.7</v>
      </c>
    </row>
    <row r="355" spans="1:9">
      <c r="A355" s="13"/>
      <c r="B355" s="37" t="s">
        <v>422</v>
      </c>
      <c r="C355" s="30" t="s">
        <v>52</v>
      </c>
      <c r="D355" s="30" t="s">
        <v>11</v>
      </c>
      <c r="E355" s="30" t="s">
        <v>115</v>
      </c>
      <c r="F355" s="30" t="s">
        <v>68</v>
      </c>
      <c r="G355" s="24">
        <v>7236.1</v>
      </c>
      <c r="H355" s="24">
        <v>870.4</v>
      </c>
      <c r="I355" s="24">
        <f>SUM(G355:H355)</f>
        <v>8106.5</v>
      </c>
    </row>
    <row r="356" spans="1:9" ht="22.5">
      <c r="A356" s="13"/>
      <c r="B356" s="34" t="s">
        <v>217</v>
      </c>
      <c r="C356" s="30" t="s">
        <v>52</v>
      </c>
      <c r="D356" s="30" t="s">
        <v>11</v>
      </c>
      <c r="E356" s="30" t="s">
        <v>223</v>
      </c>
      <c r="F356" s="31"/>
      <c r="G356" s="24">
        <f t="shared" ref="G356:I356" si="136">SUM(G357)</f>
        <v>5230.5</v>
      </c>
      <c r="H356" s="24">
        <f t="shared" si="136"/>
        <v>-577</v>
      </c>
      <c r="I356" s="24">
        <f t="shared" si="136"/>
        <v>4653.5</v>
      </c>
    </row>
    <row r="357" spans="1:9" ht="33.75">
      <c r="A357" s="13"/>
      <c r="B357" s="34" t="s">
        <v>57</v>
      </c>
      <c r="C357" s="30" t="s">
        <v>52</v>
      </c>
      <c r="D357" s="30" t="s">
        <v>11</v>
      </c>
      <c r="E357" s="30" t="s">
        <v>223</v>
      </c>
      <c r="F357" s="30" t="s">
        <v>67</v>
      </c>
      <c r="G357" s="24">
        <v>5230.5</v>
      </c>
      <c r="H357" s="24">
        <v>-577</v>
      </c>
      <c r="I357" s="24">
        <f>G357+H357</f>
        <v>4653.5</v>
      </c>
    </row>
    <row r="358" spans="1:9" ht="22.5">
      <c r="A358" s="13"/>
      <c r="B358" s="34" t="s">
        <v>218</v>
      </c>
      <c r="C358" s="30" t="s">
        <v>52</v>
      </c>
      <c r="D358" s="30" t="s">
        <v>11</v>
      </c>
      <c r="E358" s="30" t="s">
        <v>224</v>
      </c>
      <c r="F358" s="31"/>
      <c r="G358" s="24">
        <f t="shared" ref="G358:I358" si="137">SUM(G359)</f>
        <v>10021.6</v>
      </c>
      <c r="H358" s="24">
        <f t="shared" si="137"/>
        <v>-95.8</v>
      </c>
      <c r="I358" s="24">
        <f t="shared" si="137"/>
        <v>9925.8000000000011</v>
      </c>
    </row>
    <row r="359" spans="1:9" ht="33.75">
      <c r="A359" s="13"/>
      <c r="B359" s="34" t="s">
        <v>57</v>
      </c>
      <c r="C359" s="30" t="s">
        <v>52</v>
      </c>
      <c r="D359" s="30" t="s">
        <v>11</v>
      </c>
      <c r="E359" s="30" t="s">
        <v>224</v>
      </c>
      <c r="F359" s="30" t="s">
        <v>67</v>
      </c>
      <c r="G359" s="24">
        <v>10021.6</v>
      </c>
      <c r="H359" s="24">
        <v>-95.8</v>
      </c>
      <c r="I359" s="24">
        <f>G359+H359</f>
        <v>9925.8000000000011</v>
      </c>
    </row>
    <row r="360" spans="1:9" ht="22.5">
      <c r="A360" s="13"/>
      <c r="B360" s="34" t="s">
        <v>219</v>
      </c>
      <c r="C360" s="30" t="s">
        <v>52</v>
      </c>
      <c r="D360" s="30" t="s">
        <v>11</v>
      </c>
      <c r="E360" s="30" t="s">
        <v>225</v>
      </c>
      <c r="F360" s="31"/>
      <c r="G360" s="24">
        <f t="shared" ref="G360:I360" si="138">SUM(G361)</f>
        <v>2155.5</v>
      </c>
      <c r="H360" s="24">
        <f t="shared" si="138"/>
        <v>-124.1</v>
      </c>
      <c r="I360" s="24">
        <f t="shared" si="138"/>
        <v>2031.4</v>
      </c>
    </row>
    <row r="361" spans="1:9" ht="33.75">
      <c r="A361" s="13"/>
      <c r="B361" s="34" t="s">
        <v>57</v>
      </c>
      <c r="C361" s="30" t="s">
        <v>52</v>
      </c>
      <c r="D361" s="30" t="s">
        <v>11</v>
      </c>
      <c r="E361" s="30" t="s">
        <v>225</v>
      </c>
      <c r="F361" s="30" t="s">
        <v>67</v>
      </c>
      <c r="G361" s="24">
        <v>2155.5</v>
      </c>
      <c r="H361" s="24">
        <v>-124.1</v>
      </c>
      <c r="I361" s="24">
        <f>G361+H361</f>
        <v>2031.4</v>
      </c>
    </row>
    <row r="362" spans="1:9" ht="33.75">
      <c r="A362" s="13"/>
      <c r="B362" s="34" t="s">
        <v>314</v>
      </c>
      <c r="C362" s="30" t="s">
        <v>52</v>
      </c>
      <c r="D362" s="30" t="s">
        <v>11</v>
      </c>
      <c r="E362" s="30" t="s">
        <v>313</v>
      </c>
      <c r="F362" s="31"/>
      <c r="G362" s="24">
        <f t="shared" ref="G362:I362" si="139">SUM(G363)</f>
        <v>4061.4</v>
      </c>
      <c r="H362" s="24">
        <f t="shared" si="139"/>
        <v>-125.7</v>
      </c>
      <c r="I362" s="24">
        <f t="shared" si="139"/>
        <v>3935.7000000000003</v>
      </c>
    </row>
    <row r="363" spans="1:9" ht="33.75">
      <c r="A363" s="13"/>
      <c r="B363" s="34" t="s">
        <v>57</v>
      </c>
      <c r="C363" s="30" t="s">
        <v>52</v>
      </c>
      <c r="D363" s="30" t="s">
        <v>11</v>
      </c>
      <c r="E363" s="30" t="s">
        <v>313</v>
      </c>
      <c r="F363" s="30" t="s">
        <v>67</v>
      </c>
      <c r="G363" s="24">
        <v>4061.4</v>
      </c>
      <c r="H363" s="24">
        <v>-125.7</v>
      </c>
      <c r="I363" s="24">
        <f>G363+H363</f>
        <v>3935.7000000000003</v>
      </c>
    </row>
    <row r="364" spans="1:9" ht="22.5">
      <c r="A364" s="13"/>
      <c r="B364" s="26" t="s">
        <v>181</v>
      </c>
      <c r="C364" s="30" t="s">
        <v>52</v>
      </c>
      <c r="D364" s="30" t="s">
        <v>11</v>
      </c>
      <c r="E364" s="30" t="s">
        <v>182</v>
      </c>
      <c r="F364" s="30"/>
      <c r="G364" s="24">
        <f t="shared" ref="G364:I364" si="140">G365</f>
        <v>81810.8</v>
      </c>
      <c r="H364" s="24">
        <f t="shared" si="140"/>
        <v>0</v>
      </c>
      <c r="I364" s="24">
        <f t="shared" si="140"/>
        <v>81810.8</v>
      </c>
    </row>
    <row r="365" spans="1:9" ht="33.75">
      <c r="A365" s="13"/>
      <c r="B365" s="26" t="s">
        <v>57</v>
      </c>
      <c r="C365" s="30" t="s">
        <v>52</v>
      </c>
      <c r="D365" s="30" t="s">
        <v>11</v>
      </c>
      <c r="E365" s="30" t="s">
        <v>182</v>
      </c>
      <c r="F365" s="30" t="s">
        <v>67</v>
      </c>
      <c r="G365" s="24">
        <v>81810.8</v>
      </c>
      <c r="H365" s="24"/>
      <c r="I365" s="24">
        <f>G365+H365</f>
        <v>81810.8</v>
      </c>
    </row>
    <row r="366" spans="1:9" ht="90">
      <c r="A366" s="13"/>
      <c r="B366" s="35" t="s">
        <v>413</v>
      </c>
      <c r="C366" s="30" t="s">
        <v>52</v>
      </c>
      <c r="D366" s="30" t="s">
        <v>11</v>
      </c>
      <c r="E366" s="30" t="s">
        <v>415</v>
      </c>
      <c r="F366" s="30"/>
      <c r="G366" s="24">
        <f>G367</f>
        <v>150069.6</v>
      </c>
      <c r="H366" s="24">
        <f>H367</f>
        <v>763.6</v>
      </c>
      <c r="I366" s="24">
        <f>I367</f>
        <v>150833.20000000001</v>
      </c>
    </row>
    <row r="367" spans="1:9" ht="33.75">
      <c r="A367" s="13"/>
      <c r="B367" s="32" t="s">
        <v>220</v>
      </c>
      <c r="C367" s="30" t="s">
        <v>52</v>
      </c>
      <c r="D367" s="30" t="s">
        <v>11</v>
      </c>
      <c r="E367" s="30" t="s">
        <v>415</v>
      </c>
      <c r="F367" s="30" t="s">
        <v>67</v>
      </c>
      <c r="G367" s="24">
        <v>150069.6</v>
      </c>
      <c r="H367" s="24">
        <v>763.6</v>
      </c>
      <c r="I367" s="24">
        <f>G367+H367</f>
        <v>150833.20000000001</v>
      </c>
    </row>
    <row r="368" spans="1:9" ht="81.75" customHeight="1">
      <c r="A368" s="13"/>
      <c r="B368" s="35" t="s">
        <v>414</v>
      </c>
      <c r="C368" s="30" t="s">
        <v>52</v>
      </c>
      <c r="D368" s="30" t="s">
        <v>11</v>
      </c>
      <c r="E368" s="30" t="s">
        <v>416</v>
      </c>
      <c r="F368" s="30"/>
      <c r="G368" s="24">
        <f>G369</f>
        <v>8890</v>
      </c>
      <c r="H368" s="24">
        <f>H369</f>
        <v>0</v>
      </c>
      <c r="I368" s="24">
        <f>I369</f>
        <v>8890</v>
      </c>
    </row>
    <row r="369" spans="1:9" ht="33.75">
      <c r="A369" s="13"/>
      <c r="B369" s="32" t="s">
        <v>220</v>
      </c>
      <c r="C369" s="30" t="s">
        <v>52</v>
      </c>
      <c r="D369" s="30" t="s">
        <v>11</v>
      </c>
      <c r="E369" s="30" t="s">
        <v>416</v>
      </c>
      <c r="F369" s="30" t="s">
        <v>67</v>
      </c>
      <c r="G369" s="24">
        <v>8890</v>
      </c>
      <c r="H369" s="24"/>
      <c r="I369" s="24">
        <f>G369+H369</f>
        <v>8890</v>
      </c>
    </row>
    <row r="370" spans="1:9" ht="90">
      <c r="A370" s="13"/>
      <c r="B370" s="35" t="s">
        <v>417</v>
      </c>
      <c r="C370" s="30" t="s">
        <v>52</v>
      </c>
      <c r="D370" s="30" t="s">
        <v>11</v>
      </c>
      <c r="E370" s="30" t="s">
        <v>418</v>
      </c>
      <c r="F370" s="30"/>
      <c r="G370" s="24">
        <f>G371</f>
        <v>42215.199999999997</v>
      </c>
      <c r="H370" s="24">
        <f>H371</f>
        <v>0</v>
      </c>
      <c r="I370" s="24">
        <f>I371</f>
        <v>42215.199999999997</v>
      </c>
    </row>
    <row r="371" spans="1:9" ht="33.75">
      <c r="A371" s="51"/>
      <c r="B371" s="32" t="s">
        <v>220</v>
      </c>
      <c r="C371" s="30" t="s">
        <v>52</v>
      </c>
      <c r="D371" s="30" t="s">
        <v>11</v>
      </c>
      <c r="E371" s="30" t="s">
        <v>418</v>
      </c>
      <c r="F371" s="30" t="s">
        <v>67</v>
      </c>
      <c r="G371" s="24">
        <v>42215.199999999997</v>
      </c>
      <c r="H371" s="24"/>
      <c r="I371" s="24">
        <f>G371+H371</f>
        <v>42215.199999999997</v>
      </c>
    </row>
    <row r="372" spans="1:9" ht="33.75">
      <c r="A372" s="51"/>
      <c r="B372" s="32" t="s">
        <v>256</v>
      </c>
      <c r="C372" s="30" t="s">
        <v>52</v>
      </c>
      <c r="D372" s="30" t="s">
        <v>11</v>
      </c>
      <c r="E372" s="30" t="s">
        <v>430</v>
      </c>
      <c r="F372" s="30"/>
      <c r="G372" s="24">
        <f>SUM(G373:G374)</f>
        <v>11317.3</v>
      </c>
      <c r="H372" s="24">
        <f>SUM(H373:H374)</f>
        <v>-1030.7</v>
      </c>
      <c r="I372" s="24">
        <f>SUM(I373:I374)</f>
        <v>10286.6</v>
      </c>
    </row>
    <row r="373" spans="1:9">
      <c r="A373" s="51"/>
      <c r="B373" s="32" t="s">
        <v>226</v>
      </c>
      <c r="C373" s="30" t="s">
        <v>52</v>
      </c>
      <c r="D373" s="30" t="s">
        <v>11</v>
      </c>
      <c r="E373" s="30" t="s">
        <v>430</v>
      </c>
      <c r="F373" s="30" t="s">
        <v>68</v>
      </c>
      <c r="G373" s="24">
        <v>226.3</v>
      </c>
      <c r="H373" s="24">
        <v>-20.6</v>
      </c>
      <c r="I373" s="24">
        <f>G373+H373</f>
        <v>205.70000000000002</v>
      </c>
    </row>
    <row r="374" spans="1:9">
      <c r="A374" s="51"/>
      <c r="B374" s="32" t="s">
        <v>227</v>
      </c>
      <c r="C374" s="30" t="s">
        <v>52</v>
      </c>
      <c r="D374" s="30" t="s">
        <v>11</v>
      </c>
      <c r="E374" s="30" t="s">
        <v>430</v>
      </c>
      <c r="F374" s="30" t="s">
        <v>68</v>
      </c>
      <c r="G374" s="24">
        <v>11091</v>
      </c>
      <c r="H374" s="24">
        <v>-1010.1</v>
      </c>
      <c r="I374" s="24">
        <f>G374+H374</f>
        <v>10080.9</v>
      </c>
    </row>
    <row r="375" spans="1:9" ht="33.75">
      <c r="A375" s="51"/>
      <c r="B375" s="37" t="s">
        <v>485</v>
      </c>
      <c r="C375" s="14" t="s">
        <v>52</v>
      </c>
      <c r="D375" s="14" t="s">
        <v>11</v>
      </c>
      <c r="E375" s="14" t="s">
        <v>486</v>
      </c>
      <c r="F375" s="30"/>
      <c r="G375" s="24">
        <f>SUM(G376:G377)</f>
        <v>1185.6000000000001</v>
      </c>
      <c r="H375" s="24">
        <f t="shared" ref="H375:I375" si="141">SUM(H376:H377)</f>
        <v>0</v>
      </c>
      <c r="I375" s="24">
        <f t="shared" si="141"/>
        <v>1185.6000000000001</v>
      </c>
    </row>
    <row r="376" spans="1:9">
      <c r="A376" s="51"/>
      <c r="B376" s="37" t="s">
        <v>226</v>
      </c>
      <c r="C376" s="14" t="s">
        <v>52</v>
      </c>
      <c r="D376" s="14" t="s">
        <v>11</v>
      </c>
      <c r="E376" s="14" t="s">
        <v>486</v>
      </c>
      <c r="F376" s="30" t="s">
        <v>68</v>
      </c>
      <c r="G376" s="24">
        <v>23.7</v>
      </c>
      <c r="H376" s="24"/>
      <c r="I376" s="24">
        <f>SUM(G376:H376)</f>
        <v>23.7</v>
      </c>
    </row>
    <row r="377" spans="1:9">
      <c r="A377" s="51"/>
      <c r="B377" s="37" t="s">
        <v>227</v>
      </c>
      <c r="C377" s="14" t="s">
        <v>52</v>
      </c>
      <c r="D377" s="14" t="s">
        <v>11</v>
      </c>
      <c r="E377" s="14" t="s">
        <v>486</v>
      </c>
      <c r="F377" s="30" t="s">
        <v>68</v>
      </c>
      <c r="G377" s="24">
        <v>1161.9000000000001</v>
      </c>
      <c r="H377" s="24"/>
      <c r="I377" s="24">
        <f>SUM(G377:H377)</f>
        <v>1161.9000000000001</v>
      </c>
    </row>
    <row r="378" spans="1:9" ht="33.75">
      <c r="A378" s="51"/>
      <c r="B378" s="32" t="s">
        <v>373</v>
      </c>
      <c r="C378" s="30" t="s">
        <v>52</v>
      </c>
      <c r="D378" s="30" t="s">
        <v>11</v>
      </c>
      <c r="E378" s="30" t="s">
        <v>374</v>
      </c>
      <c r="F378" s="31"/>
      <c r="G378" s="24">
        <f t="shared" ref="G378:I378" si="142">G379+G380</f>
        <v>2302.7999999999997</v>
      </c>
      <c r="H378" s="24">
        <f t="shared" si="142"/>
        <v>0</v>
      </c>
      <c r="I378" s="24">
        <f t="shared" si="142"/>
        <v>2302.7999999999997</v>
      </c>
    </row>
    <row r="379" spans="1:9" ht="33.75">
      <c r="A379" s="51"/>
      <c r="B379" s="32" t="s">
        <v>221</v>
      </c>
      <c r="C379" s="30" t="s">
        <v>52</v>
      </c>
      <c r="D379" s="30" t="s">
        <v>11</v>
      </c>
      <c r="E379" s="30" t="s">
        <v>374</v>
      </c>
      <c r="F379" s="31" t="s">
        <v>67</v>
      </c>
      <c r="G379" s="24">
        <v>46.1</v>
      </c>
      <c r="H379" s="33"/>
      <c r="I379" s="24">
        <f>G379+H379</f>
        <v>46.1</v>
      </c>
    </row>
    <row r="380" spans="1:9" ht="33.75">
      <c r="A380" s="51"/>
      <c r="B380" s="32" t="s">
        <v>222</v>
      </c>
      <c r="C380" s="30" t="s">
        <v>52</v>
      </c>
      <c r="D380" s="30" t="s">
        <v>11</v>
      </c>
      <c r="E380" s="30" t="s">
        <v>374</v>
      </c>
      <c r="F380" s="31" t="s">
        <v>67</v>
      </c>
      <c r="G380" s="24">
        <v>2256.6999999999998</v>
      </c>
      <c r="H380" s="33"/>
      <c r="I380" s="24">
        <f>G380+H380</f>
        <v>2256.6999999999998</v>
      </c>
    </row>
    <row r="381" spans="1:9" ht="33.75">
      <c r="A381" s="51"/>
      <c r="B381" s="32" t="s">
        <v>375</v>
      </c>
      <c r="C381" s="30" t="s">
        <v>52</v>
      </c>
      <c r="D381" s="30" t="s">
        <v>11</v>
      </c>
      <c r="E381" s="30" t="s">
        <v>377</v>
      </c>
      <c r="F381" s="31"/>
      <c r="G381" s="24">
        <f t="shared" ref="G381:I381" si="143">SUM(G382:G383)</f>
        <v>11014.699999999999</v>
      </c>
      <c r="H381" s="24">
        <f t="shared" si="143"/>
        <v>-5499.3</v>
      </c>
      <c r="I381" s="24">
        <f t="shared" si="143"/>
        <v>5515.4</v>
      </c>
    </row>
    <row r="382" spans="1:9" ht="33.75">
      <c r="A382" s="51"/>
      <c r="B382" s="32" t="s">
        <v>221</v>
      </c>
      <c r="C382" s="30" t="s">
        <v>52</v>
      </c>
      <c r="D382" s="30" t="s">
        <v>11</v>
      </c>
      <c r="E382" s="30" t="s">
        <v>377</v>
      </c>
      <c r="F382" s="31" t="s">
        <v>67</v>
      </c>
      <c r="G382" s="24">
        <v>220.3</v>
      </c>
      <c r="H382" s="33">
        <v>-110</v>
      </c>
      <c r="I382" s="24">
        <f>G382+H382</f>
        <v>110.30000000000001</v>
      </c>
    </row>
    <row r="383" spans="1:9" ht="33.75">
      <c r="A383" s="51"/>
      <c r="B383" s="32" t="s">
        <v>222</v>
      </c>
      <c r="C383" s="30" t="s">
        <v>52</v>
      </c>
      <c r="D383" s="30" t="s">
        <v>11</v>
      </c>
      <c r="E383" s="30" t="s">
        <v>377</v>
      </c>
      <c r="F383" s="31" t="s">
        <v>67</v>
      </c>
      <c r="G383" s="24">
        <v>10794.4</v>
      </c>
      <c r="H383" s="33">
        <v>-5389.3</v>
      </c>
      <c r="I383" s="24">
        <f>G383+H383</f>
        <v>5405.0999999999995</v>
      </c>
    </row>
    <row r="384" spans="1:9" ht="45">
      <c r="A384" s="51"/>
      <c r="B384" s="32" t="s">
        <v>376</v>
      </c>
      <c r="C384" s="30" t="s">
        <v>52</v>
      </c>
      <c r="D384" s="30" t="s">
        <v>11</v>
      </c>
      <c r="E384" s="30" t="s">
        <v>378</v>
      </c>
      <c r="F384" s="52"/>
      <c r="G384" s="24">
        <f t="shared" ref="G384:I384" si="144">SUM(G385:G386)</f>
        <v>490.3</v>
      </c>
      <c r="H384" s="24">
        <f t="shared" si="144"/>
        <v>0</v>
      </c>
      <c r="I384" s="24">
        <f t="shared" si="144"/>
        <v>490.3</v>
      </c>
    </row>
    <row r="385" spans="1:9" ht="33.75">
      <c r="A385" s="13"/>
      <c r="B385" s="32" t="s">
        <v>221</v>
      </c>
      <c r="C385" s="30" t="s">
        <v>52</v>
      </c>
      <c r="D385" s="30" t="s">
        <v>11</v>
      </c>
      <c r="E385" s="30" t="s">
        <v>378</v>
      </c>
      <c r="F385" s="30" t="s">
        <v>67</v>
      </c>
      <c r="G385" s="24">
        <v>9.8000000000000007</v>
      </c>
      <c r="H385" s="33"/>
      <c r="I385" s="24">
        <f>G385+H385</f>
        <v>9.8000000000000007</v>
      </c>
    </row>
    <row r="386" spans="1:9" ht="33.75">
      <c r="A386" s="13"/>
      <c r="B386" s="32" t="s">
        <v>222</v>
      </c>
      <c r="C386" s="30" t="s">
        <v>52</v>
      </c>
      <c r="D386" s="30" t="s">
        <v>11</v>
      </c>
      <c r="E386" s="30" t="s">
        <v>378</v>
      </c>
      <c r="F386" s="30" t="s">
        <v>67</v>
      </c>
      <c r="G386" s="24">
        <v>480.5</v>
      </c>
      <c r="H386" s="33"/>
      <c r="I386" s="24">
        <f>G386+H386</f>
        <v>480.5</v>
      </c>
    </row>
    <row r="387" spans="1:9" ht="56.25">
      <c r="A387" s="13"/>
      <c r="B387" s="53" t="s">
        <v>431</v>
      </c>
      <c r="C387" s="30" t="s">
        <v>52</v>
      </c>
      <c r="D387" s="30" t="s">
        <v>11</v>
      </c>
      <c r="E387" s="30" t="s">
        <v>432</v>
      </c>
      <c r="F387" s="31"/>
      <c r="G387" s="24">
        <f>SUM(G388)</f>
        <v>639.79999999999995</v>
      </c>
      <c r="H387" s="24">
        <f>SUM(H388)</f>
        <v>0</v>
      </c>
      <c r="I387" s="24">
        <f>SUM(I388)</f>
        <v>639.79999999999995</v>
      </c>
    </row>
    <row r="388" spans="1:9">
      <c r="A388" s="13"/>
      <c r="B388" s="32" t="s">
        <v>227</v>
      </c>
      <c r="C388" s="30" t="s">
        <v>52</v>
      </c>
      <c r="D388" s="30" t="s">
        <v>11</v>
      </c>
      <c r="E388" s="30" t="s">
        <v>432</v>
      </c>
      <c r="F388" s="31" t="s">
        <v>68</v>
      </c>
      <c r="G388" s="24">
        <f>10.9+628.9</f>
        <v>639.79999999999995</v>
      </c>
      <c r="H388" s="24"/>
      <c r="I388" s="24">
        <f>G388+H388</f>
        <v>639.79999999999995</v>
      </c>
    </row>
    <row r="389" spans="1:9" ht="47.25" customHeight="1">
      <c r="A389" s="13"/>
      <c r="B389" s="53" t="s">
        <v>379</v>
      </c>
      <c r="C389" s="30" t="s">
        <v>52</v>
      </c>
      <c r="D389" s="30" t="s">
        <v>11</v>
      </c>
      <c r="E389" s="30" t="s">
        <v>419</v>
      </c>
      <c r="F389" s="31"/>
      <c r="G389" s="24">
        <f>SUM(G390)</f>
        <v>1093</v>
      </c>
      <c r="H389" s="24">
        <f>SUM(H390)</f>
        <v>0</v>
      </c>
      <c r="I389" s="24">
        <f>SUM(I390)</f>
        <v>1093</v>
      </c>
    </row>
    <row r="390" spans="1:9">
      <c r="A390" s="13"/>
      <c r="B390" s="32" t="s">
        <v>227</v>
      </c>
      <c r="C390" s="30" t="s">
        <v>52</v>
      </c>
      <c r="D390" s="30" t="s">
        <v>11</v>
      </c>
      <c r="E390" s="30" t="s">
        <v>419</v>
      </c>
      <c r="F390" s="31" t="s">
        <v>68</v>
      </c>
      <c r="G390" s="24">
        <v>1093</v>
      </c>
      <c r="H390" s="24"/>
      <c r="I390" s="24">
        <f>G390+H390</f>
        <v>1093</v>
      </c>
    </row>
    <row r="391" spans="1:9" ht="67.5">
      <c r="A391" s="13"/>
      <c r="B391" s="35" t="s">
        <v>433</v>
      </c>
      <c r="C391" s="30" t="s">
        <v>52</v>
      </c>
      <c r="D391" s="30" t="s">
        <v>11</v>
      </c>
      <c r="E391" s="30" t="s">
        <v>434</v>
      </c>
      <c r="F391" s="31"/>
      <c r="G391" s="24">
        <f>SUM(G392)</f>
        <v>28070.1</v>
      </c>
      <c r="H391" s="24">
        <f>SUM(H392)</f>
        <v>-801</v>
      </c>
      <c r="I391" s="24">
        <f>SUM(I392)</f>
        <v>27269.1</v>
      </c>
    </row>
    <row r="392" spans="1:9">
      <c r="A392" s="13"/>
      <c r="B392" s="32" t="s">
        <v>227</v>
      </c>
      <c r="C392" s="30" t="s">
        <v>52</v>
      </c>
      <c r="D392" s="30" t="s">
        <v>11</v>
      </c>
      <c r="E392" s="30" t="s">
        <v>434</v>
      </c>
      <c r="F392" s="31" t="s">
        <v>68</v>
      </c>
      <c r="G392" s="24">
        <v>28070.1</v>
      </c>
      <c r="H392" s="24">
        <v>-801</v>
      </c>
      <c r="I392" s="24">
        <f>G392+H392</f>
        <v>27269.1</v>
      </c>
    </row>
    <row r="393" spans="1:9">
      <c r="A393" s="54" t="s">
        <v>60</v>
      </c>
      <c r="B393" s="16" t="s">
        <v>150</v>
      </c>
      <c r="C393" s="12" t="s">
        <v>52</v>
      </c>
      <c r="D393" s="12" t="s">
        <v>17</v>
      </c>
      <c r="E393" s="12"/>
      <c r="F393" s="14"/>
      <c r="G393" s="21">
        <f t="shared" ref="G393:I393" si="145">G394</f>
        <v>47111.8</v>
      </c>
      <c r="H393" s="21">
        <f t="shared" si="145"/>
        <v>-11.7</v>
      </c>
      <c r="I393" s="21">
        <f t="shared" si="145"/>
        <v>47100.1</v>
      </c>
    </row>
    <row r="394" spans="1:9" ht="33.75">
      <c r="A394" s="13"/>
      <c r="B394" s="34" t="s">
        <v>255</v>
      </c>
      <c r="C394" s="30" t="s">
        <v>52</v>
      </c>
      <c r="D394" s="30" t="s">
        <v>17</v>
      </c>
      <c r="E394" s="30" t="s">
        <v>172</v>
      </c>
      <c r="F394" s="30"/>
      <c r="G394" s="24">
        <f>G395+G419</f>
        <v>47111.8</v>
      </c>
      <c r="H394" s="24">
        <f>H395+H419</f>
        <v>-11.7</v>
      </c>
      <c r="I394" s="24">
        <f>I395+I419</f>
        <v>47100.1</v>
      </c>
    </row>
    <row r="395" spans="1:9">
      <c r="A395" s="13"/>
      <c r="B395" s="34" t="s">
        <v>171</v>
      </c>
      <c r="C395" s="30" t="s">
        <v>52</v>
      </c>
      <c r="D395" s="30" t="s">
        <v>17</v>
      </c>
      <c r="E395" s="30" t="s">
        <v>173</v>
      </c>
      <c r="F395" s="30"/>
      <c r="G395" s="24">
        <f>G396+G399+G401+G403+G409+G412+G416+G406</f>
        <v>29088.899999999998</v>
      </c>
      <c r="H395" s="24">
        <f t="shared" ref="H395:I395" si="146">H396+H399+H401+H403+H409+H412+H416+H406</f>
        <v>-11.7</v>
      </c>
      <c r="I395" s="24">
        <f t="shared" si="146"/>
        <v>29077.199999999997</v>
      </c>
    </row>
    <row r="396" spans="1:9">
      <c r="A396" s="13"/>
      <c r="B396" s="34" t="s">
        <v>116</v>
      </c>
      <c r="C396" s="30" t="s">
        <v>52</v>
      </c>
      <c r="D396" s="30" t="s">
        <v>17</v>
      </c>
      <c r="E396" s="30" t="s">
        <v>117</v>
      </c>
      <c r="F396" s="30"/>
      <c r="G396" s="24">
        <f>G397+G398</f>
        <v>1422.6</v>
      </c>
      <c r="H396" s="24">
        <f t="shared" ref="H396:I396" si="147">H397+H398</f>
        <v>-11.7</v>
      </c>
      <c r="I396" s="24">
        <f t="shared" si="147"/>
        <v>1410.8999999999999</v>
      </c>
    </row>
    <row r="397" spans="1:9" ht="33.75">
      <c r="A397" s="13"/>
      <c r="B397" s="34" t="s">
        <v>56</v>
      </c>
      <c r="C397" s="30" t="s">
        <v>52</v>
      </c>
      <c r="D397" s="30" t="s">
        <v>17</v>
      </c>
      <c r="E397" s="30" t="s">
        <v>117</v>
      </c>
      <c r="F397" s="31">
        <v>611</v>
      </c>
      <c r="G397" s="24">
        <v>714.8</v>
      </c>
      <c r="H397" s="24"/>
      <c r="I397" s="24">
        <f>G397+H397</f>
        <v>714.8</v>
      </c>
    </row>
    <row r="398" spans="1:9">
      <c r="A398" s="13"/>
      <c r="B398" s="26" t="s">
        <v>310</v>
      </c>
      <c r="C398" s="30" t="s">
        <v>52</v>
      </c>
      <c r="D398" s="30" t="s">
        <v>17</v>
      </c>
      <c r="E398" s="30" t="s">
        <v>117</v>
      </c>
      <c r="F398" s="31" t="s">
        <v>68</v>
      </c>
      <c r="G398" s="24">
        <v>707.8</v>
      </c>
      <c r="H398" s="24">
        <v>-11.7</v>
      </c>
      <c r="I398" s="24">
        <f>G398+H398</f>
        <v>696.09999999999991</v>
      </c>
    </row>
    <row r="399" spans="1:9">
      <c r="A399" s="13"/>
      <c r="B399" s="34" t="s">
        <v>246</v>
      </c>
      <c r="C399" s="30" t="s">
        <v>52</v>
      </c>
      <c r="D399" s="30" t="s">
        <v>17</v>
      </c>
      <c r="E399" s="30" t="s">
        <v>247</v>
      </c>
      <c r="F399" s="30"/>
      <c r="G399" s="24">
        <f t="shared" ref="G399:I399" si="148">G400</f>
        <v>2078.7999999999997</v>
      </c>
      <c r="H399" s="24">
        <f t="shared" si="148"/>
        <v>0</v>
      </c>
      <c r="I399" s="24">
        <f t="shared" si="148"/>
        <v>2078.7999999999997</v>
      </c>
    </row>
    <row r="400" spans="1:9" ht="33.75">
      <c r="A400" s="13"/>
      <c r="B400" s="34" t="s">
        <v>56</v>
      </c>
      <c r="C400" s="30" t="s">
        <v>52</v>
      </c>
      <c r="D400" s="30" t="s">
        <v>17</v>
      </c>
      <c r="E400" s="30" t="s">
        <v>247</v>
      </c>
      <c r="F400" s="31">
        <v>611</v>
      </c>
      <c r="G400" s="24">
        <v>2078.7999999999997</v>
      </c>
      <c r="H400" s="24"/>
      <c r="I400" s="24">
        <f>G400+H400</f>
        <v>2078.7999999999997</v>
      </c>
    </row>
    <row r="401" spans="1:9">
      <c r="A401" s="13"/>
      <c r="B401" s="34" t="s">
        <v>248</v>
      </c>
      <c r="C401" s="30" t="s">
        <v>52</v>
      </c>
      <c r="D401" s="30" t="s">
        <v>17</v>
      </c>
      <c r="E401" s="30" t="s">
        <v>249</v>
      </c>
      <c r="F401" s="30"/>
      <c r="G401" s="24">
        <f t="shared" ref="G401:I401" si="149">G402</f>
        <v>623.1</v>
      </c>
      <c r="H401" s="24">
        <f t="shared" si="149"/>
        <v>0</v>
      </c>
      <c r="I401" s="24">
        <f t="shared" si="149"/>
        <v>623.1</v>
      </c>
    </row>
    <row r="402" spans="1:9" ht="33.75">
      <c r="A402" s="13"/>
      <c r="B402" s="34" t="s">
        <v>56</v>
      </c>
      <c r="C402" s="30" t="s">
        <v>52</v>
      </c>
      <c r="D402" s="30" t="s">
        <v>17</v>
      </c>
      <c r="E402" s="30" t="s">
        <v>249</v>
      </c>
      <c r="F402" s="31">
        <v>611</v>
      </c>
      <c r="G402" s="24">
        <v>623.1</v>
      </c>
      <c r="H402" s="24"/>
      <c r="I402" s="24">
        <f>G402+H402</f>
        <v>623.1</v>
      </c>
    </row>
    <row r="403" spans="1:9" ht="22.5">
      <c r="A403" s="13"/>
      <c r="B403" s="26" t="s">
        <v>183</v>
      </c>
      <c r="C403" s="30" t="s">
        <v>52</v>
      </c>
      <c r="D403" s="30" t="s">
        <v>17</v>
      </c>
      <c r="E403" s="30" t="s">
        <v>184</v>
      </c>
      <c r="F403" s="31"/>
      <c r="G403" s="24">
        <f t="shared" ref="G403:I403" si="150">G404+G405</f>
        <v>13616.8</v>
      </c>
      <c r="H403" s="24">
        <f t="shared" si="150"/>
        <v>0</v>
      </c>
      <c r="I403" s="24">
        <f t="shared" si="150"/>
        <v>13616.8</v>
      </c>
    </row>
    <row r="404" spans="1:9" ht="33.75">
      <c r="A404" s="13"/>
      <c r="B404" s="26" t="s">
        <v>56</v>
      </c>
      <c r="C404" s="30" t="s">
        <v>52</v>
      </c>
      <c r="D404" s="30" t="s">
        <v>17</v>
      </c>
      <c r="E404" s="30" t="s">
        <v>184</v>
      </c>
      <c r="F404" s="31" t="s">
        <v>67</v>
      </c>
      <c r="G404" s="24">
        <v>13444.3</v>
      </c>
      <c r="H404" s="24"/>
      <c r="I404" s="24">
        <f>G404+H404</f>
        <v>13444.3</v>
      </c>
    </row>
    <row r="405" spans="1:9">
      <c r="A405" s="13"/>
      <c r="B405" s="26" t="s">
        <v>310</v>
      </c>
      <c r="C405" s="30" t="s">
        <v>52</v>
      </c>
      <c r="D405" s="30" t="s">
        <v>17</v>
      </c>
      <c r="E405" s="30" t="s">
        <v>184</v>
      </c>
      <c r="F405" s="31" t="s">
        <v>68</v>
      </c>
      <c r="G405" s="24">
        <v>172.5</v>
      </c>
      <c r="H405" s="24"/>
      <c r="I405" s="24">
        <f>G405+H405</f>
        <v>172.5</v>
      </c>
    </row>
    <row r="406" spans="1:9" ht="45">
      <c r="A406" s="13"/>
      <c r="B406" s="26" t="s">
        <v>513</v>
      </c>
      <c r="C406" s="30" t="s">
        <v>52</v>
      </c>
      <c r="D406" s="30" t="s">
        <v>17</v>
      </c>
      <c r="E406" s="30" t="s">
        <v>514</v>
      </c>
      <c r="F406" s="31"/>
      <c r="G406" s="24">
        <f>SUM(G407:G408)</f>
        <v>712.8</v>
      </c>
      <c r="H406" s="24">
        <f t="shared" ref="H406:I406" si="151">SUM(H407:H408)</f>
        <v>0</v>
      </c>
      <c r="I406" s="24">
        <f t="shared" si="151"/>
        <v>712.8</v>
      </c>
    </row>
    <row r="407" spans="1:9" ht="33.75">
      <c r="A407" s="13"/>
      <c r="B407" s="26" t="s">
        <v>221</v>
      </c>
      <c r="C407" s="30" t="s">
        <v>52</v>
      </c>
      <c r="D407" s="30" t="s">
        <v>17</v>
      </c>
      <c r="E407" s="30" t="s">
        <v>514</v>
      </c>
      <c r="F407" s="31" t="s">
        <v>67</v>
      </c>
      <c r="G407" s="24">
        <v>14.3</v>
      </c>
      <c r="H407" s="24"/>
      <c r="I407" s="24">
        <f>SUM(G407:H407)</f>
        <v>14.3</v>
      </c>
    </row>
    <row r="408" spans="1:9" ht="33.75">
      <c r="A408" s="13"/>
      <c r="B408" s="26" t="s">
        <v>222</v>
      </c>
      <c r="C408" s="30" t="s">
        <v>52</v>
      </c>
      <c r="D408" s="30" t="s">
        <v>17</v>
      </c>
      <c r="E408" s="30" t="s">
        <v>514</v>
      </c>
      <c r="F408" s="31" t="s">
        <v>67</v>
      </c>
      <c r="G408" s="24">
        <v>698.5</v>
      </c>
      <c r="H408" s="24"/>
      <c r="I408" s="24">
        <f>SUM(G408:H408)</f>
        <v>698.5</v>
      </c>
    </row>
    <row r="409" spans="1:9" ht="22.5">
      <c r="A409" s="13"/>
      <c r="B409" s="55" t="s">
        <v>118</v>
      </c>
      <c r="C409" s="30" t="s">
        <v>52</v>
      </c>
      <c r="D409" s="30" t="s">
        <v>17</v>
      </c>
      <c r="E409" s="30" t="s">
        <v>119</v>
      </c>
      <c r="F409" s="31"/>
      <c r="G409" s="24">
        <f>G410+G411</f>
        <v>733.1</v>
      </c>
      <c r="H409" s="24">
        <f t="shared" ref="H409:I409" si="152">H410+H411</f>
        <v>0</v>
      </c>
      <c r="I409" s="24">
        <f t="shared" si="152"/>
        <v>733.1</v>
      </c>
    </row>
    <row r="410" spans="1:9" ht="33.75">
      <c r="A410" s="13"/>
      <c r="B410" s="34" t="s">
        <v>57</v>
      </c>
      <c r="C410" s="30" t="s">
        <v>52</v>
      </c>
      <c r="D410" s="30" t="s">
        <v>17</v>
      </c>
      <c r="E410" s="30" t="s">
        <v>119</v>
      </c>
      <c r="F410" s="31">
        <v>611</v>
      </c>
      <c r="G410" s="24">
        <v>535.1</v>
      </c>
      <c r="H410" s="24"/>
      <c r="I410" s="24">
        <f>G410+H410</f>
        <v>535.1</v>
      </c>
    </row>
    <row r="411" spans="1:9">
      <c r="A411" s="13"/>
      <c r="B411" s="34" t="s">
        <v>310</v>
      </c>
      <c r="C411" s="30" t="s">
        <v>52</v>
      </c>
      <c r="D411" s="30" t="s">
        <v>17</v>
      </c>
      <c r="E411" s="30" t="s">
        <v>119</v>
      </c>
      <c r="F411" s="31" t="s">
        <v>68</v>
      </c>
      <c r="G411" s="24">
        <v>198</v>
      </c>
      <c r="H411" s="24"/>
      <c r="I411" s="24">
        <f>G411+H411</f>
        <v>198</v>
      </c>
    </row>
    <row r="412" spans="1:9" ht="22.5">
      <c r="A412" s="13"/>
      <c r="B412" s="26" t="s">
        <v>185</v>
      </c>
      <c r="C412" s="30" t="s">
        <v>52</v>
      </c>
      <c r="D412" s="30" t="s">
        <v>17</v>
      </c>
      <c r="E412" s="30" t="s">
        <v>186</v>
      </c>
      <c r="F412" s="30"/>
      <c r="G412" s="24">
        <f>G413+G414+G415</f>
        <v>9432.5</v>
      </c>
      <c r="H412" s="24">
        <f t="shared" ref="H412:I412" si="153">H413+H414+H415</f>
        <v>0</v>
      </c>
      <c r="I412" s="24">
        <f t="shared" si="153"/>
        <v>9432.5</v>
      </c>
    </row>
    <row r="413" spans="1:9" ht="33.75">
      <c r="A413" s="13"/>
      <c r="B413" s="26" t="s">
        <v>57</v>
      </c>
      <c r="C413" s="30" t="s">
        <v>52</v>
      </c>
      <c r="D413" s="30" t="s">
        <v>17</v>
      </c>
      <c r="E413" s="30" t="s">
        <v>186</v>
      </c>
      <c r="F413" s="30" t="s">
        <v>67</v>
      </c>
      <c r="G413" s="24">
        <v>7579.1</v>
      </c>
      <c r="H413" s="24"/>
      <c r="I413" s="24">
        <f>G413+H413</f>
        <v>7579.1</v>
      </c>
    </row>
    <row r="414" spans="1:9">
      <c r="A414" s="13"/>
      <c r="B414" s="34" t="s">
        <v>310</v>
      </c>
      <c r="C414" s="30" t="s">
        <v>52</v>
      </c>
      <c r="D414" s="30" t="s">
        <v>17</v>
      </c>
      <c r="E414" s="30" t="s">
        <v>186</v>
      </c>
      <c r="F414" s="30" t="s">
        <v>68</v>
      </c>
      <c r="G414" s="24">
        <v>88.3</v>
      </c>
      <c r="H414" s="24"/>
      <c r="I414" s="24">
        <f>G414+H414</f>
        <v>88.3</v>
      </c>
    </row>
    <row r="415" spans="1:9" ht="45">
      <c r="A415" s="13"/>
      <c r="B415" s="32" t="s">
        <v>420</v>
      </c>
      <c r="C415" s="30" t="s">
        <v>52</v>
      </c>
      <c r="D415" s="30" t="s">
        <v>17</v>
      </c>
      <c r="E415" s="30" t="s">
        <v>186</v>
      </c>
      <c r="F415" s="30" t="s">
        <v>421</v>
      </c>
      <c r="G415" s="24">
        <v>1765.1</v>
      </c>
      <c r="H415" s="33"/>
      <c r="I415" s="24">
        <f>G415+H415</f>
        <v>1765.1</v>
      </c>
    </row>
    <row r="416" spans="1:9" ht="45">
      <c r="A416" s="13"/>
      <c r="B416" s="49" t="s">
        <v>508</v>
      </c>
      <c r="C416" s="30" t="s">
        <v>52</v>
      </c>
      <c r="D416" s="30" t="s">
        <v>17</v>
      </c>
      <c r="E416" s="30" t="s">
        <v>510</v>
      </c>
      <c r="F416" s="30"/>
      <c r="G416" s="24">
        <f>G417+G418</f>
        <v>469.2</v>
      </c>
      <c r="H416" s="24">
        <f t="shared" ref="H416:I416" si="154">H417+H418</f>
        <v>0</v>
      </c>
      <c r="I416" s="24">
        <f t="shared" si="154"/>
        <v>469.2</v>
      </c>
    </row>
    <row r="417" spans="1:9" ht="33.75">
      <c r="A417" s="13"/>
      <c r="B417" s="26" t="s">
        <v>509</v>
      </c>
      <c r="C417" s="30" t="s">
        <v>52</v>
      </c>
      <c r="D417" s="30" t="s">
        <v>17</v>
      </c>
      <c r="E417" s="30" t="s">
        <v>510</v>
      </c>
      <c r="F417" s="30" t="s">
        <v>67</v>
      </c>
      <c r="G417" s="24">
        <v>9.4</v>
      </c>
      <c r="H417" s="33"/>
      <c r="I417" s="24">
        <f>SUM(G417:H417)</f>
        <v>9.4</v>
      </c>
    </row>
    <row r="418" spans="1:9" ht="33.75">
      <c r="A418" s="13"/>
      <c r="B418" s="26" t="s">
        <v>220</v>
      </c>
      <c r="C418" s="30" t="s">
        <v>52</v>
      </c>
      <c r="D418" s="30" t="s">
        <v>17</v>
      </c>
      <c r="E418" s="30" t="s">
        <v>510</v>
      </c>
      <c r="F418" s="30" t="s">
        <v>67</v>
      </c>
      <c r="G418" s="24">
        <v>459.8</v>
      </c>
      <c r="H418" s="33"/>
      <c r="I418" s="24">
        <f>SUM(G418:H418)</f>
        <v>459.8</v>
      </c>
    </row>
    <row r="419" spans="1:9">
      <c r="A419" s="13"/>
      <c r="B419" s="34" t="s">
        <v>174</v>
      </c>
      <c r="C419" s="30" t="s">
        <v>52</v>
      </c>
      <c r="D419" s="30" t="s">
        <v>17</v>
      </c>
      <c r="E419" s="30" t="s">
        <v>175</v>
      </c>
      <c r="F419" s="30"/>
      <c r="G419" s="24">
        <f>G420+G423+G425+G427+G431</f>
        <v>18022.900000000001</v>
      </c>
      <c r="H419" s="24">
        <f t="shared" ref="H419:I419" si="155">H420+H423+H425+H427+H431</f>
        <v>0</v>
      </c>
      <c r="I419" s="24">
        <f t="shared" si="155"/>
        <v>18022.900000000001</v>
      </c>
    </row>
    <row r="420" spans="1:9" ht="22.5">
      <c r="A420" s="13"/>
      <c r="B420" s="55" t="s">
        <v>120</v>
      </c>
      <c r="C420" s="30" t="s">
        <v>52</v>
      </c>
      <c r="D420" s="30" t="s">
        <v>17</v>
      </c>
      <c r="E420" s="30" t="s">
        <v>121</v>
      </c>
      <c r="F420" s="30"/>
      <c r="G420" s="24">
        <f>G421+G422</f>
        <v>3526</v>
      </c>
      <c r="H420" s="24">
        <f t="shared" ref="H420:I420" si="156">H421+H422</f>
        <v>0</v>
      </c>
      <c r="I420" s="24">
        <f t="shared" si="156"/>
        <v>3526</v>
      </c>
    </row>
    <row r="421" spans="1:9" ht="33.75">
      <c r="A421" s="13"/>
      <c r="B421" s="34" t="s">
        <v>57</v>
      </c>
      <c r="C421" s="30" t="s">
        <v>52</v>
      </c>
      <c r="D421" s="30" t="s">
        <v>17</v>
      </c>
      <c r="E421" s="30" t="s">
        <v>121</v>
      </c>
      <c r="F421" s="31">
        <v>611</v>
      </c>
      <c r="G421" s="24">
        <v>2928.8</v>
      </c>
      <c r="H421" s="24"/>
      <c r="I421" s="24">
        <f>G421+H421</f>
        <v>2928.8</v>
      </c>
    </row>
    <row r="422" spans="1:9">
      <c r="A422" s="13"/>
      <c r="B422" s="34" t="s">
        <v>310</v>
      </c>
      <c r="C422" s="30" t="s">
        <v>52</v>
      </c>
      <c r="D422" s="30" t="s">
        <v>17</v>
      </c>
      <c r="E422" s="30" t="s">
        <v>121</v>
      </c>
      <c r="F422" s="31" t="s">
        <v>68</v>
      </c>
      <c r="G422" s="24">
        <v>597.20000000000005</v>
      </c>
      <c r="H422" s="24"/>
      <c r="I422" s="24">
        <f>G422+H422</f>
        <v>597.20000000000005</v>
      </c>
    </row>
    <row r="423" spans="1:9" ht="35.25" customHeight="1">
      <c r="A423" s="13"/>
      <c r="B423" s="34" t="s">
        <v>385</v>
      </c>
      <c r="C423" s="30" t="s">
        <v>52</v>
      </c>
      <c r="D423" s="30" t="s">
        <v>17</v>
      </c>
      <c r="E423" s="30" t="s">
        <v>353</v>
      </c>
      <c r="F423" s="31"/>
      <c r="G423" s="24">
        <f t="shared" ref="G423:I423" si="157">SUM(G424)</f>
        <v>381.1</v>
      </c>
      <c r="H423" s="24">
        <f t="shared" si="157"/>
        <v>0</v>
      </c>
      <c r="I423" s="24">
        <f t="shared" si="157"/>
        <v>381.1</v>
      </c>
    </row>
    <row r="424" spans="1:9" ht="33.75">
      <c r="A424" s="13"/>
      <c r="B424" s="34" t="s">
        <v>57</v>
      </c>
      <c r="C424" s="30" t="s">
        <v>52</v>
      </c>
      <c r="D424" s="30" t="s">
        <v>17</v>
      </c>
      <c r="E424" s="30" t="s">
        <v>353</v>
      </c>
      <c r="F424" s="30" t="s">
        <v>67</v>
      </c>
      <c r="G424" s="24">
        <v>381.1</v>
      </c>
      <c r="H424" s="33"/>
      <c r="I424" s="24">
        <f>G424+H424</f>
        <v>381.1</v>
      </c>
    </row>
    <row r="425" spans="1:9" ht="22.5">
      <c r="A425" s="13"/>
      <c r="B425" s="32" t="s">
        <v>228</v>
      </c>
      <c r="C425" s="30" t="s">
        <v>52</v>
      </c>
      <c r="D425" s="30" t="s">
        <v>17</v>
      </c>
      <c r="E425" s="30" t="s">
        <v>354</v>
      </c>
      <c r="F425" s="31"/>
      <c r="G425" s="24">
        <f t="shared" ref="G425:I425" si="158">SUM(G426)</f>
        <v>2.2000000000000002</v>
      </c>
      <c r="H425" s="24">
        <f t="shared" si="158"/>
        <v>0</v>
      </c>
      <c r="I425" s="24">
        <f t="shared" si="158"/>
        <v>2.2000000000000002</v>
      </c>
    </row>
    <row r="426" spans="1:9" ht="33.75">
      <c r="A426" s="13"/>
      <c r="B426" s="32" t="s">
        <v>57</v>
      </c>
      <c r="C426" s="30" t="s">
        <v>52</v>
      </c>
      <c r="D426" s="30" t="s">
        <v>17</v>
      </c>
      <c r="E426" s="30" t="s">
        <v>354</v>
      </c>
      <c r="F426" s="30" t="s">
        <v>67</v>
      </c>
      <c r="G426" s="24">
        <v>2.2000000000000002</v>
      </c>
      <c r="H426" s="24"/>
      <c r="I426" s="24">
        <f>G426+H426</f>
        <v>2.2000000000000002</v>
      </c>
    </row>
    <row r="427" spans="1:9" ht="33.75">
      <c r="A427" s="13"/>
      <c r="B427" s="26" t="s">
        <v>187</v>
      </c>
      <c r="C427" s="30" t="s">
        <v>52</v>
      </c>
      <c r="D427" s="30" t="s">
        <v>17</v>
      </c>
      <c r="E427" s="30" t="s">
        <v>188</v>
      </c>
      <c r="F427" s="30"/>
      <c r="G427" s="24">
        <f>G428+G429+G430</f>
        <v>13522.1</v>
      </c>
      <c r="H427" s="24">
        <f t="shared" ref="H427:I427" si="159">H428+H429+H430</f>
        <v>0</v>
      </c>
      <c r="I427" s="24">
        <f t="shared" si="159"/>
        <v>13522.1</v>
      </c>
    </row>
    <row r="428" spans="1:9" ht="33.75">
      <c r="A428" s="11"/>
      <c r="B428" s="26" t="s">
        <v>57</v>
      </c>
      <c r="C428" s="30" t="s">
        <v>52</v>
      </c>
      <c r="D428" s="30" t="s">
        <v>17</v>
      </c>
      <c r="E428" s="30" t="s">
        <v>188</v>
      </c>
      <c r="F428" s="30" t="s">
        <v>67</v>
      </c>
      <c r="G428" s="24">
        <v>11685.7</v>
      </c>
      <c r="H428" s="24"/>
      <c r="I428" s="24">
        <f>G428+H428</f>
        <v>11685.7</v>
      </c>
    </row>
    <row r="429" spans="1:9">
      <c r="A429" s="13"/>
      <c r="B429" s="34" t="s">
        <v>310</v>
      </c>
      <c r="C429" s="30" t="s">
        <v>52</v>
      </c>
      <c r="D429" s="30" t="s">
        <v>17</v>
      </c>
      <c r="E429" s="30" t="s">
        <v>188</v>
      </c>
      <c r="F429" s="30" t="s">
        <v>68</v>
      </c>
      <c r="G429" s="24">
        <v>131.5</v>
      </c>
      <c r="H429" s="24"/>
      <c r="I429" s="24">
        <f>G429+H429</f>
        <v>131.5</v>
      </c>
    </row>
    <row r="430" spans="1:9" ht="45">
      <c r="A430" s="13"/>
      <c r="B430" s="32" t="s">
        <v>420</v>
      </c>
      <c r="C430" s="30" t="s">
        <v>52</v>
      </c>
      <c r="D430" s="30" t="s">
        <v>17</v>
      </c>
      <c r="E430" s="30" t="s">
        <v>188</v>
      </c>
      <c r="F430" s="30" t="s">
        <v>421</v>
      </c>
      <c r="G430" s="24">
        <v>1704.9</v>
      </c>
      <c r="H430" s="24"/>
      <c r="I430" s="24">
        <f>G430+H430</f>
        <v>1704.9</v>
      </c>
    </row>
    <row r="431" spans="1:9" ht="56.25">
      <c r="A431" s="13"/>
      <c r="B431" s="49" t="s">
        <v>511</v>
      </c>
      <c r="C431" s="30" t="s">
        <v>52</v>
      </c>
      <c r="D431" s="30" t="s">
        <v>17</v>
      </c>
      <c r="E431" s="30" t="s">
        <v>512</v>
      </c>
      <c r="F431" s="30" t="s">
        <v>444</v>
      </c>
      <c r="G431" s="24">
        <f>SUM(G432:G433)</f>
        <v>591.5</v>
      </c>
      <c r="H431" s="24">
        <f t="shared" ref="H431:I431" si="160">SUM(H432:H433)</f>
        <v>0</v>
      </c>
      <c r="I431" s="24">
        <f t="shared" si="160"/>
        <v>591.5</v>
      </c>
    </row>
    <row r="432" spans="1:9" ht="33.75">
      <c r="A432" s="13"/>
      <c r="B432" s="26" t="s">
        <v>509</v>
      </c>
      <c r="C432" s="30" t="s">
        <v>52</v>
      </c>
      <c r="D432" s="30" t="s">
        <v>17</v>
      </c>
      <c r="E432" s="30" t="s">
        <v>512</v>
      </c>
      <c r="F432" s="30" t="s">
        <v>67</v>
      </c>
      <c r="G432" s="24">
        <v>11.8</v>
      </c>
      <c r="H432" s="24"/>
      <c r="I432" s="24">
        <f>SUM(G432:H432)</f>
        <v>11.8</v>
      </c>
    </row>
    <row r="433" spans="1:9" ht="33.75">
      <c r="A433" s="13"/>
      <c r="B433" s="26" t="s">
        <v>220</v>
      </c>
      <c r="C433" s="30" t="s">
        <v>52</v>
      </c>
      <c r="D433" s="30" t="s">
        <v>17</v>
      </c>
      <c r="E433" s="30" t="s">
        <v>512</v>
      </c>
      <c r="F433" s="30" t="s">
        <v>67</v>
      </c>
      <c r="G433" s="24">
        <v>579.70000000000005</v>
      </c>
      <c r="H433" s="24"/>
      <c r="I433" s="24">
        <f>SUM(G433:H433)</f>
        <v>579.70000000000005</v>
      </c>
    </row>
    <row r="434" spans="1:9" ht="21.75">
      <c r="A434" s="11" t="s">
        <v>61</v>
      </c>
      <c r="B434" s="38" t="s">
        <v>488</v>
      </c>
      <c r="C434" s="28" t="s">
        <v>52</v>
      </c>
      <c r="D434" s="28" t="s">
        <v>46</v>
      </c>
      <c r="E434" s="28"/>
      <c r="F434" s="28"/>
      <c r="G434" s="21">
        <f>G435</f>
        <v>22.5</v>
      </c>
      <c r="H434" s="21">
        <f t="shared" ref="H434:I437" si="161">H435</f>
        <v>0</v>
      </c>
      <c r="I434" s="21">
        <f t="shared" si="161"/>
        <v>22.5</v>
      </c>
    </row>
    <row r="435" spans="1:9" ht="33.75">
      <c r="A435" s="13"/>
      <c r="B435" s="37" t="s">
        <v>345</v>
      </c>
      <c r="C435" s="30" t="s">
        <v>52</v>
      </c>
      <c r="D435" s="30" t="s">
        <v>46</v>
      </c>
      <c r="E435" s="30" t="s">
        <v>161</v>
      </c>
      <c r="F435" s="30"/>
      <c r="G435" s="24">
        <f>G436</f>
        <v>22.5</v>
      </c>
      <c r="H435" s="24">
        <f t="shared" si="161"/>
        <v>0</v>
      </c>
      <c r="I435" s="24">
        <f t="shared" si="161"/>
        <v>22.5</v>
      </c>
    </row>
    <row r="436" spans="1:9" ht="33.75">
      <c r="A436" s="13"/>
      <c r="B436" s="37" t="s">
        <v>489</v>
      </c>
      <c r="C436" s="30" t="s">
        <v>52</v>
      </c>
      <c r="D436" s="30" t="s">
        <v>46</v>
      </c>
      <c r="E436" s="30" t="s">
        <v>254</v>
      </c>
      <c r="F436" s="30"/>
      <c r="G436" s="24">
        <f>G437</f>
        <v>22.5</v>
      </c>
      <c r="H436" s="24">
        <f t="shared" si="161"/>
        <v>0</v>
      </c>
      <c r="I436" s="24">
        <f t="shared" si="161"/>
        <v>22.5</v>
      </c>
    </row>
    <row r="437" spans="1:9" ht="22.5">
      <c r="A437" s="13"/>
      <c r="B437" s="37" t="s">
        <v>490</v>
      </c>
      <c r="C437" s="30" t="s">
        <v>52</v>
      </c>
      <c r="D437" s="30" t="s">
        <v>46</v>
      </c>
      <c r="E437" s="30" t="s">
        <v>201</v>
      </c>
      <c r="F437" s="30"/>
      <c r="G437" s="24">
        <f>G438</f>
        <v>22.5</v>
      </c>
      <c r="H437" s="24">
        <f t="shared" si="161"/>
        <v>0</v>
      </c>
      <c r="I437" s="24">
        <f t="shared" si="161"/>
        <v>22.5</v>
      </c>
    </row>
    <row r="438" spans="1:9" ht="22.5">
      <c r="A438" s="13"/>
      <c r="B438" s="26" t="s">
        <v>91</v>
      </c>
      <c r="C438" s="30" t="s">
        <v>52</v>
      </c>
      <c r="D438" s="30" t="s">
        <v>46</v>
      </c>
      <c r="E438" s="30" t="s">
        <v>201</v>
      </c>
      <c r="F438" s="30" t="s">
        <v>22</v>
      </c>
      <c r="G438" s="24">
        <v>22.5</v>
      </c>
      <c r="H438" s="24"/>
      <c r="I438" s="24">
        <f>SUM(G438:H438)</f>
        <v>22.5</v>
      </c>
    </row>
    <row r="439" spans="1:9">
      <c r="A439" s="11" t="s">
        <v>156</v>
      </c>
      <c r="B439" s="16" t="s">
        <v>142</v>
      </c>
      <c r="C439" s="12" t="s">
        <v>52</v>
      </c>
      <c r="D439" s="12" t="s">
        <v>52</v>
      </c>
      <c r="E439" s="12"/>
      <c r="F439" s="12"/>
      <c r="G439" s="29">
        <f t="shared" ref="G439:I441" si="162">G440</f>
        <v>339.4</v>
      </c>
      <c r="H439" s="29">
        <f>H440</f>
        <v>0</v>
      </c>
      <c r="I439" s="29">
        <f t="shared" si="162"/>
        <v>339.4</v>
      </c>
    </row>
    <row r="440" spans="1:9" ht="33.75">
      <c r="A440" s="13"/>
      <c r="B440" s="34" t="s">
        <v>255</v>
      </c>
      <c r="C440" s="30" t="s">
        <v>52</v>
      </c>
      <c r="D440" s="30" t="s">
        <v>52</v>
      </c>
      <c r="E440" s="30" t="s">
        <v>172</v>
      </c>
      <c r="F440" s="30"/>
      <c r="G440" s="24">
        <f t="shared" si="162"/>
        <v>339.4</v>
      </c>
      <c r="H440" s="24">
        <f t="shared" si="162"/>
        <v>0</v>
      </c>
      <c r="I440" s="24">
        <f t="shared" si="162"/>
        <v>339.4</v>
      </c>
    </row>
    <row r="441" spans="1:9">
      <c r="A441" s="13"/>
      <c r="B441" s="34" t="s">
        <v>171</v>
      </c>
      <c r="C441" s="30" t="s">
        <v>52</v>
      </c>
      <c r="D441" s="30" t="s">
        <v>52</v>
      </c>
      <c r="E441" s="30" t="s">
        <v>173</v>
      </c>
      <c r="F441" s="30"/>
      <c r="G441" s="24">
        <f t="shared" si="162"/>
        <v>339.4</v>
      </c>
      <c r="H441" s="24">
        <f t="shared" si="162"/>
        <v>0</v>
      </c>
      <c r="I441" s="24">
        <f t="shared" si="162"/>
        <v>339.4</v>
      </c>
    </row>
    <row r="442" spans="1:9">
      <c r="A442" s="13"/>
      <c r="B442" s="34" t="s">
        <v>317</v>
      </c>
      <c r="C442" s="30" t="s">
        <v>52</v>
      </c>
      <c r="D442" s="30" t="s">
        <v>52</v>
      </c>
      <c r="E442" s="30" t="s">
        <v>315</v>
      </c>
      <c r="F442" s="30"/>
      <c r="G442" s="24">
        <f t="shared" ref="G442" si="163">SUM(G443:G444)</f>
        <v>339.4</v>
      </c>
      <c r="H442" s="24">
        <f t="shared" ref="H442:I442" si="164">SUM(H443:H444)</f>
        <v>0</v>
      </c>
      <c r="I442" s="24">
        <f t="shared" si="164"/>
        <v>339.4</v>
      </c>
    </row>
    <row r="443" spans="1:9" ht="22.5">
      <c r="A443" s="13"/>
      <c r="B443" s="34" t="s">
        <v>91</v>
      </c>
      <c r="C443" s="30" t="s">
        <v>52</v>
      </c>
      <c r="D443" s="30" t="s">
        <v>52</v>
      </c>
      <c r="E443" s="30" t="s">
        <v>315</v>
      </c>
      <c r="F443" s="30" t="s">
        <v>22</v>
      </c>
      <c r="G443" s="24">
        <v>252.1</v>
      </c>
      <c r="H443" s="24"/>
      <c r="I443" s="24">
        <f>G443+H443</f>
        <v>252.1</v>
      </c>
    </row>
    <row r="444" spans="1:9">
      <c r="A444" s="13"/>
      <c r="B444" s="22" t="s">
        <v>318</v>
      </c>
      <c r="C444" s="30" t="s">
        <v>52</v>
      </c>
      <c r="D444" s="30" t="s">
        <v>52</v>
      </c>
      <c r="E444" s="30" t="s">
        <v>315</v>
      </c>
      <c r="F444" s="30" t="s">
        <v>316</v>
      </c>
      <c r="G444" s="24">
        <v>87.3</v>
      </c>
      <c r="H444" s="24"/>
      <c r="I444" s="24">
        <f>G444+H444</f>
        <v>87.3</v>
      </c>
    </row>
    <row r="445" spans="1:9">
      <c r="A445" s="11" t="s">
        <v>487</v>
      </c>
      <c r="B445" s="16" t="s">
        <v>62</v>
      </c>
      <c r="C445" s="12" t="s">
        <v>52</v>
      </c>
      <c r="D445" s="12" t="s">
        <v>42</v>
      </c>
      <c r="E445" s="12"/>
      <c r="F445" s="12"/>
      <c r="G445" s="21">
        <f t="shared" ref="G445:I447" si="165">G446</f>
        <v>26794.2</v>
      </c>
      <c r="H445" s="21">
        <f t="shared" si="165"/>
        <v>4484.9000000000005</v>
      </c>
      <c r="I445" s="21">
        <f t="shared" si="165"/>
        <v>31279.1</v>
      </c>
    </row>
    <row r="446" spans="1:9" ht="33.75">
      <c r="A446" s="13"/>
      <c r="B446" s="26" t="s">
        <v>255</v>
      </c>
      <c r="C446" s="30" t="s">
        <v>52</v>
      </c>
      <c r="D446" s="30" t="s">
        <v>42</v>
      </c>
      <c r="E446" s="30" t="s">
        <v>172</v>
      </c>
      <c r="F446" s="30"/>
      <c r="G446" s="24">
        <f>G447+G470+G458</f>
        <v>26794.2</v>
      </c>
      <c r="H446" s="24">
        <f t="shared" ref="H446:I446" si="166">H447+H470+H458</f>
        <v>4484.9000000000005</v>
      </c>
      <c r="I446" s="24">
        <f t="shared" si="166"/>
        <v>31279.1</v>
      </c>
    </row>
    <row r="447" spans="1:9" ht="22.5">
      <c r="A447" s="13"/>
      <c r="B447" s="34" t="s">
        <v>123</v>
      </c>
      <c r="C447" s="30" t="s">
        <v>52</v>
      </c>
      <c r="D447" s="30" t="s">
        <v>42</v>
      </c>
      <c r="E447" s="30" t="s">
        <v>257</v>
      </c>
      <c r="F447" s="30"/>
      <c r="G447" s="24">
        <f t="shared" si="165"/>
        <v>4442</v>
      </c>
      <c r="H447" s="24">
        <f t="shared" si="165"/>
        <v>130.5</v>
      </c>
      <c r="I447" s="24">
        <f t="shared" si="165"/>
        <v>4572.5</v>
      </c>
    </row>
    <row r="448" spans="1:9" ht="22.5">
      <c r="A448" s="13"/>
      <c r="B448" s="34" t="s">
        <v>124</v>
      </c>
      <c r="C448" s="30" t="s">
        <v>52</v>
      </c>
      <c r="D448" s="30" t="s">
        <v>42</v>
      </c>
      <c r="E448" s="30" t="s">
        <v>230</v>
      </c>
      <c r="F448" s="30"/>
      <c r="G448" s="24">
        <f t="shared" ref="G448:I448" si="167">G449+G452</f>
        <v>4442</v>
      </c>
      <c r="H448" s="24">
        <f t="shared" si="167"/>
        <v>130.5</v>
      </c>
      <c r="I448" s="24">
        <f t="shared" si="167"/>
        <v>4572.5</v>
      </c>
    </row>
    <row r="449" spans="1:9" ht="22.5">
      <c r="A449" s="13"/>
      <c r="B449" s="34" t="s">
        <v>125</v>
      </c>
      <c r="C449" s="30" t="s">
        <v>52</v>
      </c>
      <c r="D449" s="30" t="s">
        <v>42</v>
      </c>
      <c r="E449" s="30" t="s">
        <v>231</v>
      </c>
      <c r="F449" s="30"/>
      <c r="G449" s="24">
        <f t="shared" ref="G449:I449" si="168">G450+G451</f>
        <v>3962.5</v>
      </c>
      <c r="H449" s="24">
        <f t="shared" si="168"/>
        <v>130.5</v>
      </c>
      <c r="I449" s="24">
        <f t="shared" si="168"/>
        <v>4093</v>
      </c>
    </row>
    <row r="450" spans="1:9">
      <c r="A450" s="13"/>
      <c r="B450" s="34" t="s">
        <v>87</v>
      </c>
      <c r="C450" s="30" t="s">
        <v>52</v>
      </c>
      <c r="D450" s="30" t="s">
        <v>42</v>
      </c>
      <c r="E450" s="30" t="s">
        <v>231</v>
      </c>
      <c r="F450" s="31" t="s">
        <v>13</v>
      </c>
      <c r="G450" s="24">
        <v>3043.4</v>
      </c>
      <c r="H450" s="24">
        <v>100.2</v>
      </c>
      <c r="I450" s="24">
        <f>G450+H450</f>
        <v>3143.6</v>
      </c>
    </row>
    <row r="451" spans="1:9" ht="33.75">
      <c r="A451" s="13"/>
      <c r="B451" s="34" t="s">
        <v>88</v>
      </c>
      <c r="C451" s="30" t="s">
        <v>52</v>
      </c>
      <c r="D451" s="30" t="s">
        <v>42</v>
      </c>
      <c r="E451" s="30" t="s">
        <v>231</v>
      </c>
      <c r="F451" s="31" t="s">
        <v>89</v>
      </c>
      <c r="G451" s="24">
        <v>919.1</v>
      </c>
      <c r="H451" s="24">
        <v>30.3</v>
      </c>
      <c r="I451" s="24">
        <f>G451+H451</f>
        <v>949.4</v>
      </c>
    </row>
    <row r="452" spans="1:9" ht="22.5">
      <c r="A452" s="13"/>
      <c r="B452" s="34" t="s">
        <v>320</v>
      </c>
      <c r="C452" s="30" t="s">
        <v>52</v>
      </c>
      <c r="D452" s="30" t="s">
        <v>42</v>
      </c>
      <c r="E452" s="30" t="s">
        <v>319</v>
      </c>
      <c r="F452" s="30"/>
      <c r="G452" s="24">
        <f>SUM(G453:G457)</f>
        <v>479.5</v>
      </c>
      <c r="H452" s="24">
        <f t="shared" ref="H452:I452" si="169">SUM(H453:H457)</f>
        <v>0</v>
      </c>
      <c r="I452" s="24">
        <f t="shared" si="169"/>
        <v>479.5</v>
      </c>
    </row>
    <row r="453" spans="1:9" ht="22.5">
      <c r="A453" s="13"/>
      <c r="B453" s="34" t="s">
        <v>14</v>
      </c>
      <c r="C453" s="30" t="s">
        <v>52</v>
      </c>
      <c r="D453" s="30" t="s">
        <v>42</v>
      </c>
      <c r="E453" s="30" t="s">
        <v>319</v>
      </c>
      <c r="F453" s="31" t="s">
        <v>20</v>
      </c>
      <c r="G453" s="24">
        <v>253.6</v>
      </c>
      <c r="H453" s="24"/>
      <c r="I453" s="24">
        <f>G453+H453</f>
        <v>253.6</v>
      </c>
    </row>
    <row r="454" spans="1:9" ht="33.75">
      <c r="A454" s="13"/>
      <c r="B454" s="34" t="s">
        <v>88</v>
      </c>
      <c r="C454" s="30" t="s">
        <v>52</v>
      </c>
      <c r="D454" s="30" t="s">
        <v>42</v>
      </c>
      <c r="E454" s="30" t="s">
        <v>319</v>
      </c>
      <c r="F454" s="31" t="s">
        <v>89</v>
      </c>
      <c r="G454" s="24">
        <v>76.599999999999994</v>
      </c>
      <c r="H454" s="24"/>
      <c r="I454" s="24">
        <f>G454+H454</f>
        <v>76.599999999999994</v>
      </c>
    </row>
    <row r="455" spans="1:9">
      <c r="A455" s="13"/>
      <c r="B455" s="37" t="s">
        <v>23</v>
      </c>
      <c r="C455" s="14" t="s">
        <v>52</v>
      </c>
      <c r="D455" s="14" t="s">
        <v>42</v>
      </c>
      <c r="E455" s="14" t="s">
        <v>319</v>
      </c>
      <c r="F455" s="44" t="s">
        <v>99</v>
      </c>
      <c r="G455" s="24">
        <v>38.5</v>
      </c>
      <c r="H455" s="24"/>
      <c r="I455" s="24">
        <f>SUM(G455:H455)</f>
        <v>38.5</v>
      </c>
    </row>
    <row r="456" spans="1:9">
      <c r="A456" s="13"/>
      <c r="B456" s="37" t="s">
        <v>100</v>
      </c>
      <c r="C456" s="14" t="s">
        <v>52</v>
      </c>
      <c r="D456" s="14" t="s">
        <v>42</v>
      </c>
      <c r="E456" s="14" t="s">
        <v>319</v>
      </c>
      <c r="F456" s="44" t="s">
        <v>36</v>
      </c>
      <c r="G456" s="24">
        <v>5.8</v>
      </c>
      <c r="H456" s="24"/>
      <c r="I456" s="24">
        <f t="shared" ref="I456:I457" si="170">SUM(G456:H456)</f>
        <v>5.8</v>
      </c>
    </row>
    <row r="457" spans="1:9">
      <c r="A457" s="13"/>
      <c r="B457" s="37" t="s">
        <v>102</v>
      </c>
      <c r="C457" s="14" t="s">
        <v>52</v>
      </c>
      <c r="D457" s="14" t="s">
        <v>42</v>
      </c>
      <c r="E457" s="14" t="s">
        <v>319</v>
      </c>
      <c r="F457" s="44" t="s">
        <v>103</v>
      </c>
      <c r="G457" s="24">
        <v>105</v>
      </c>
      <c r="H457" s="24"/>
      <c r="I457" s="24">
        <f t="shared" si="170"/>
        <v>105</v>
      </c>
    </row>
    <row r="458" spans="1:9" ht="33.75">
      <c r="A458" s="13"/>
      <c r="B458" s="34" t="s">
        <v>258</v>
      </c>
      <c r="C458" s="30" t="s">
        <v>52</v>
      </c>
      <c r="D458" s="30" t="s">
        <v>42</v>
      </c>
      <c r="E458" s="30" t="s">
        <v>491</v>
      </c>
      <c r="F458" s="30"/>
      <c r="G458" s="24">
        <f t="shared" ref="G458:H458" si="171">G459</f>
        <v>20687</v>
      </c>
      <c r="H458" s="24">
        <f t="shared" si="171"/>
        <v>4495.8</v>
      </c>
      <c r="I458" s="24">
        <f>I459</f>
        <v>25182.799999999999</v>
      </c>
    </row>
    <row r="459" spans="1:9" ht="22.5">
      <c r="A459" s="13"/>
      <c r="B459" s="34" t="s">
        <v>126</v>
      </c>
      <c r="C459" s="30" t="s">
        <v>52</v>
      </c>
      <c r="D459" s="30" t="s">
        <v>42</v>
      </c>
      <c r="E459" s="30" t="s">
        <v>492</v>
      </c>
      <c r="F459" s="30"/>
      <c r="G459" s="24">
        <f t="shared" ref="G459:H459" si="172">G460+G463+G468</f>
        <v>20687</v>
      </c>
      <c r="H459" s="24">
        <f t="shared" si="172"/>
        <v>4495.8</v>
      </c>
      <c r="I459" s="24">
        <f>I460+I463+I468</f>
        <v>25182.799999999999</v>
      </c>
    </row>
    <row r="460" spans="1:9" ht="22.5">
      <c r="A460" s="13"/>
      <c r="B460" s="34" t="s">
        <v>127</v>
      </c>
      <c r="C460" s="30" t="s">
        <v>52</v>
      </c>
      <c r="D460" s="30" t="s">
        <v>42</v>
      </c>
      <c r="E460" s="30" t="s">
        <v>493</v>
      </c>
      <c r="F460" s="30"/>
      <c r="G460" s="24">
        <f t="shared" ref="G460:H460" si="173">G461+G462</f>
        <v>16144.999999999998</v>
      </c>
      <c r="H460" s="24">
        <f t="shared" si="173"/>
        <v>396.20000000000005</v>
      </c>
      <c r="I460" s="24">
        <f>I461+I462</f>
        <v>16541.199999999997</v>
      </c>
    </row>
    <row r="461" spans="1:9">
      <c r="A461" s="13"/>
      <c r="B461" s="34" t="s">
        <v>146</v>
      </c>
      <c r="C461" s="30" t="s">
        <v>52</v>
      </c>
      <c r="D461" s="30" t="s">
        <v>42</v>
      </c>
      <c r="E461" s="30" t="s">
        <v>493</v>
      </c>
      <c r="F461" s="30" t="s">
        <v>35</v>
      </c>
      <c r="G461" s="24">
        <v>12400.199999999999</v>
      </c>
      <c r="H461" s="24">
        <v>304.3</v>
      </c>
      <c r="I461" s="24">
        <f>G461+H461</f>
        <v>12704.499999999998</v>
      </c>
    </row>
    <row r="462" spans="1:9" ht="22.5">
      <c r="A462" s="13"/>
      <c r="B462" s="34" t="s">
        <v>147</v>
      </c>
      <c r="C462" s="30" t="s">
        <v>52</v>
      </c>
      <c r="D462" s="30" t="s">
        <v>42</v>
      </c>
      <c r="E462" s="30" t="s">
        <v>493</v>
      </c>
      <c r="F462" s="30" t="s">
        <v>107</v>
      </c>
      <c r="G462" s="24">
        <v>3744.7999999999997</v>
      </c>
      <c r="H462" s="24">
        <v>91.9</v>
      </c>
      <c r="I462" s="24">
        <f>G462+H462</f>
        <v>3836.7</v>
      </c>
    </row>
    <row r="463" spans="1:9" ht="22.5">
      <c r="A463" s="13"/>
      <c r="B463" s="34" t="s">
        <v>128</v>
      </c>
      <c r="C463" s="30" t="s">
        <v>52</v>
      </c>
      <c r="D463" s="30" t="s">
        <v>42</v>
      </c>
      <c r="E463" s="30" t="s">
        <v>494</v>
      </c>
      <c r="F463" s="30"/>
      <c r="G463" s="24">
        <f t="shared" ref="G463:H463" si="174">SUM(G464:G467)</f>
        <v>4373.8</v>
      </c>
      <c r="H463" s="24">
        <f t="shared" si="174"/>
        <v>4099.6000000000004</v>
      </c>
      <c r="I463" s="24">
        <f>SUM(I464:I467)</f>
        <v>8473.4000000000015</v>
      </c>
    </row>
    <row r="464" spans="1:9" ht="22.5">
      <c r="A464" s="13"/>
      <c r="B464" s="34" t="s">
        <v>281</v>
      </c>
      <c r="C464" s="30" t="s">
        <v>52</v>
      </c>
      <c r="D464" s="30" t="s">
        <v>42</v>
      </c>
      <c r="E464" s="30" t="s">
        <v>494</v>
      </c>
      <c r="F464" s="30" t="s">
        <v>389</v>
      </c>
      <c r="G464" s="24">
        <v>1461.8</v>
      </c>
      <c r="H464" s="24">
        <v>77</v>
      </c>
      <c r="I464" s="24">
        <f>G464+H464</f>
        <v>1538.8</v>
      </c>
    </row>
    <row r="465" spans="1:9" ht="22.5">
      <c r="A465" s="13"/>
      <c r="B465" s="34" t="s">
        <v>21</v>
      </c>
      <c r="C465" s="30" t="s">
        <v>52</v>
      </c>
      <c r="D465" s="30" t="s">
        <v>42</v>
      </c>
      <c r="E465" s="30" t="s">
        <v>494</v>
      </c>
      <c r="F465" s="31">
        <v>242</v>
      </c>
      <c r="G465" s="24">
        <v>1244.9000000000001</v>
      </c>
      <c r="H465" s="24">
        <v>222.6</v>
      </c>
      <c r="I465" s="24">
        <f>G465+H465</f>
        <v>1467.5</v>
      </c>
    </row>
    <row r="466" spans="1:9" ht="22.5">
      <c r="A466" s="13"/>
      <c r="B466" s="34" t="s">
        <v>91</v>
      </c>
      <c r="C466" s="30" t="s">
        <v>52</v>
      </c>
      <c r="D466" s="30" t="s">
        <v>42</v>
      </c>
      <c r="E466" s="30" t="s">
        <v>494</v>
      </c>
      <c r="F466" s="31">
        <v>244</v>
      </c>
      <c r="G466" s="24">
        <v>1656.9</v>
      </c>
      <c r="H466" s="24">
        <v>3800</v>
      </c>
      <c r="I466" s="24">
        <f>G466+H466</f>
        <v>5456.9</v>
      </c>
    </row>
    <row r="467" spans="1:9">
      <c r="A467" s="13"/>
      <c r="B467" s="34" t="s">
        <v>100</v>
      </c>
      <c r="C467" s="30" t="s">
        <v>52</v>
      </c>
      <c r="D467" s="30" t="s">
        <v>42</v>
      </c>
      <c r="E467" s="30" t="s">
        <v>494</v>
      </c>
      <c r="F467" s="31" t="s">
        <v>36</v>
      </c>
      <c r="G467" s="24">
        <v>10.199999999999999</v>
      </c>
      <c r="H467" s="24"/>
      <c r="I467" s="24">
        <f>G467+H467</f>
        <v>10.199999999999999</v>
      </c>
    </row>
    <row r="468" spans="1:9" ht="22.5">
      <c r="A468" s="13"/>
      <c r="B468" s="34" t="s">
        <v>229</v>
      </c>
      <c r="C468" s="30" t="s">
        <v>52</v>
      </c>
      <c r="D468" s="30" t="s">
        <v>42</v>
      </c>
      <c r="E468" s="30" t="s">
        <v>495</v>
      </c>
      <c r="F468" s="31"/>
      <c r="G468" s="24">
        <f t="shared" ref="G468:I468" si="175">G469</f>
        <v>168.2</v>
      </c>
      <c r="H468" s="24">
        <f t="shared" si="175"/>
        <v>0</v>
      </c>
      <c r="I468" s="24">
        <f t="shared" si="175"/>
        <v>168.2</v>
      </c>
    </row>
    <row r="469" spans="1:9">
      <c r="A469" s="13"/>
      <c r="B469" s="26" t="s">
        <v>251</v>
      </c>
      <c r="C469" s="30" t="s">
        <v>52</v>
      </c>
      <c r="D469" s="30" t="s">
        <v>42</v>
      </c>
      <c r="E469" s="30" t="s">
        <v>495</v>
      </c>
      <c r="F469" s="31" t="s">
        <v>252</v>
      </c>
      <c r="G469" s="24">
        <v>168.2</v>
      </c>
      <c r="H469" s="24"/>
      <c r="I469" s="24">
        <f>G469+H469</f>
        <v>168.2</v>
      </c>
    </row>
    <row r="470" spans="1:9">
      <c r="A470" s="13"/>
      <c r="B470" s="34" t="s">
        <v>171</v>
      </c>
      <c r="C470" s="30" t="s">
        <v>52</v>
      </c>
      <c r="D470" s="30" t="s">
        <v>42</v>
      </c>
      <c r="E470" s="30" t="s">
        <v>173</v>
      </c>
      <c r="F470" s="30"/>
      <c r="G470" s="24">
        <f>G471+G473</f>
        <v>1665.1999999999998</v>
      </c>
      <c r="H470" s="24">
        <f t="shared" ref="H470:I470" si="176">H471+H473</f>
        <v>-141.4</v>
      </c>
      <c r="I470" s="24">
        <f t="shared" si="176"/>
        <v>1523.8</v>
      </c>
    </row>
    <row r="471" spans="1:9" ht="22.5">
      <c r="A471" s="13"/>
      <c r="B471" s="34" t="s">
        <v>114</v>
      </c>
      <c r="C471" s="30" t="s">
        <v>52</v>
      </c>
      <c r="D471" s="30" t="s">
        <v>42</v>
      </c>
      <c r="E471" s="30" t="s">
        <v>115</v>
      </c>
      <c r="F471" s="30"/>
      <c r="G471" s="24">
        <f>G472</f>
        <v>466.1</v>
      </c>
      <c r="H471" s="24">
        <f>H472</f>
        <v>-146.9</v>
      </c>
      <c r="I471" s="24">
        <f t="shared" ref="I471" si="177">I472</f>
        <v>319.20000000000005</v>
      </c>
    </row>
    <row r="472" spans="1:9" ht="33.75">
      <c r="A472" s="13"/>
      <c r="B472" s="34" t="s">
        <v>57</v>
      </c>
      <c r="C472" s="30" t="s">
        <v>52</v>
      </c>
      <c r="D472" s="30" t="s">
        <v>42</v>
      </c>
      <c r="E472" s="30" t="s">
        <v>115</v>
      </c>
      <c r="F472" s="31">
        <v>611</v>
      </c>
      <c r="G472" s="24">
        <v>466.1</v>
      </c>
      <c r="H472" s="24">
        <v>-146.9</v>
      </c>
      <c r="I472" s="24">
        <f>G472+H472</f>
        <v>319.20000000000005</v>
      </c>
    </row>
    <row r="473" spans="1:9" ht="22.5">
      <c r="A473" s="13"/>
      <c r="B473" s="32" t="s">
        <v>122</v>
      </c>
      <c r="C473" s="30" t="s">
        <v>52</v>
      </c>
      <c r="D473" s="30" t="s">
        <v>42</v>
      </c>
      <c r="E473" s="30" t="s">
        <v>380</v>
      </c>
      <c r="F473" s="30"/>
      <c r="G473" s="24">
        <f>SUM(G474:G475)</f>
        <v>1199.0999999999999</v>
      </c>
      <c r="H473" s="24">
        <f t="shared" ref="H473:I473" si="178">SUM(H474:H475)</f>
        <v>5.5</v>
      </c>
      <c r="I473" s="24">
        <f t="shared" si="178"/>
        <v>1204.5999999999999</v>
      </c>
    </row>
    <row r="474" spans="1:9" ht="22.5">
      <c r="A474" s="13"/>
      <c r="B474" s="32" t="s">
        <v>235</v>
      </c>
      <c r="C474" s="30" t="s">
        <v>52</v>
      </c>
      <c r="D474" s="30" t="s">
        <v>42</v>
      </c>
      <c r="E474" s="30" t="s">
        <v>380</v>
      </c>
      <c r="F474" s="31" t="s">
        <v>73</v>
      </c>
      <c r="G474" s="24">
        <v>234.6</v>
      </c>
      <c r="H474" s="24">
        <v>5.5</v>
      </c>
      <c r="I474" s="24">
        <f>G474+H474</f>
        <v>240.1</v>
      </c>
    </row>
    <row r="475" spans="1:9">
      <c r="A475" s="11"/>
      <c r="B475" s="32" t="s">
        <v>227</v>
      </c>
      <c r="C475" s="30" t="s">
        <v>52</v>
      </c>
      <c r="D475" s="30" t="s">
        <v>42</v>
      </c>
      <c r="E475" s="30" t="s">
        <v>380</v>
      </c>
      <c r="F475" s="31">
        <v>612</v>
      </c>
      <c r="G475" s="24">
        <v>964.5</v>
      </c>
      <c r="H475" s="24"/>
      <c r="I475" s="24">
        <f>G475+H475</f>
        <v>964.5</v>
      </c>
    </row>
    <row r="476" spans="1:9">
      <c r="A476" s="11">
        <v>7</v>
      </c>
      <c r="B476" s="16" t="s">
        <v>63</v>
      </c>
      <c r="C476" s="12" t="s">
        <v>64</v>
      </c>
      <c r="D476" s="12" t="s">
        <v>53</v>
      </c>
      <c r="E476" s="12"/>
      <c r="F476" s="12"/>
      <c r="G476" s="21">
        <f t="shared" ref="G476:I478" si="179">G477</f>
        <v>77578.899999999994</v>
      </c>
      <c r="H476" s="21">
        <f t="shared" si="179"/>
        <v>5566.4999999999991</v>
      </c>
      <c r="I476" s="21">
        <f t="shared" si="179"/>
        <v>83145.399999999994</v>
      </c>
    </row>
    <row r="477" spans="1:9">
      <c r="A477" s="11" t="s">
        <v>65</v>
      </c>
      <c r="B477" s="16" t="s">
        <v>66</v>
      </c>
      <c r="C477" s="28" t="s">
        <v>64</v>
      </c>
      <c r="D477" s="28" t="s">
        <v>8</v>
      </c>
      <c r="E477" s="28"/>
      <c r="F477" s="28"/>
      <c r="G477" s="21">
        <f>G478+G525</f>
        <v>77578.899999999994</v>
      </c>
      <c r="H477" s="21">
        <f>H478+H525</f>
        <v>5566.4999999999991</v>
      </c>
      <c r="I477" s="21">
        <f>I478+I525</f>
        <v>83145.399999999994</v>
      </c>
    </row>
    <row r="478" spans="1:9" ht="33.75">
      <c r="A478" s="13"/>
      <c r="B478" s="34" t="s">
        <v>255</v>
      </c>
      <c r="C478" s="30" t="s">
        <v>64</v>
      </c>
      <c r="D478" s="30" t="s">
        <v>8</v>
      </c>
      <c r="E478" s="30" t="s">
        <v>172</v>
      </c>
      <c r="F478" s="30"/>
      <c r="G478" s="24">
        <f t="shared" si="179"/>
        <v>61740.69999999999</v>
      </c>
      <c r="H478" s="24">
        <f t="shared" si="179"/>
        <v>4711.0999999999995</v>
      </c>
      <c r="I478" s="24">
        <f t="shared" si="179"/>
        <v>66451.799999999988</v>
      </c>
    </row>
    <row r="479" spans="1:9">
      <c r="A479" s="13"/>
      <c r="B479" s="34" t="s">
        <v>174</v>
      </c>
      <c r="C479" s="30" t="s">
        <v>64</v>
      </c>
      <c r="D479" s="30" t="s">
        <v>8</v>
      </c>
      <c r="E479" s="30" t="s">
        <v>175</v>
      </c>
      <c r="F479" s="30"/>
      <c r="G479" s="24">
        <f>G480+G483+G485+G489+G491+G497+G500+G502+G504+G506+G508+G487+G511+G514+G517+G523+G494+G520</f>
        <v>61740.69999999999</v>
      </c>
      <c r="H479" s="24">
        <f t="shared" ref="H479:I479" si="180">H480+H483+H485+H489+H491+H497+H500+H502+H504+H506+H508+H487+H511+H514+H517+H523+H494+H520</f>
        <v>4711.0999999999995</v>
      </c>
      <c r="I479" s="24">
        <f t="shared" si="180"/>
        <v>66451.799999999988</v>
      </c>
    </row>
    <row r="480" spans="1:9">
      <c r="A480" s="13"/>
      <c r="B480" s="34" t="s">
        <v>131</v>
      </c>
      <c r="C480" s="30" t="s">
        <v>64</v>
      </c>
      <c r="D480" s="30" t="s">
        <v>8</v>
      </c>
      <c r="E480" s="30" t="s">
        <v>259</v>
      </c>
      <c r="F480" s="30"/>
      <c r="G480" s="24">
        <f>G481+G482</f>
        <v>2746.7</v>
      </c>
      <c r="H480" s="24">
        <f t="shared" ref="H480:I480" si="181">H481+H482</f>
        <v>0</v>
      </c>
      <c r="I480" s="24">
        <f t="shared" si="181"/>
        <v>2746.7</v>
      </c>
    </row>
    <row r="481" spans="1:9" ht="33.75">
      <c r="A481" s="13"/>
      <c r="B481" s="34" t="s">
        <v>56</v>
      </c>
      <c r="C481" s="30" t="s">
        <v>64</v>
      </c>
      <c r="D481" s="30" t="s">
        <v>8</v>
      </c>
      <c r="E481" s="30" t="s">
        <v>259</v>
      </c>
      <c r="F481" s="56" t="s">
        <v>67</v>
      </c>
      <c r="G481" s="24">
        <v>2299.5</v>
      </c>
      <c r="H481" s="24"/>
      <c r="I481" s="24">
        <f>G481+H481</f>
        <v>2299.5</v>
      </c>
    </row>
    <row r="482" spans="1:9">
      <c r="A482" s="13"/>
      <c r="B482" s="34" t="s">
        <v>310</v>
      </c>
      <c r="C482" s="30" t="s">
        <v>64</v>
      </c>
      <c r="D482" s="30" t="s">
        <v>8</v>
      </c>
      <c r="E482" s="30" t="s">
        <v>259</v>
      </c>
      <c r="F482" s="56">
        <v>612</v>
      </c>
      <c r="G482" s="24">
        <v>447.2</v>
      </c>
      <c r="H482" s="24"/>
      <c r="I482" s="24">
        <f>G482+H482</f>
        <v>447.2</v>
      </c>
    </row>
    <row r="483" spans="1:9" ht="22.5">
      <c r="A483" s="13"/>
      <c r="B483" s="34" t="s">
        <v>243</v>
      </c>
      <c r="C483" s="30" t="s">
        <v>64</v>
      </c>
      <c r="D483" s="30" t="s">
        <v>8</v>
      </c>
      <c r="E483" s="30" t="s">
        <v>260</v>
      </c>
      <c r="F483" s="31"/>
      <c r="G483" s="24">
        <f t="shared" ref="G483:I483" si="182">SUM(G484)</f>
        <v>25</v>
      </c>
      <c r="H483" s="24">
        <f t="shared" si="182"/>
        <v>0</v>
      </c>
      <c r="I483" s="24">
        <f t="shared" si="182"/>
        <v>25</v>
      </c>
    </row>
    <row r="484" spans="1:9" ht="33.75">
      <c r="A484" s="13"/>
      <c r="B484" s="34" t="s">
        <v>57</v>
      </c>
      <c r="C484" s="30" t="s">
        <v>64</v>
      </c>
      <c r="D484" s="30" t="s">
        <v>8</v>
      </c>
      <c r="E484" s="30" t="s">
        <v>260</v>
      </c>
      <c r="F484" s="30" t="s">
        <v>67</v>
      </c>
      <c r="G484" s="24">
        <v>25</v>
      </c>
      <c r="H484" s="24"/>
      <c r="I484" s="24">
        <f>G484+H484</f>
        <v>25</v>
      </c>
    </row>
    <row r="485" spans="1:9" ht="22.5">
      <c r="A485" s="13"/>
      <c r="B485" s="34" t="s">
        <v>244</v>
      </c>
      <c r="C485" s="30" t="s">
        <v>64</v>
      </c>
      <c r="D485" s="30" t="s">
        <v>8</v>
      </c>
      <c r="E485" s="30" t="s">
        <v>261</v>
      </c>
      <c r="F485" s="31"/>
      <c r="G485" s="24">
        <f t="shared" ref="G485:I485" si="183">SUM(G486)</f>
        <v>77.400000000000006</v>
      </c>
      <c r="H485" s="24">
        <f t="shared" si="183"/>
        <v>0</v>
      </c>
      <c r="I485" s="24">
        <f t="shared" si="183"/>
        <v>77.400000000000006</v>
      </c>
    </row>
    <row r="486" spans="1:9" ht="33.75">
      <c r="A486" s="13"/>
      <c r="B486" s="34" t="s">
        <v>57</v>
      </c>
      <c r="C486" s="30" t="s">
        <v>64</v>
      </c>
      <c r="D486" s="30" t="s">
        <v>8</v>
      </c>
      <c r="E486" s="30" t="s">
        <v>261</v>
      </c>
      <c r="F486" s="30" t="s">
        <v>67</v>
      </c>
      <c r="G486" s="24">
        <v>77.400000000000006</v>
      </c>
      <c r="H486" s="24"/>
      <c r="I486" s="24">
        <f>G486+H486</f>
        <v>77.400000000000006</v>
      </c>
    </row>
    <row r="487" spans="1:9" ht="22.5">
      <c r="A487" s="13"/>
      <c r="B487" s="32" t="s">
        <v>348</v>
      </c>
      <c r="C487" s="30" t="s">
        <v>64</v>
      </c>
      <c r="D487" s="30" t="s">
        <v>8</v>
      </c>
      <c r="E487" s="30" t="s">
        <v>349</v>
      </c>
      <c r="F487" s="31"/>
      <c r="G487" s="24">
        <f t="shared" ref="G487:I487" si="184">SUM(G488)</f>
        <v>18.7</v>
      </c>
      <c r="H487" s="24">
        <f t="shared" si="184"/>
        <v>0</v>
      </c>
      <c r="I487" s="24">
        <f t="shared" si="184"/>
        <v>18.7</v>
      </c>
    </row>
    <row r="488" spans="1:9" ht="33.75">
      <c r="A488" s="13"/>
      <c r="B488" s="32" t="s">
        <v>57</v>
      </c>
      <c r="C488" s="30" t="s">
        <v>64</v>
      </c>
      <c r="D488" s="30" t="s">
        <v>8</v>
      </c>
      <c r="E488" s="30" t="s">
        <v>349</v>
      </c>
      <c r="F488" s="30" t="s">
        <v>67</v>
      </c>
      <c r="G488" s="24">
        <v>18.7</v>
      </c>
      <c r="H488" s="24"/>
      <c r="I488" s="24">
        <f>G488+H488</f>
        <v>18.7</v>
      </c>
    </row>
    <row r="489" spans="1:9" ht="13.5" customHeight="1">
      <c r="A489" s="13"/>
      <c r="B489" s="26" t="s">
        <v>191</v>
      </c>
      <c r="C489" s="30" t="s">
        <v>64</v>
      </c>
      <c r="D489" s="30" t="s">
        <v>8</v>
      </c>
      <c r="E489" s="30" t="s">
        <v>262</v>
      </c>
      <c r="F489" s="30"/>
      <c r="G489" s="24">
        <f t="shared" ref="G489:I489" si="185">G490</f>
        <v>14492.3</v>
      </c>
      <c r="H489" s="24">
        <f t="shared" si="185"/>
        <v>442.7</v>
      </c>
      <c r="I489" s="24">
        <f t="shared" si="185"/>
        <v>14935</v>
      </c>
    </row>
    <row r="490" spans="1:9" ht="33.75">
      <c r="A490" s="13"/>
      <c r="B490" s="26" t="s">
        <v>56</v>
      </c>
      <c r="C490" s="30" t="s">
        <v>64</v>
      </c>
      <c r="D490" s="30" t="s">
        <v>8</v>
      </c>
      <c r="E490" s="30" t="s">
        <v>262</v>
      </c>
      <c r="F490" s="56" t="s">
        <v>67</v>
      </c>
      <c r="G490" s="24">
        <v>14492.3</v>
      </c>
      <c r="H490" s="24">
        <v>442.7</v>
      </c>
      <c r="I490" s="24">
        <f>G490+H490</f>
        <v>14935</v>
      </c>
    </row>
    <row r="491" spans="1:9">
      <c r="A491" s="13"/>
      <c r="B491" s="26" t="s">
        <v>321</v>
      </c>
      <c r="C491" s="30" t="s">
        <v>64</v>
      </c>
      <c r="D491" s="30" t="s">
        <v>8</v>
      </c>
      <c r="E491" s="30" t="s">
        <v>352</v>
      </c>
      <c r="F491" s="30"/>
      <c r="G491" s="24">
        <f t="shared" ref="G491:I491" si="186">SUM(G492:G493)</f>
        <v>62</v>
      </c>
      <c r="H491" s="24">
        <f t="shared" si="186"/>
        <v>0</v>
      </c>
      <c r="I491" s="24">
        <f t="shared" si="186"/>
        <v>62</v>
      </c>
    </row>
    <row r="492" spans="1:9">
      <c r="A492" s="13"/>
      <c r="B492" s="34" t="s">
        <v>226</v>
      </c>
      <c r="C492" s="30" t="s">
        <v>64</v>
      </c>
      <c r="D492" s="30" t="s">
        <v>8</v>
      </c>
      <c r="E492" s="30" t="s">
        <v>352</v>
      </c>
      <c r="F492" s="56">
        <v>612</v>
      </c>
      <c r="G492" s="24">
        <v>1.3</v>
      </c>
      <c r="H492" s="24"/>
      <c r="I492" s="24">
        <f>G492+H492</f>
        <v>1.3</v>
      </c>
    </row>
    <row r="493" spans="1:9">
      <c r="A493" s="13"/>
      <c r="B493" s="34" t="s">
        <v>227</v>
      </c>
      <c r="C493" s="30" t="s">
        <v>64</v>
      </c>
      <c r="D493" s="30" t="s">
        <v>8</v>
      </c>
      <c r="E493" s="30" t="s">
        <v>352</v>
      </c>
      <c r="F493" s="56">
        <v>612</v>
      </c>
      <c r="G493" s="24">
        <v>60.7</v>
      </c>
      <c r="H493" s="24"/>
      <c r="I493" s="24">
        <f>G493+H493</f>
        <v>60.7</v>
      </c>
    </row>
    <row r="494" spans="1:9" ht="33.75">
      <c r="A494" s="13"/>
      <c r="B494" s="26" t="s">
        <v>515</v>
      </c>
      <c r="C494" s="30" t="s">
        <v>64</v>
      </c>
      <c r="D494" s="30" t="s">
        <v>8</v>
      </c>
      <c r="E494" s="30" t="s">
        <v>516</v>
      </c>
      <c r="F494" s="30"/>
      <c r="G494" s="24">
        <f>SUM(G495:G496)</f>
        <v>696.19999999999993</v>
      </c>
      <c r="H494" s="24">
        <f t="shared" ref="H494:I494" si="187">SUM(H495:H496)</f>
        <v>538.79999999999995</v>
      </c>
      <c r="I494" s="24">
        <f t="shared" si="187"/>
        <v>1235</v>
      </c>
    </row>
    <row r="495" spans="1:9" ht="33.75">
      <c r="A495" s="13"/>
      <c r="B495" s="26" t="s">
        <v>221</v>
      </c>
      <c r="C495" s="30" t="s">
        <v>64</v>
      </c>
      <c r="D495" s="30" t="s">
        <v>8</v>
      </c>
      <c r="E495" s="30" t="s">
        <v>516</v>
      </c>
      <c r="F495" s="31" t="s">
        <v>67</v>
      </c>
      <c r="G495" s="24">
        <v>13.9</v>
      </c>
      <c r="H495" s="24">
        <v>10.8</v>
      </c>
      <c r="I495" s="24">
        <f>SUM(G495:H495)</f>
        <v>24.700000000000003</v>
      </c>
    </row>
    <row r="496" spans="1:9" ht="33.75">
      <c r="A496" s="13"/>
      <c r="B496" s="26" t="s">
        <v>222</v>
      </c>
      <c r="C496" s="30" t="s">
        <v>64</v>
      </c>
      <c r="D496" s="30" t="s">
        <v>8</v>
      </c>
      <c r="E496" s="30" t="s">
        <v>516</v>
      </c>
      <c r="F496" s="31" t="s">
        <v>67</v>
      </c>
      <c r="G496" s="24">
        <v>682.3</v>
      </c>
      <c r="H496" s="24">
        <v>528</v>
      </c>
      <c r="I496" s="24">
        <f>SUM(G496:H496)</f>
        <v>1210.3</v>
      </c>
    </row>
    <row r="497" spans="1:9" ht="22.5">
      <c r="A497" s="13"/>
      <c r="B497" s="34" t="s">
        <v>129</v>
      </c>
      <c r="C497" s="30" t="s">
        <v>64</v>
      </c>
      <c r="D497" s="30" t="s">
        <v>8</v>
      </c>
      <c r="E497" s="30" t="s">
        <v>130</v>
      </c>
      <c r="F497" s="30"/>
      <c r="G497" s="24">
        <f>G498+G499</f>
        <v>2661</v>
      </c>
      <c r="H497" s="24">
        <f t="shared" ref="H497:I497" si="188">H498+H499</f>
        <v>1897</v>
      </c>
      <c r="I497" s="24">
        <f t="shared" si="188"/>
        <v>4558</v>
      </c>
    </row>
    <row r="498" spans="1:9" ht="33.75">
      <c r="A498" s="13"/>
      <c r="B498" s="34" t="s">
        <v>56</v>
      </c>
      <c r="C498" s="30" t="s">
        <v>64</v>
      </c>
      <c r="D498" s="30" t="s">
        <v>8</v>
      </c>
      <c r="E498" s="30" t="s">
        <v>130</v>
      </c>
      <c r="F498" s="56" t="s">
        <v>67</v>
      </c>
      <c r="G498" s="24">
        <v>2031</v>
      </c>
      <c r="H498" s="24">
        <f>45+152</f>
        <v>197</v>
      </c>
      <c r="I498" s="24">
        <f>G498+H498</f>
        <v>2228</v>
      </c>
    </row>
    <row r="499" spans="1:9">
      <c r="A499" s="13"/>
      <c r="B499" s="34" t="s">
        <v>422</v>
      </c>
      <c r="C499" s="30" t="s">
        <v>64</v>
      </c>
      <c r="D499" s="30" t="s">
        <v>8</v>
      </c>
      <c r="E499" s="30" t="s">
        <v>130</v>
      </c>
      <c r="F499" s="56">
        <v>612</v>
      </c>
      <c r="G499" s="24">
        <v>630</v>
      </c>
      <c r="H499" s="24">
        <v>1700</v>
      </c>
      <c r="I499" s="24">
        <f>G499+H499</f>
        <v>2330</v>
      </c>
    </row>
    <row r="500" spans="1:9" ht="22.5">
      <c r="A500" s="13"/>
      <c r="B500" s="34" t="s">
        <v>312</v>
      </c>
      <c r="C500" s="30" t="s">
        <v>64</v>
      </c>
      <c r="D500" s="30" t="s">
        <v>8</v>
      </c>
      <c r="E500" s="30" t="s">
        <v>322</v>
      </c>
      <c r="F500" s="30"/>
      <c r="G500" s="24">
        <f t="shared" ref="G500:I500" si="189">SUM(G501)</f>
        <v>5</v>
      </c>
      <c r="H500" s="24">
        <f t="shared" si="189"/>
        <v>-5</v>
      </c>
      <c r="I500" s="24">
        <f t="shared" si="189"/>
        <v>0</v>
      </c>
    </row>
    <row r="501" spans="1:9" ht="33.75">
      <c r="A501" s="13"/>
      <c r="B501" s="34" t="s">
        <v>57</v>
      </c>
      <c r="C501" s="30" t="s">
        <v>64</v>
      </c>
      <c r="D501" s="30" t="s">
        <v>8</v>
      </c>
      <c r="E501" s="30" t="s">
        <v>322</v>
      </c>
      <c r="F501" s="56" t="s">
        <v>67</v>
      </c>
      <c r="G501" s="57">
        <v>5</v>
      </c>
      <c r="H501" s="57">
        <v>-5</v>
      </c>
      <c r="I501" s="24">
        <f>G501+H501</f>
        <v>0</v>
      </c>
    </row>
    <row r="502" spans="1:9" ht="33.75">
      <c r="A502" s="13"/>
      <c r="B502" s="34" t="s">
        <v>240</v>
      </c>
      <c r="C502" s="30" t="s">
        <v>64</v>
      </c>
      <c r="D502" s="30" t="s">
        <v>8</v>
      </c>
      <c r="E502" s="30" t="s">
        <v>232</v>
      </c>
      <c r="F502" s="31"/>
      <c r="G502" s="24">
        <f t="shared" ref="G502:I502" si="190">SUM(G503)</f>
        <v>160.5</v>
      </c>
      <c r="H502" s="24">
        <f t="shared" si="190"/>
        <v>0</v>
      </c>
      <c r="I502" s="24">
        <f t="shared" si="190"/>
        <v>160.5</v>
      </c>
    </row>
    <row r="503" spans="1:9" ht="33.75">
      <c r="A503" s="11"/>
      <c r="B503" s="34" t="s">
        <v>57</v>
      </c>
      <c r="C503" s="30" t="s">
        <v>64</v>
      </c>
      <c r="D503" s="30" t="s">
        <v>8</v>
      </c>
      <c r="E503" s="30" t="s">
        <v>232</v>
      </c>
      <c r="F503" s="30" t="s">
        <v>67</v>
      </c>
      <c r="G503" s="24">
        <v>160.5</v>
      </c>
      <c r="H503" s="24"/>
      <c r="I503" s="24">
        <f>G503+H503</f>
        <v>160.5</v>
      </c>
    </row>
    <row r="504" spans="1:9" ht="33.75">
      <c r="A504" s="13"/>
      <c r="B504" s="34" t="s">
        <v>241</v>
      </c>
      <c r="C504" s="30" t="s">
        <v>64</v>
      </c>
      <c r="D504" s="30" t="s">
        <v>8</v>
      </c>
      <c r="E504" s="30" t="s">
        <v>233</v>
      </c>
      <c r="F504" s="31"/>
      <c r="G504" s="24">
        <f t="shared" ref="G504:I504" si="191">SUM(G505)</f>
        <v>197.8</v>
      </c>
      <c r="H504" s="24">
        <f t="shared" si="191"/>
        <v>0</v>
      </c>
      <c r="I504" s="24">
        <f t="shared" si="191"/>
        <v>197.8</v>
      </c>
    </row>
    <row r="505" spans="1:9" ht="33.75">
      <c r="A505" s="13"/>
      <c r="B505" s="34" t="s">
        <v>57</v>
      </c>
      <c r="C505" s="30" t="s">
        <v>64</v>
      </c>
      <c r="D505" s="30" t="s">
        <v>8</v>
      </c>
      <c r="E505" s="30" t="s">
        <v>233</v>
      </c>
      <c r="F505" s="30" t="s">
        <v>67</v>
      </c>
      <c r="G505" s="24">
        <v>197.8</v>
      </c>
      <c r="H505" s="24"/>
      <c r="I505" s="24">
        <f>G505+H505</f>
        <v>197.8</v>
      </c>
    </row>
    <row r="506" spans="1:9" ht="33.75">
      <c r="A506" s="13"/>
      <c r="B506" s="34" t="s">
        <v>242</v>
      </c>
      <c r="C506" s="30" t="s">
        <v>64</v>
      </c>
      <c r="D506" s="30" t="s">
        <v>8</v>
      </c>
      <c r="E506" s="30" t="s">
        <v>234</v>
      </c>
      <c r="F506" s="31"/>
      <c r="G506" s="24">
        <f t="shared" ref="G506:I506" si="192">SUM(G507)</f>
        <v>101.9</v>
      </c>
      <c r="H506" s="24">
        <f t="shared" si="192"/>
        <v>0</v>
      </c>
      <c r="I506" s="24">
        <f t="shared" si="192"/>
        <v>101.9</v>
      </c>
    </row>
    <row r="507" spans="1:9" ht="33.75">
      <c r="A507" s="13"/>
      <c r="B507" s="34" t="s">
        <v>57</v>
      </c>
      <c r="C507" s="30" t="s">
        <v>64</v>
      </c>
      <c r="D507" s="30" t="s">
        <v>8</v>
      </c>
      <c r="E507" s="30" t="s">
        <v>234</v>
      </c>
      <c r="F507" s="30" t="s">
        <v>67</v>
      </c>
      <c r="G507" s="24">
        <v>101.9</v>
      </c>
      <c r="H507" s="24"/>
      <c r="I507" s="24">
        <f>G507+H507</f>
        <v>101.9</v>
      </c>
    </row>
    <row r="508" spans="1:9" ht="22.5">
      <c r="A508" s="13"/>
      <c r="B508" s="26" t="s">
        <v>189</v>
      </c>
      <c r="C508" s="30" t="s">
        <v>64</v>
      </c>
      <c r="D508" s="30" t="s">
        <v>8</v>
      </c>
      <c r="E508" s="30" t="s">
        <v>190</v>
      </c>
      <c r="F508" s="30"/>
      <c r="G508" s="57">
        <f t="shared" ref="G508:I508" si="193">G509+G510</f>
        <v>31108.5</v>
      </c>
      <c r="H508" s="57">
        <f t="shared" si="193"/>
        <v>-158.6</v>
      </c>
      <c r="I508" s="57">
        <f t="shared" si="193"/>
        <v>30949.9</v>
      </c>
    </row>
    <row r="509" spans="1:9" ht="33.75">
      <c r="A509" s="13"/>
      <c r="B509" s="26" t="s">
        <v>56</v>
      </c>
      <c r="C509" s="30" t="s">
        <v>64</v>
      </c>
      <c r="D509" s="30" t="s">
        <v>8</v>
      </c>
      <c r="E509" s="30" t="s">
        <v>190</v>
      </c>
      <c r="F509" s="56" t="s">
        <v>67</v>
      </c>
      <c r="G509" s="24">
        <v>31013.8</v>
      </c>
      <c r="H509" s="24">
        <v>-158.6</v>
      </c>
      <c r="I509" s="24">
        <f>G509+H509</f>
        <v>30855.200000000001</v>
      </c>
    </row>
    <row r="510" spans="1:9">
      <c r="A510" s="13"/>
      <c r="B510" s="34" t="s">
        <v>310</v>
      </c>
      <c r="C510" s="30" t="s">
        <v>64</v>
      </c>
      <c r="D510" s="30" t="s">
        <v>8</v>
      </c>
      <c r="E510" s="30" t="s">
        <v>190</v>
      </c>
      <c r="F510" s="56">
        <v>612</v>
      </c>
      <c r="G510" s="24">
        <v>94.7</v>
      </c>
      <c r="H510" s="24"/>
      <c r="I510" s="24">
        <f>G510+H510</f>
        <v>94.7</v>
      </c>
    </row>
    <row r="511" spans="1:9" ht="26.25" customHeight="1">
      <c r="A511" s="13"/>
      <c r="B511" s="32" t="s">
        <v>204</v>
      </c>
      <c r="C511" s="30" t="s">
        <v>64</v>
      </c>
      <c r="D511" s="30" t="s">
        <v>8</v>
      </c>
      <c r="E511" s="30" t="s">
        <v>381</v>
      </c>
      <c r="F511" s="31"/>
      <c r="G511" s="57">
        <f t="shared" ref="G511:I511" si="194">SUM(G512:G513)</f>
        <v>687.9</v>
      </c>
      <c r="H511" s="57">
        <f t="shared" si="194"/>
        <v>0</v>
      </c>
      <c r="I511" s="57">
        <f t="shared" si="194"/>
        <v>687.9</v>
      </c>
    </row>
    <row r="512" spans="1:9">
      <c r="A512" s="13"/>
      <c r="B512" s="32" t="s">
        <v>226</v>
      </c>
      <c r="C512" s="30" t="s">
        <v>64</v>
      </c>
      <c r="D512" s="30" t="s">
        <v>8</v>
      </c>
      <c r="E512" s="30" t="s">
        <v>381</v>
      </c>
      <c r="F512" s="31" t="s">
        <v>68</v>
      </c>
      <c r="G512" s="24">
        <v>13.8</v>
      </c>
      <c r="H512" s="24"/>
      <c r="I512" s="24">
        <f>G512+H512</f>
        <v>13.8</v>
      </c>
    </row>
    <row r="513" spans="1:9">
      <c r="A513" s="13"/>
      <c r="B513" s="32" t="s">
        <v>227</v>
      </c>
      <c r="C513" s="30" t="s">
        <v>64</v>
      </c>
      <c r="D513" s="30" t="s">
        <v>8</v>
      </c>
      <c r="E513" s="30" t="s">
        <v>381</v>
      </c>
      <c r="F513" s="31" t="s">
        <v>68</v>
      </c>
      <c r="G513" s="24">
        <v>674.1</v>
      </c>
      <c r="H513" s="24"/>
      <c r="I513" s="24">
        <f>G513+H513</f>
        <v>674.1</v>
      </c>
    </row>
    <row r="514" spans="1:9" ht="22.5">
      <c r="A514" s="13"/>
      <c r="B514" s="32" t="s">
        <v>435</v>
      </c>
      <c r="C514" s="30" t="s">
        <v>64</v>
      </c>
      <c r="D514" s="30" t="s">
        <v>8</v>
      </c>
      <c r="E514" s="30" t="s">
        <v>436</v>
      </c>
      <c r="F514" s="31"/>
      <c r="G514" s="24">
        <f>SUM(G515:G516)</f>
        <v>51.5</v>
      </c>
      <c r="H514" s="24">
        <f>SUM(H515:H516)</f>
        <v>0</v>
      </c>
      <c r="I514" s="24">
        <f>SUM(I515:I516)</f>
        <v>51.5</v>
      </c>
    </row>
    <row r="515" spans="1:9">
      <c r="A515" s="13"/>
      <c r="B515" s="32" t="s">
        <v>226</v>
      </c>
      <c r="C515" s="30" t="s">
        <v>64</v>
      </c>
      <c r="D515" s="30" t="s">
        <v>8</v>
      </c>
      <c r="E515" s="30" t="s">
        <v>436</v>
      </c>
      <c r="F515" s="31" t="s">
        <v>68</v>
      </c>
      <c r="G515" s="24">
        <v>1</v>
      </c>
      <c r="H515" s="24"/>
      <c r="I515" s="24">
        <f>G515+H515</f>
        <v>1</v>
      </c>
    </row>
    <row r="516" spans="1:9">
      <c r="A516" s="13"/>
      <c r="B516" s="32" t="s">
        <v>227</v>
      </c>
      <c r="C516" s="30" t="s">
        <v>64</v>
      </c>
      <c r="D516" s="30" t="s">
        <v>8</v>
      </c>
      <c r="E516" s="30" t="s">
        <v>436</v>
      </c>
      <c r="F516" s="31" t="s">
        <v>68</v>
      </c>
      <c r="G516" s="24">
        <v>50.5</v>
      </c>
      <c r="H516" s="24"/>
      <c r="I516" s="24">
        <f>G516+H516</f>
        <v>50.5</v>
      </c>
    </row>
    <row r="517" spans="1:9" ht="22.5">
      <c r="A517" s="13"/>
      <c r="B517" s="32" t="s">
        <v>437</v>
      </c>
      <c r="C517" s="30" t="s">
        <v>64</v>
      </c>
      <c r="D517" s="30" t="s">
        <v>8</v>
      </c>
      <c r="E517" s="30" t="s">
        <v>438</v>
      </c>
      <c r="F517" s="31"/>
      <c r="G517" s="24">
        <f>SUM(G518:G519)</f>
        <v>103.1</v>
      </c>
      <c r="H517" s="24">
        <f>SUM(H518:H519)</f>
        <v>0</v>
      </c>
      <c r="I517" s="24">
        <f>SUM(I518:I519)</f>
        <v>103.1</v>
      </c>
    </row>
    <row r="518" spans="1:9">
      <c r="A518" s="13"/>
      <c r="B518" s="32" t="s">
        <v>226</v>
      </c>
      <c r="C518" s="30" t="s">
        <v>64</v>
      </c>
      <c r="D518" s="30" t="s">
        <v>8</v>
      </c>
      <c r="E518" s="30" t="s">
        <v>438</v>
      </c>
      <c r="F518" s="31" t="s">
        <v>68</v>
      </c>
      <c r="G518" s="24">
        <v>2.1</v>
      </c>
      <c r="H518" s="24"/>
      <c r="I518" s="24">
        <f>G518+H518</f>
        <v>2.1</v>
      </c>
    </row>
    <row r="519" spans="1:9">
      <c r="A519" s="13"/>
      <c r="B519" s="32" t="s">
        <v>227</v>
      </c>
      <c r="C519" s="30" t="s">
        <v>64</v>
      </c>
      <c r="D519" s="30" t="s">
        <v>8</v>
      </c>
      <c r="E519" s="30" t="s">
        <v>438</v>
      </c>
      <c r="F519" s="31" t="s">
        <v>68</v>
      </c>
      <c r="G519" s="24">
        <v>101</v>
      </c>
      <c r="H519" s="24"/>
      <c r="I519" s="24">
        <f>G519+H519</f>
        <v>101</v>
      </c>
    </row>
    <row r="520" spans="1:9" ht="33.75">
      <c r="A520" s="13"/>
      <c r="B520" s="26" t="s">
        <v>515</v>
      </c>
      <c r="C520" s="30" t="s">
        <v>64</v>
      </c>
      <c r="D520" s="30" t="s">
        <v>8</v>
      </c>
      <c r="E520" s="30" t="s">
        <v>517</v>
      </c>
      <c r="F520" s="30"/>
      <c r="G520" s="24">
        <f>SUM(G521:G522)</f>
        <v>2198.5</v>
      </c>
      <c r="H520" s="24">
        <f t="shared" ref="H520:I520" si="195">SUM(H521:H522)</f>
        <v>1996.2</v>
      </c>
      <c r="I520" s="24">
        <f t="shared" si="195"/>
        <v>4194.7</v>
      </c>
    </row>
    <row r="521" spans="1:9" ht="33.75">
      <c r="A521" s="13"/>
      <c r="B521" s="26" t="s">
        <v>221</v>
      </c>
      <c r="C521" s="30" t="s">
        <v>64</v>
      </c>
      <c r="D521" s="30" t="s">
        <v>8</v>
      </c>
      <c r="E521" s="30" t="s">
        <v>517</v>
      </c>
      <c r="F521" s="31" t="s">
        <v>67</v>
      </c>
      <c r="G521" s="24">
        <v>44</v>
      </c>
      <c r="H521" s="24">
        <v>39.9</v>
      </c>
      <c r="I521" s="24">
        <f>SUM(G521:H521)</f>
        <v>83.9</v>
      </c>
    </row>
    <row r="522" spans="1:9" ht="33.75">
      <c r="A522" s="13"/>
      <c r="B522" s="26" t="s">
        <v>222</v>
      </c>
      <c r="C522" s="30" t="s">
        <v>64</v>
      </c>
      <c r="D522" s="30" t="s">
        <v>8</v>
      </c>
      <c r="E522" s="30" t="s">
        <v>517</v>
      </c>
      <c r="F522" s="31" t="s">
        <v>67</v>
      </c>
      <c r="G522" s="24">
        <v>2154.5</v>
      </c>
      <c r="H522" s="24">
        <v>1956.3</v>
      </c>
      <c r="I522" s="24">
        <f t="shared" ref="I522" si="196">SUM(G522:H522)</f>
        <v>4110.8</v>
      </c>
    </row>
    <row r="523" spans="1:9" ht="45">
      <c r="A523" s="13"/>
      <c r="B523" s="36" t="s">
        <v>263</v>
      </c>
      <c r="C523" s="30" t="s">
        <v>64</v>
      </c>
      <c r="D523" s="30" t="s">
        <v>8</v>
      </c>
      <c r="E523" s="30" t="s">
        <v>496</v>
      </c>
      <c r="F523" s="30"/>
      <c r="G523" s="24">
        <f t="shared" ref="G523:I523" si="197">SUM(G524:G524)</f>
        <v>6346.7</v>
      </c>
      <c r="H523" s="24">
        <f t="shared" si="197"/>
        <v>0</v>
      </c>
      <c r="I523" s="24">
        <f t="shared" si="197"/>
        <v>6346.7</v>
      </c>
    </row>
    <row r="524" spans="1:9" ht="33.75">
      <c r="A524" s="13"/>
      <c r="B524" s="34" t="s">
        <v>56</v>
      </c>
      <c r="C524" s="30" t="s">
        <v>64</v>
      </c>
      <c r="D524" s="30" t="s">
        <v>8</v>
      </c>
      <c r="E524" s="30" t="s">
        <v>496</v>
      </c>
      <c r="F524" s="56" t="s">
        <v>67</v>
      </c>
      <c r="G524" s="24">
        <v>6346.7</v>
      </c>
      <c r="H524" s="24"/>
      <c r="I524" s="24">
        <f>G524+H524</f>
        <v>6346.7</v>
      </c>
    </row>
    <row r="525" spans="1:9" ht="22.5">
      <c r="A525" s="13"/>
      <c r="B525" s="26" t="s">
        <v>159</v>
      </c>
      <c r="C525" s="30" t="s">
        <v>64</v>
      </c>
      <c r="D525" s="30" t="s">
        <v>8</v>
      </c>
      <c r="E525" s="30" t="s">
        <v>160</v>
      </c>
      <c r="F525" s="31"/>
      <c r="G525" s="24">
        <f>G526</f>
        <v>15838.199999999999</v>
      </c>
      <c r="H525" s="24">
        <f t="shared" ref="H525:I528" si="198">H526</f>
        <v>855.4</v>
      </c>
      <c r="I525" s="24">
        <f t="shared" si="198"/>
        <v>16693.599999999999</v>
      </c>
    </row>
    <row r="526" spans="1:9">
      <c r="A526" s="13"/>
      <c r="B526" s="26" t="s">
        <v>453</v>
      </c>
      <c r="C526" s="30" t="s">
        <v>64</v>
      </c>
      <c r="D526" s="30" t="s">
        <v>8</v>
      </c>
      <c r="E526" s="30" t="s">
        <v>170</v>
      </c>
      <c r="F526" s="31"/>
      <c r="G526" s="24">
        <f>G527</f>
        <v>15838.199999999999</v>
      </c>
      <c r="H526" s="24">
        <f t="shared" si="198"/>
        <v>855.4</v>
      </c>
      <c r="I526" s="24">
        <f t="shared" si="198"/>
        <v>16693.599999999999</v>
      </c>
    </row>
    <row r="527" spans="1:9" ht="33.75">
      <c r="A527" s="13"/>
      <c r="B527" s="26" t="s">
        <v>454</v>
      </c>
      <c r="C527" s="30" t="s">
        <v>64</v>
      </c>
      <c r="D527" s="30" t="s">
        <v>8</v>
      </c>
      <c r="E527" s="30" t="s">
        <v>139</v>
      </c>
      <c r="F527" s="30"/>
      <c r="G527" s="24">
        <f>G528</f>
        <v>15838.199999999999</v>
      </c>
      <c r="H527" s="24">
        <f t="shared" si="198"/>
        <v>855.4</v>
      </c>
      <c r="I527" s="24">
        <f t="shared" si="198"/>
        <v>16693.599999999999</v>
      </c>
    </row>
    <row r="528" spans="1:9" ht="22.5">
      <c r="A528" s="13"/>
      <c r="B528" s="49" t="s">
        <v>449</v>
      </c>
      <c r="C528" s="30" t="s">
        <v>64</v>
      </c>
      <c r="D528" s="30" t="s">
        <v>8</v>
      </c>
      <c r="E528" s="30" t="s">
        <v>482</v>
      </c>
      <c r="F528" s="30"/>
      <c r="G528" s="24">
        <f>G529</f>
        <v>15838.199999999999</v>
      </c>
      <c r="H528" s="24">
        <f t="shared" si="198"/>
        <v>855.4</v>
      </c>
      <c r="I528" s="24">
        <f t="shared" si="198"/>
        <v>16693.599999999999</v>
      </c>
    </row>
    <row r="529" spans="1:9">
      <c r="A529" s="13"/>
      <c r="B529" s="49" t="s">
        <v>199</v>
      </c>
      <c r="C529" s="30" t="s">
        <v>64</v>
      </c>
      <c r="D529" s="30" t="s">
        <v>8</v>
      </c>
      <c r="E529" s="30" t="s">
        <v>482</v>
      </c>
      <c r="F529" s="30" t="s">
        <v>200</v>
      </c>
      <c r="G529" s="24">
        <v>15838.199999999999</v>
      </c>
      <c r="H529" s="24">
        <v>855.4</v>
      </c>
      <c r="I529" s="24">
        <f>SUM(G529:H529)</f>
        <v>16693.599999999999</v>
      </c>
    </row>
    <row r="530" spans="1:9">
      <c r="A530" s="11">
        <v>8</v>
      </c>
      <c r="B530" s="16" t="s">
        <v>69</v>
      </c>
      <c r="C530" s="12" t="s">
        <v>70</v>
      </c>
      <c r="D530" s="12" t="s">
        <v>53</v>
      </c>
      <c r="E530" s="12"/>
      <c r="F530" s="39"/>
      <c r="G530" s="29">
        <v>4929.3999999999996</v>
      </c>
      <c r="H530" s="29">
        <f>H531+H536+H541</f>
        <v>-867.3</v>
      </c>
      <c r="I530" s="29">
        <f>I531+I536+I541</f>
        <v>4062.0999999999995</v>
      </c>
    </row>
    <row r="531" spans="1:9">
      <c r="A531" s="11" t="s">
        <v>71</v>
      </c>
      <c r="B531" s="16" t="s">
        <v>132</v>
      </c>
      <c r="C531" s="28" t="s">
        <v>70</v>
      </c>
      <c r="D531" s="28" t="s">
        <v>8</v>
      </c>
      <c r="E531" s="28"/>
      <c r="F531" s="28"/>
      <c r="G531" s="21">
        <v>2037.1</v>
      </c>
      <c r="H531" s="21">
        <f>H532</f>
        <v>132.69999999999999</v>
      </c>
      <c r="I531" s="21">
        <f t="shared" ref="I531" si="199">SUM(I532,)</f>
        <v>2169.7999999999997</v>
      </c>
    </row>
    <row r="532" spans="1:9" ht="33.75">
      <c r="A532" s="13"/>
      <c r="B532" s="34" t="s">
        <v>255</v>
      </c>
      <c r="C532" s="30" t="s">
        <v>70</v>
      </c>
      <c r="D532" s="30" t="s">
        <v>8</v>
      </c>
      <c r="E532" s="30" t="s">
        <v>172</v>
      </c>
      <c r="F532" s="28"/>
      <c r="G532" s="24">
        <f t="shared" ref="G532:I534" si="200">G533</f>
        <v>2037.1</v>
      </c>
      <c r="H532" s="24">
        <f t="shared" si="200"/>
        <v>132.69999999999999</v>
      </c>
      <c r="I532" s="24">
        <f t="shared" si="200"/>
        <v>2169.7999999999997</v>
      </c>
    </row>
    <row r="533" spans="1:9">
      <c r="A533" s="13"/>
      <c r="B533" s="34" t="s">
        <v>264</v>
      </c>
      <c r="C533" s="30" t="s">
        <v>70</v>
      </c>
      <c r="D533" s="30" t="s">
        <v>8</v>
      </c>
      <c r="E533" s="30" t="s">
        <v>176</v>
      </c>
      <c r="F533" s="28"/>
      <c r="G533" s="24">
        <f t="shared" si="200"/>
        <v>2037.1</v>
      </c>
      <c r="H533" s="24">
        <f t="shared" si="200"/>
        <v>132.69999999999999</v>
      </c>
      <c r="I533" s="24">
        <f t="shared" si="200"/>
        <v>2169.7999999999997</v>
      </c>
    </row>
    <row r="534" spans="1:9">
      <c r="A534" s="13"/>
      <c r="B534" s="34" t="s">
        <v>265</v>
      </c>
      <c r="C534" s="30" t="s">
        <v>70</v>
      </c>
      <c r="D534" s="30" t="s">
        <v>8</v>
      </c>
      <c r="E534" s="30" t="s">
        <v>266</v>
      </c>
      <c r="F534" s="28"/>
      <c r="G534" s="24">
        <f t="shared" si="200"/>
        <v>2037.1</v>
      </c>
      <c r="H534" s="24">
        <f t="shared" si="200"/>
        <v>132.69999999999999</v>
      </c>
      <c r="I534" s="24">
        <f t="shared" si="200"/>
        <v>2169.7999999999997</v>
      </c>
    </row>
    <row r="535" spans="1:9">
      <c r="A535" s="13"/>
      <c r="B535" s="34" t="s">
        <v>145</v>
      </c>
      <c r="C535" s="30" t="s">
        <v>70</v>
      </c>
      <c r="D535" s="30" t="s">
        <v>8</v>
      </c>
      <c r="E535" s="30" t="s">
        <v>266</v>
      </c>
      <c r="F535" s="30" t="s">
        <v>133</v>
      </c>
      <c r="G535" s="24">
        <v>2037.1</v>
      </c>
      <c r="H535" s="24">
        <v>132.69999999999999</v>
      </c>
      <c r="I535" s="24">
        <f>G535+H535</f>
        <v>2169.7999999999997</v>
      </c>
    </row>
    <row r="536" spans="1:9">
      <c r="A536" s="11" t="s">
        <v>267</v>
      </c>
      <c r="B536" s="16" t="s">
        <v>72</v>
      </c>
      <c r="C536" s="28" t="s">
        <v>70</v>
      </c>
      <c r="D536" s="28" t="s">
        <v>19</v>
      </c>
      <c r="E536" s="28"/>
      <c r="F536" s="28"/>
      <c r="G536" s="58">
        <f>G537</f>
        <v>2587.6</v>
      </c>
      <c r="H536" s="58">
        <f t="shared" ref="H536:I536" si="201">H537</f>
        <v>-1000</v>
      </c>
      <c r="I536" s="58">
        <f t="shared" si="201"/>
        <v>1587.6</v>
      </c>
    </row>
    <row r="537" spans="1:9" ht="33.75">
      <c r="A537" s="11"/>
      <c r="B537" s="26" t="s">
        <v>255</v>
      </c>
      <c r="C537" s="30" t="s">
        <v>70</v>
      </c>
      <c r="D537" s="30" t="s">
        <v>19</v>
      </c>
      <c r="E537" s="30" t="s">
        <v>172</v>
      </c>
      <c r="F537" s="30"/>
      <c r="G537" s="24">
        <f t="shared" ref="G537:I538" si="202">G538</f>
        <v>2587.6</v>
      </c>
      <c r="H537" s="24">
        <f t="shared" si="202"/>
        <v>-1000</v>
      </c>
      <c r="I537" s="24">
        <f t="shared" si="202"/>
        <v>1587.6</v>
      </c>
    </row>
    <row r="538" spans="1:9">
      <c r="A538" s="11"/>
      <c r="B538" s="26" t="s">
        <v>171</v>
      </c>
      <c r="C538" s="30" t="s">
        <v>70</v>
      </c>
      <c r="D538" s="30" t="s">
        <v>19</v>
      </c>
      <c r="E538" s="30" t="s">
        <v>173</v>
      </c>
      <c r="F538" s="30"/>
      <c r="G538" s="24">
        <f>G539</f>
        <v>2587.6</v>
      </c>
      <c r="H538" s="24">
        <f t="shared" si="202"/>
        <v>-1000</v>
      </c>
      <c r="I538" s="24">
        <f t="shared" si="202"/>
        <v>1587.6</v>
      </c>
    </row>
    <row r="539" spans="1:9" ht="45">
      <c r="A539" s="11"/>
      <c r="B539" s="35" t="s">
        <v>134</v>
      </c>
      <c r="C539" s="30" t="s">
        <v>70</v>
      </c>
      <c r="D539" s="30" t="s">
        <v>19</v>
      </c>
      <c r="E539" s="30" t="s">
        <v>382</v>
      </c>
      <c r="F539" s="30"/>
      <c r="G539" s="24">
        <f t="shared" ref="G539:I539" si="203">SUM(G540:G540)</f>
        <v>2587.6</v>
      </c>
      <c r="H539" s="24">
        <f t="shared" si="203"/>
        <v>-1000</v>
      </c>
      <c r="I539" s="24">
        <f t="shared" si="203"/>
        <v>1587.6</v>
      </c>
    </row>
    <row r="540" spans="1:9" ht="22.5">
      <c r="A540" s="59"/>
      <c r="B540" s="32" t="s">
        <v>235</v>
      </c>
      <c r="C540" s="30" t="s">
        <v>70</v>
      </c>
      <c r="D540" s="30" t="s">
        <v>19</v>
      </c>
      <c r="E540" s="30" t="s">
        <v>382</v>
      </c>
      <c r="F540" s="30" t="s">
        <v>73</v>
      </c>
      <c r="G540" s="24">
        <v>2587.6</v>
      </c>
      <c r="H540" s="24">
        <v>-1000</v>
      </c>
      <c r="I540" s="24">
        <f>G540+H540</f>
        <v>1587.6</v>
      </c>
    </row>
    <row r="541" spans="1:9">
      <c r="A541" s="11" t="s">
        <v>338</v>
      </c>
      <c r="B541" s="16" t="s">
        <v>323</v>
      </c>
      <c r="C541" s="28" t="s">
        <v>70</v>
      </c>
      <c r="D541" s="28" t="s">
        <v>26</v>
      </c>
      <c r="E541" s="28"/>
      <c r="F541" s="28"/>
      <c r="G541" s="21">
        <f t="shared" ref="G541:I543" si="204">G542</f>
        <v>304.7</v>
      </c>
      <c r="H541" s="21">
        <f t="shared" si="204"/>
        <v>0</v>
      </c>
      <c r="I541" s="21">
        <f t="shared" si="204"/>
        <v>304.7</v>
      </c>
    </row>
    <row r="542" spans="1:9" ht="33.75">
      <c r="A542" s="59"/>
      <c r="B542" s="26" t="s">
        <v>255</v>
      </c>
      <c r="C542" s="30" t="s">
        <v>70</v>
      </c>
      <c r="D542" s="30" t="s">
        <v>26</v>
      </c>
      <c r="E542" s="30" t="s">
        <v>172</v>
      </c>
      <c r="F542" s="30"/>
      <c r="G542" s="24">
        <f t="shared" si="204"/>
        <v>304.7</v>
      </c>
      <c r="H542" s="24">
        <f t="shared" si="204"/>
        <v>0</v>
      </c>
      <c r="I542" s="24">
        <f t="shared" si="204"/>
        <v>304.7</v>
      </c>
    </row>
    <row r="543" spans="1:9">
      <c r="A543" s="59"/>
      <c r="B543" s="26" t="s">
        <v>326</v>
      </c>
      <c r="C543" s="30" t="s">
        <v>70</v>
      </c>
      <c r="D543" s="30" t="s">
        <v>26</v>
      </c>
      <c r="E543" s="30" t="s">
        <v>176</v>
      </c>
      <c r="F543" s="30"/>
      <c r="G543" s="24">
        <f t="shared" si="204"/>
        <v>304.7</v>
      </c>
      <c r="H543" s="24">
        <f t="shared" si="204"/>
        <v>0</v>
      </c>
      <c r="I543" s="24">
        <f t="shared" si="204"/>
        <v>304.7</v>
      </c>
    </row>
    <row r="544" spans="1:9" ht="22.5">
      <c r="A544" s="59"/>
      <c r="B544" s="34" t="s">
        <v>327</v>
      </c>
      <c r="C544" s="30" t="s">
        <v>70</v>
      </c>
      <c r="D544" s="30" t="s">
        <v>26</v>
      </c>
      <c r="E544" s="30" t="s">
        <v>324</v>
      </c>
      <c r="F544" s="30"/>
      <c r="G544" s="24">
        <f t="shared" ref="G544:I544" si="205">SUM(G545:G545)</f>
        <v>304.7</v>
      </c>
      <c r="H544" s="24">
        <f t="shared" si="205"/>
        <v>0</v>
      </c>
      <c r="I544" s="24">
        <f t="shared" si="205"/>
        <v>304.7</v>
      </c>
    </row>
    <row r="545" spans="1:9" ht="45">
      <c r="A545" s="59"/>
      <c r="B545" s="34" t="s">
        <v>328</v>
      </c>
      <c r="C545" s="30" t="s">
        <v>70</v>
      </c>
      <c r="D545" s="30" t="s">
        <v>26</v>
      </c>
      <c r="E545" s="30" t="s">
        <v>324</v>
      </c>
      <c r="F545" s="30" t="s">
        <v>325</v>
      </c>
      <c r="G545" s="24">
        <v>304.7</v>
      </c>
      <c r="H545" s="24"/>
      <c r="I545" s="24">
        <f>G545+H545</f>
        <v>304.7</v>
      </c>
    </row>
    <row r="546" spans="1:9">
      <c r="A546" s="11">
        <v>9</v>
      </c>
      <c r="B546" s="60" t="s">
        <v>346</v>
      </c>
      <c r="C546" s="12" t="s">
        <v>30</v>
      </c>
      <c r="D546" s="12"/>
      <c r="E546" s="12"/>
      <c r="F546" s="12"/>
      <c r="G546" s="21">
        <f t="shared" ref="G546:I548" si="206">G547</f>
        <v>12085.3</v>
      </c>
      <c r="H546" s="21">
        <f t="shared" si="206"/>
        <v>-814.09999999999991</v>
      </c>
      <c r="I546" s="21">
        <f t="shared" si="206"/>
        <v>11271.2</v>
      </c>
    </row>
    <row r="547" spans="1:9">
      <c r="A547" s="11" t="s">
        <v>82</v>
      </c>
      <c r="B547" s="16" t="s">
        <v>74</v>
      </c>
      <c r="C547" s="28" t="s">
        <v>30</v>
      </c>
      <c r="D547" s="28" t="s">
        <v>11</v>
      </c>
      <c r="E547" s="28"/>
      <c r="F547" s="28"/>
      <c r="G547" s="21">
        <f t="shared" si="206"/>
        <v>12085.3</v>
      </c>
      <c r="H547" s="21">
        <f t="shared" si="206"/>
        <v>-814.09999999999991</v>
      </c>
      <c r="I547" s="21">
        <f t="shared" si="206"/>
        <v>11271.2</v>
      </c>
    </row>
    <row r="548" spans="1:9" ht="33.75">
      <c r="A548" s="59"/>
      <c r="B548" s="34" t="s">
        <v>255</v>
      </c>
      <c r="C548" s="30" t="s">
        <v>30</v>
      </c>
      <c r="D548" s="30" t="s">
        <v>11</v>
      </c>
      <c r="E548" s="30" t="s">
        <v>172</v>
      </c>
      <c r="F548" s="31"/>
      <c r="G548" s="24">
        <f t="shared" si="206"/>
        <v>12085.3</v>
      </c>
      <c r="H548" s="24">
        <f t="shared" si="206"/>
        <v>-814.09999999999991</v>
      </c>
      <c r="I548" s="24">
        <f t="shared" si="206"/>
        <v>11271.2</v>
      </c>
    </row>
    <row r="549" spans="1:9">
      <c r="A549" s="59"/>
      <c r="B549" s="34" t="s">
        <v>174</v>
      </c>
      <c r="C549" s="30" t="s">
        <v>30</v>
      </c>
      <c r="D549" s="30" t="s">
        <v>11</v>
      </c>
      <c r="E549" s="30" t="s">
        <v>175</v>
      </c>
      <c r="F549" s="31"/>
      <c r="G549" s="24">
        <f>G550+G554+G556+G558+G560</f>
        <v>12085.3</v>
      </c>
      <c r="H549" s="24">
        <f t="shared" ref="H549:I549" si="207">H550+H554+H556+H558+H560</f>
        <v>-814.09999999999991</v>
      </c>
      <c r="I549" s="24">
        <f t="shared" si="207"/>
        <v>11271.2</v>
      </c>
    </row>
    <row r="550" spans="1:9">
      <c r="A550" s="59"/>
      <c r="B550" s="34" t="s">
        <v>136</v>
      </c>
      <c r="C550" s="30" t="s">
        <v>30</v>
      </c>
      <c r="D550" s="30" t="s">
        <v>11</v>
      </c>
      <c r="E550" s="30" t="s">
        <v>137</v>
      </c>
      <c r="F550" s="31"/>
      <c r="G550" s="24">
        <f>G552+G553+G551</f>
        <v>3534.3</v>
      </c>
      <c r="H550" s="24">
        <f t="shared" ref="H550:I550" si="208">H552+H553+H551</f>
        <v>-228.99999999999997</v>
      </c>
      <c r="I550" s="24">
        <f t="shared" si="208"/>
        <v>3305.3</v>
      </c>
    </row>
    <row r="551" spans="1:9" ht="22.5">
      <c r="A551" s="59"/>
      <c r="B551" s="37" t="s">
        <v>91</v>
      </c>
      <c r="C551" s="14" t="s">
        <v>30</v>
      </c>
      <c r="D551" s="14" t="s">
        <v>11</v>
      </c>
      <c r="E551" s="14" t="s">
        <v>137</v>
      </c>
      <c r="F551" s="44" t="s">
        <v>22</v>
      </c>
      <c r="G551" s="45"/>
      <c r="H551" s="45">
        <v>93.4</v>
      </c>
      <c r="I551" s="45">
        <f>G551+H551</f>
        <v>93.4</v>
      </c>
    </row>
    <row r="552" spans="1:9" ht="33.75">
      <c r="A552" s="59"/>
      <c r="B552" s="26" t="s">
        <v>56</v>
      </c>
      <c r="C552" s="30" t="s">
        <v>30</v>
      </c>
      <c r="D552" s="30" t="s">
        <v>11</v>
      </c>
      <c r="E552" s="30" t="s">
        <v>137</v>
      </c>
      <c r="F552" s="31" t="s">
        <v>67</v>
      </c>
      <c r="G552" s="24">
        <v>2447.1</v>
      </c>
      <c r="H552" s="24"/>
      <c r="I552" s="24">
        <f>G552+H552</f>
        <v>2447.1</v>
      </c>
    </row>
    <row r="553" spans="1:9">
      <c r="A553" s="59"/>
      <c r="B553" s="32" t="s">
        <v>422</v>
      </c>
      <c r="C553" s="30" t="s">
        <v>30</v>
      </c>
      <c r="D553" s="30" t="s">
        <v>11</v>
      </c>
      <c r="E553" s="30" t="s">
        <v>137</v>
      </c>
      <c r="F553" s="31" t="s">
        <v>68</v>
      </c>
      <c r="G553" s="24">
        <v>1087.2</v>
      </c>
      <c r="H553" s="24">
        <v>-322.39999999999998</v>
      </c>
      <c r="I553" s="24">
        <f>G553+H553</f>
        <v>764.80000000000007</v>
      </c>
    </row>
    <row r="554" spans="1:9" ht="22.5">
      <c r="A554" s="59"/>
      <c r="B554" s="34" t="s">
        <v>268</v>
      </c>
      <c r="C554" s="30" t="s">
        <v>30</v>
      </c>
      <c r="D554" s="30" t="s">
        <v>11</v>
      </c>
      <c r="E554" s="30" t="s">
        <v>236</v>
      </c>
      <c r="F554" s="31"/>
      <c r="G554" s="24">
        <f t="shared" ref="G554:I554" si="209">SUM(G555)</f>
        <v>314</v>
      </c>
      <c r="H554" s="24">
        <f>SUM(H555)</f>
        <v>-129.80000000000001</v>
      </c>
      <c r="I554" s="24">
        <f t="shared" si="209"/>
        <v>184.2</v>
      </c>
    </row>
    <row r="555" spans="1:9" ht="33.75">
      <c r="A555" s="59"/>
      <c r="B555" s="34" t="s">
        <v>57</v>
      </c>
      <c r="C555" s="30" t="s">
        <v>30</v>
      </c>
      <c r="D555" s="30" t="s">
        <v>11</v>
      </c>
      <c r="E555" s="30" t="s">
        <v>236</v>
      </c>
      <c r="F555" s="30" t="s">
        <v>67</v>
      </c>
      <c r="G555" s="24">
        <v>314</v>
      </c>
      <c r="H555" s="24">
        <v>-129.80000000000001</v>
      </c>
      <c r="I555" s="24">
        <f>G555+H555</f>
        <v>184.2</v>
      </c>
    </row>
    <row r="556" spans="1:9" ht="22.5">
      <c r="A556" s="59"/>
      <c r="B556" s="34" t="s">
        <v>269</v>
      </c>
      <c r="C556" s="30" t="s">
        <v>30</v>
      </c>
      <c r="D556" s="30" t="s">
        <v>11</v>
      </c>
      <c r="E556" s="30" t="s">
        <v>237</v>
      </c>
      <c r="F556" s="31"/>
      <c r="G556" s="24">
        <f t="shared" ref="G556:I556" si="210">SUM(G557)</f>
        <v>37.6</v>
      </c>
      <c r="H556" s="24">
        <f t="shared" si="210"/>
        <v>0</v>
      </c>
      <c r="I556" s="24">
        <f t="shared" si="210"/>
        <v>37.6</v>
      </c>
    </row>
    <row r="557" spans="1:9" ht="33.75">
      <c r="A557" s="59"/>
      <c r="B557" s="34" t="s">
        <v>57</v>
      </c>
      <c r="C557" s="30" t="s">
        <v>30</v>
      </c>
      <c r="D557" s="30" t="s">
        <v>11</v>
      </c>
      <c r="E557" s="30" t="s">
        <v>237</v>
      </c>
      <c r="F557" s="30" t="s">
        <v>67</v>
      </c>
      <c r="G557" s="24">
        <v>37.6</v>
      </c>
      <c r="H557" s="24"/>
      <c r="I557" s="24">
        <f>G557+H557</f>
        <v>37.6</v>
      </c>
    </row>
    <row r="558" spans="1:9" ht="22.5">
      <c r="A558" s="59"/>
      <c r="B558" s="34" t="s">
        <v>270</v>
      </c>
      <c r="C558" s="30" t="s">
        <v>30</v>
      </c>
      <c r="D558" s="30" t="s">
        <v>11</v>
      </c>
      <c r="E558" s="30" t="s">
        <v>238</v>
      </c>
      <c r="F558" s="31"/>
      <c r="G558" s="24">
        <f t="shared" ref="G558:I558" si="211">SUM(G559)</f>
        <v>344.1</v>
      </c>
      <c r="H558" s="24">
        <f t="shared" si="211"/>
        <v>0</v>
      </c>
      <c r="I558" s="24">
        <f t="shared" si="211"/>
        <v>344.1</v>
      </c>
    </row>
    <row r="559" spans="1:9" ht="33.75">
      <c r="A559" s="59"/>
      <c r="B559" s="34" t="s">
        <v>57</v>
      </c>
      <c r="C559" s="30" t="s">
        <v>30</v>
      </c>
      <c r="D559" s="30" t="s">
        <v>11</v>
      </c>
      <c r="E559" s="30" t="s">
        <v>238</v>
      </c>
      <c r="F559" s="30" t="s">
        <v>67</v>
      </c>
      <c r="G559" s="24">
        <v>344.1</v>
      </c>
      <c r="H559" s="24"/>
      <c r="I559" s="24">
        <f>G559+H559</f>
        <v>344.1</v>
      </c>
    </row>
    <row r="560" spans="1:9" ht="22.5">
      <c r="A560" s="59"/>
      <c r="B560" s="26" t="s">
        <v>192</v>
      </c>
      <c r="C560" s="30" t="s">
        <v>30</v>
      </c>
      <c r="D560" s="30" t="s">
        <v>11</v>
      </c>
      <c r="E560" s="30" t="s">
        <v>193</v>
      </c>
      <c r="F560" s="31"/>
      <c r="G560" s="24">
        <f t="shared" ref="G560:I560" si="212">SUM(G561:G561)</f>
        <v>7855.3</v>
      </c>
      <c r="H560" s="24">
        <f t="shared" si="212"/>
        <v>-455.3</v>
      </c>
      <c r="I560" s="24">
        <f t="shared" si="212"/>
        <v>7400</v>
      </c>
    </row>
    <row r="561" spans="1:9" ht="33.75">
      <c r="A561" s="59"/>
      <c r="B561" s="26" t="s">
        <v>56</v>
      </c>
      <c r="C561" s="30" t="s">
        <v>30</v>
      </c>
      <c r="D561" s="30" t="s">
        <v>11</v>
      </c>
      <c r="E561" s="30" t="s">
        <v>193</v>
      </c>
      <c r="F561" s="31" t="s">
        <v>67</v>
      </c>
      <c r="G561" s="24">
        <v>7855.3</v>
      </c>
      <c r="H561" s="24">
        <v>-455.3</v>
      </c>
      <c r="I561" s="24">
        <f>G561+H561</f>
        <v>7400</v>
      </c>
    </row>
    <row r="562" spans="1:9">
      <c r="A562" s="11">
        <v>10</v>
      </c>
      <c r="B562" s="16" t="s">
        <v>76</v>
      </c>
      <c r="C562" s="12" t="s">
        <v>44</v>
      </c>
      <c r="D562" s="12"/>
      <c r="E562" s="14"/>
      <c r="F562" s="44"/>
      <c r="G562" s="29">
        <f t="shared" ref="G562:I562" si="213">G563</f>
        <v>5387.7</v>
      </c>
      <c r="H562" s="29">
        <f t="shared" si="213"/>
        <v>394.3</v>
      </c>
      <c r="I562" s="29">
        <f t="shared" si="213"/>
        <v>5782</v>
      </c>
    </row>
    <row r="563" spans="1:9">
      <c r="A563" s="11" t="s">
        <v>77</v>
      </c>
      <c r="B563" s="16" t="s">
        <v>78</v>
      </c>
      <c r="C563" s="28" t="s">
        <v>44</v>
      </c>
      <c r="D563" s="28" t="s">
        <v>11</v>
      </c>
      <c r="E563" s="28"/>
      <c r="F563" s="28"/>
      <c r="G563" s="21">
        <f t="shared" ref="G563:I563" si="214">SUM(G564,)</f>
        <v>5387.7</v>
      </c>
      <c r="H563" s="21">
        <f t="shared" si="214"/>
        <v>394.3</v>
      </c>
      <c r="I563" s="21">
        <f t="shared" si="214"/>
        <v>5782</v>
      </c>
    </row>
    <row r="564" spans="1:9" ht="22.5">
      <c r="A564" s="59"/>
      <c r="B564" s="34" t="s">
        <v>167</v>
      </c>
      <c r="C564" s="30" t="s">
        <v>44</v>
      </c>
      <c r="D564" s="30" t="s">
        <v>11</v>
      </c>
      <c r="E564" s="30" t="s">
        <v>271</v>
      </c>
      <c r="F564" s="30"/>
      <c r="G564" s="24">
        <f t="shared" ref="G564:I564" si="215">G565</f>
        <v>5387.7</v>
      </c>
      <c r="H564" s="24">
        <f t="shared" si="215"/>
        <v>394.3</v>
      </c>
      <c r="I564" s="24">
        <f t="shared" si="215"/>
        <v>5782</v>
      </c>
    </row>
    <row r="565" spans="1:9" ht="22.5">
      <c r="A565" s="59"/>
      <c r="B565" s="34" t="s">
        <v>168</v>
      </c>
      <c r="C565" s="30" t="s">
        <v>44</v>
      </c>
      <c r="D565" s="30" t="s">
        <v>11</v>
      </c>
      <c r="E565" s="30" t="s">
        <v>169</v>
      </c>
      <c r="F565" s="30"/>
      <c r="G565" s="24">
        <f t="shared" ref="G565:I565" si="216">G566+G568</f>
        <v>5387.7</v>
      </c>
      <c r="H565" s="24">
        <f t="shared" si="216"/>
        <v>394.3</v>
      </c>
      <c r="I565" s="24">
        <f t="shared" si="216"/>
        <v>5782</v>
      </c>
    </row>
    <row r="566" spans="1:9" ht="22.5">
      <c r="A566" s="59"/>
      <c r="B566" s="34" t="s">
        <v>272</v>
      </c>
      <c r="C566" s="30" t="s">
        <v>44</v>
      </c>
      <c r="D566" s="30" t="s">
        <v>11</v>
      </c>
      <c r="E566" s="30" t="s">
        <v>112</v>
      </c>
      <c r="F566" s="30"/>
      <c r="G566" s="24">
        <f t="shared" ref="G566:I566" si="217">G567</f>
        <v>1080</v>
      </c>
      <c r="H566" s="24">
        <f t="shared" si="217"/>
        <v>394.3</v>
      </c>
      <c r="I566" s="24">
        <f t="shared" si="217"/>
        <v>1474.3</v>
      </c>
    </row>
    <row r="567" spans="1:9" ht="33.75">
      <c r="A567" s="59"/>
      <c r="B567" s="34" t="s">
        <v>75</v>
      </c>
      <c r="C567" s="30" t="s">
        <v>44</v>
      </c>
      <c r="D567" s="30" t="s">
        <v>11</v>
      </c>
      <c r="E567" s="30" t="s">
        <v>112</v>
      </c>
      <c r="F567" s="30" t="s">
        <v>206</v>
      </c>
      <c r="G567" s="24">
        <v>1080</v>
      </c>
      <c r="H567" s="24">
        <v>394.3</v>
      </c>
      <c r="I567" s="24">
        <f>G567+H567</f>
        <v>1474.3</v>
      </c>
    </row>
    <row r="568" spans="1:9" ht="22.5">
      <c r="A568" s="59"/>
      <c r="B568" s="26" t="s">
        <v>205</v>
      </c>
      <c r="C568" s="30" t="s">
        <v>44</v>
      </c>
      <c r="D568" s="30" t="s">
        <v>11</v>
      </c>
      <c r="E568" s="30" t="s">
        <v>273</v>
      </c>
      <c r="F568" s="30"/>
      <c r="G568" s="24">
        <f t="shared" ref="G568:I568" si="218">G569+G570</f>
        <v>4307.7</v>
      </c>
      <c r="H568" s="24">
        <f t="shared" si="218"/>
        <v>0</v>
      </c>
      <c r="I568" s="24">
        <f t="shared" si="218"/>
        <v>4307.7</v>
      </c>
    </row>
    <row r="569" spans="1:9" ht="33.75">
      <c r="A569" s="59"/>
      <c r="B569" s="34" t="s">
        <v>75</v>
      </c>
      <c r="C569" s="30" t="s">
        <v>44</v>
      </c>
      <c r="D569" s="30" t="s">
        <v>11</v>
      </c>
      <c r="E569" s="30" t="s">
        <v>273</v>
      </c>
      <c r="F569" s="30" t="s">
        <v>206</v>
      </c>
      <c r="G569" s="24">
        <v>4202.2</v>
      </c>
      <c r="H569" s="24"/>
      <c r="I569" s="24">
        <f>G569+H569</f>
        <v>4202.2</v>
      </c>
    </row>
    <row r="570" spans="1:9">
      <c r="A570" s="59"/>
      <c r="B570" s="34" t="s">
        <v>330</v>
      </c>
      <c r="C570" s="30" t="s">
        <v>44</v>
      </c>
      <c r="D570" s="30" t="s">
        <v>11</v>
      </c>
      <c r="E570" s="30" t="s">
        <v>273</v>
      </c>
      <c r="F570" s="30" t="s">
        <v>329</v>
      </c>
      <c r="G570" s="24">
        <v>105.5</v>
      </c>
      <c r="H570" s="24"/>
      <c r="I570" s="24">
        <f>G570+H570</f>
        <v>105.5</v>
      </c>
    </row>
    <row r="571" spans="1:9" ht="21">
      <c r="A571" s="11">
        <v>11</v>
      </c>
      <c r="B571" s="16" t="s">
        <v>143</v>
      </c>
      <c r="C571" s="12" t="s">
        <v>39</v>
      </c>
      <c r="D571" s="12"/>
      <c r="E571" s="12"/>
      <c r="F571" s="39"/>
      <c r="G571" s="21">
        <f>G572+G580</f>
        <v>34356.5</v>
      </c>
      <c r="H571" s="21">
        <f>H572+H580</f>
        <v>108.1</v>
      </c>
      <c r="I571" s="21">
        <f>I572+I580</f>
        <v>34464.6</v>
      </c>
    </row>
    <row r="572" spans="1:9" ht="21">
      <c r="A572" s="11" t="s">
        <v>439</v>
      </c>
      <c r="B572" s="60" t="s">
        <v>144</v>
      </c>
      <c r="C572" s="28" t="s">
        <v>39</v>
      </c>
      <c r="D572" s="28" t="s">
        <v>8</v>
      </c>
      <c r="E572" s="28"/>
      <c r="F572" s="28"/>
      <c r="G572" s="21">
        <f t="shared" ref="G572:I574" si="219">G573</f>
        <v>28165</v>
      </c>
      <c r="H572" s="21">
        <f t="shared" si="219"/>
        <v>0</v>
      </c>
      <c r="I572" s="21">
        <f t="shared" si="219"/>
        <v>28165</v>
      </c>
    </row>
    <row r="573" spans="1:9" ht="22.5">
      <c r="A573" s="59"/>
      <c r="B573" s="34" t="s">
        <v>159</v>
      </c>
      <c r="C573" s="30" t="s">
        <v>39</v>
      </c>
      <c r="D573" s="30" t="s">
        <v>8</v>
      </c>
      <c r="E573" s="30" t="s">
        <v>160</v>
      </c>
      <c r="F573" s="31"/>
      <c r="G573" s="24">
        <f t="shared" si="219"/>
        <v>28165</v>
      </c>
      <c r="H573" s="24">
        <f t="shared" si="219"/>
        <v>0</v>
      </c>
      <c r="I573" s="24">
        <f t="shared" si="219"/>
        <v>28165</v>
      </c>
    </row>
    <row r="574" spans="1:9">
      <c r="A574" s="59"/>
      <c r="B574" s="34" t="s">
        <v>198</v>
      </c>
      <c r="C574" s="30" t="s">
        <v>39</v>
      </c>
      <c r="D574" s="30" t="s">
        <v>8</v>
      </c>
      <c r="E574" s="30" t="s">
        <v>170</v>
      </c>
      <c r="F574" s="31"/>
      <c r="G574" s="24">
        <f t="shared" si="219"/>
        <v>28165</v>
      </c>
      <c r="H574" s="24">
        <f t="shared" si="219"/>
        <v>0</v>
      </c>
      <c r="I574" s="24">
        <f t="shared" si="219"/>
        <v>28165</v>
      </c>
    </row>
    <row r="575" spans="1:9" ht="26.25" customHeight="1">
      <c r="A575" s="59"/>
      <c r="B575" s="34" t="s">
        <v>138</v>
      </c>
      <c r="C575" s="30" t="s">
        <v>39</v>
      </c>
      <c r="D575" s="30" t="s">
        <v>8</v>
      </c>
      <c r="E575" s="30" t="s">
        <v>139</v>
      </c>
      <c r="F575" s="30"/>
      <c r="G575" s="24">
        <f>G576+G578</f>
        <v>28165</v>
      </c>
      <c r="H575" s="24">
        <f>H576+H578</f>
        <v>0</v>
      </c>
      <c r="I575" s="24">
        <f>I576+I578</f>
        <v>28165</v>
      </c>
    </row>
    <row r="576" spans="1:9" ht="45">
      <c r="A576" s="59"/>
      <c r="B576" s="35" t="s">
        <v>140</v>
      </c>
      <c r="C576" s="30" t="s">
        <v>39</v>
      </c>
      <c r="D576" s="30" t="s">
        <v>8</v>
      </c>
      <c r="E576" s="30" t="s">
        <v>383</v>
      </c>
      <c r="F576" s="30"/>
      <c r="G576" s="24">
        <f t="shared" ref="G576:I576" si="220">G577</f>
        <v>4319.8999999999996</v>
      </c>
      <c r="H576" s="24">
        <f t="shared" si="220"/>
        <v>0</v>
      </c>
      <c r="I576" s="24">
        <f t="shared" si="220"/>
        <v>4319.8999999999996</v>
      </c>
    </row>
    <row r="577" spans="1:9">
      <c r="A577" s="59"/>
      <c r="B577" s="32" t="s">
        <v>79</v>
      </c>
      <c r="C577" s="30" t="s">
        <v>39</v>
      </c>
      <c r="D577" s="30" t="s">
        <v>8</v>
      </c>
      <c r="E577" s="30" t="s">
        <v>383</v>
      </c>
      <c r="F577" s="30" t="s">
        <v>80</v>
      </c>
      <c r="G577" s="24">
        <v>4319.8999999999996</v>
      </c>
      <c r="H577" s="24"/>
      <c r="I577" s="24">
        <f>G577+H577</f>
        <v>4319.8999999999996</v>
      </c>
    </row>
    <row r="578" spans="1:9">
      <c r="A578" s="59"/>
      <c r="B578" s="36" t="s">
        <v>141</v>
      </c>
      <c r="C578" s="30" t="s">
        <v>39</v>
      </c>
      <c r="D578" s="30" t="s">
        <v>8</v>
      </c>
      <c r="E578" s="30" t="s">
        <v>497</v>
      </c>
      <c r="F578" s="30"/>
      <c r="G578" s="24">
        <f t="shared" ref="G578:I578" si="221">G579</f>
        <v>23845.1</v>
      </c>
      <c r="H578" s="24">
        <f t="shared" si="221"/>
        <v>0</v>
      </c>
      <c r="I578" s="24">
        <f t="shared" si="221"/>
        <v>23845.1</v>
      </c>
    </row>
    <row r="579" spans="1:9">
      <c r="A579" s="59"/>
      <c r="B579" s="34" t="s">
        <v>79</v>
      </c>
      <c r="C579" s="30" t="s">
        <v>39</v>
      </c>
      <c r="D579" s="30" t="s">
        <v>8</v>
      </c>
      <c r="E579" s="30" t="s">
        <v>497</v>
      </c>
      <c r="F579" s="30" t="s">
        <v>80</v>
      </c>
      <c r="G579" s="24">
        <v>23845.1</v>
      </c>
      <c r="H579" s="24"/>
      <c r="I579" s="24">
        <f>G579+H579</f>
        <v>23845.1</v>
      </c>
    </row>
    <row r="580" spans="1:9">
      <c r="A580" s="61" t="s">
        <v>455</v>
      </c>
      <c r="B580" s="62" t="s">
        <v>456</v>
      </c>
      <c r="C580" s="28" t="s">
        <v>39</v>
      </c>
      <c r="D580" s="28" t="s">
        <v>17</v>
      </c>
      <c r="E580" s="28" t="s">
        <v>457</v>
      </c>
      <c r="F580" s="28"/>
      <c r="G580" s="21">
        <f>G581</f>
        <v>6191.5</v>
      </c>
      <c r="H580" s="21">
        <f t="shared" ref="H580:I584" si="222">H581</f>
        <v>108.1</v>
      </c>
      <c r="I580" s="21">
        <f t="shared" si="222"/>
        <v>6299.6</v>
      </c>
    </row>
    <row r="581" spans="1:9" ht="22.5">
      <c r="A581" s="61"/>
      <c r="B581" s="32" t="s">
        <v>159</v>
      </c>
      <c r="C581" s="30" t="s">
        <v>39</v>
      </c>
      <c r="D581" s="30" t="s">
        <v>17</v>
      </c>
      <c r="E581" s="30" t="s">
        <v>160</v>
      </c>
      <c r="F581" s="31"/>
      <c r="G581" s="24">
        <f>G582</f>
        <v>6191.5</v>
      </c>
      <c r="H581" s="24">
        <f t="shared" si="222"/>
        <v>108.1</v>
      </c>
      <c r="I581" s="24">
        <f t="shared" si="222"/>
        <v>6299.6</v>
      </c>
    </row>
    <row r="582" spans="1:9">
      <c r="A582" s="61"/>
      <c r="B582" s="32" t="s">
        <v>198</v>
      </c>
      <c r="C582" s="30" t="s">
        <v>39</v>
      </c>
      <c r="D582" s="30" t="s">
        <v>17</v>
      </c>
      <c r="E582" s="30" t="s">
        <v>170</v>
      </c>
      <c r="F582" s="31"/>
      <c r="G582" s="24">
        <f>G583</f>
        <v>6191.5</v>
      </c>
      <c r="H582" s="24">
        <f t="shared" si="222"/>
        <v>108.1</v>
      </c>
      <c r="I582" s="24">
        <f t="shared" si="222"/>
        <v>6299.6</v>
      </c>
    </row>
    <row r="583" spans="1:9" ht="33.75">
      <c r="A583" s="59"/>
      <c r="B583" s="32" t="s">
        <v>138</v>
      </c>
      <c r="C583" s="30" t="s">
        <v>39</v>
      </c>
      <c r="D583" s="30" t="s">
        <v>17</v>
      </c>
      <c r="E583" s="30" t="s">
        <v>139</v>
      </c>
      <c r="F583" s="30"/>
      <c r="G583" s="24">
        <f>G584</f>
        <v>6191.5</v>
      </c>
      <c r="H583" s="24">
        <f t="shared" si="222"/>
        <v>108.1</v>
      </c>
      <c r="I583" s="24">
        <f t="shared" si="222"/>
        <v>6299.6</v>
      </c>
    </row>
    <row r="584" spans="1:9" ht="22.5">
      <c r="A584" s="59"/>
      <c r="B584" s="26" t="s">
        <v>449</v>
      </c>
      <c r="C584" s="30" t="s">
        <v>39</v>
      </c>
      <c r="D584" s="30" t="s">
        <v>17</v>
      </c>
      <c r="E584" s="30" t="s">
        <v>482</v>
      </c>
      <c r="F584" s="30"/>
      <c r="G584" s="24">
        <f>G585</f>
        <v>6191.5</v>
      </c>
      <c r="H584" s="24">
        <f t="shared" si="222"/>
        <v>108.1</v>
      </c>
      <c r="I584" s="24">
        <f t="shared" si="222"/>
        <v>6299.6</v>
      </c>
    </row>
    <row r="585" spans="1:9">
      <c r="A585" s="59"/>
      <c r="B585" s="49" t="s">
        <v>199</v>
      </c>
      <c r="C585" s="30" t="s">
        <v>39</v>
      </c>
      <c r="D585" s="30" t="s">
        <v>17</v>
      </c>
      <c r="E585" s="30" t="s">
        <v>482</v>
      </c>
      <c r="F585" s="30" t="s">
        <v>200</v>
      </c>
      <c r="G585" s="24">
        <v>6191.5</v>
      </c>
      <c r="H585" s="24">
        <v>108.1</v>
      </c>
      <c r="I585" s="24">
        <f>SUM(G585:H585)</f>
        <v>6299.6</v>
      </c>
    </row>
    <row r="586" spans="1:9" ht="12.75" customHeight="1">
      <c r="A586" s="59"/>
      <c r="B586" s="67" t="s">
        <v>81</v>
      </c>
      <c r="C586" s="67"/>
      <c r="D586" s="67"/>
      <c r="E586" s="67"/>
      <c r="F586" s="67"/>
      <c r="G586" s="29">
        <f>G8+G151+G159+G192+G232+G316+G476+G530+G546+G562+G571</f>
        <v>1164454.8999999999</v>
      </c>
      <c r="H586" s="29">
        <f>H8+H151+H159+H192+H232+H316+H476+H530+H546+H562+H571</f>
        <v>6448.7000000000016</v>
      </c>
      <c r="I586" s="29">
        <f>I8+I151+I159+I192+I232+I316+I476+I530+I546+I562+I571</f>
        <v>1170903.5999999999</v>
      </c>
    </row>
    <row r="589" spans="1:9">
      <c r="H589" s="63"/>
      <c r="I589" s="63"/>
    </row>
    <row r="624" ht="25.5" customHeight="1"/>
  </sheetData>
  <mergeCells count="5">
    <mergeCell ref="B2:I2"/>
    <mergeCell ref="B586:F586"/>
    <mergeCell ref="B4:I4"/>
    <mergeCell ref="G5:I5"/>
    <mergeCell ref="B1:I1"/>
  </mergeCells>
  <pageMargins left="1.1811023622047245" right="0.70866141732283472" top="0.59055118110236227" bottom="0.59055118110236227" header="0.31496062992125984" footer="0.31496062992125984"/>
  <pageSetup paperSize="9" scale="77" fitToHeight="99" orientation="portrait" r:id="rId1"/>
  <colBreaks count="1" manualBreakCount="1">
    <brk id="9" min="1" max="54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2025-12-24T03:38:37Z</cp:lastPrinted>
  <dcterms:created xsi:type="dcterms:W3CDTF">2014-10-07T08:03:00Z</dcterms:created>
  <dcterms:modified xsi:type="dcterms:W3CDTF">2025-12-24T03:38:40Z</dcterms:modified>
</cp:coreProperties>
</file>