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10" yWindow="-150" windowWidth="13185" windowHeight="12660" activeTab="1"/>
  </bookViews>
  <sheets>
    <sheet name="2024" sheetId="2" r:id="rId1"/>
    <sheet name="2025-2026" sheetId="5" r:id="rId2"/>
  </sheets>
  <definedNames>
    <definedName name="_xlnm._FilterDatabase" localSheetId="0" hidden="1">'2024'!$A$6:$I$583</definedName>
    <definedName name="_xlnm._FilterDatabase" localSheetId="1" hidden="1">'2025-2026'!$A$6:$L$542</definedName>
    <definedName name="_xlnm.Print_Area" localSheetId="0">'2024'!$A$1:$I$584</definedName>
    <definedName name="_xlnm.Print_Area" localSheetId="1">'2025-2026'!$A$1:$L$542</definedName>
    <definedName name="_xlnm.Print_Area">#REF!</definedName>
    <definedName name="п">#REF!</definedName>
  </definedNames>
  <calcPr calcId="124519"/>
</workbook>
</file>

<file path=xl/calcChain.xml><?xml version="1.0" encoding="utf-8"?>
<calcChain xmlns="http://schemas.openxmlformats.org/spreadsheetml/2006/main">
  <c r="H445" i="5"/>
  <c r="H234"/>
  <c r="H429" i="2"/>
  <c r="H428" s="1"/>
  <c r="H427" s="1"/>
  <c r="H426" s="1"/>
  <c r="H425" s="1"/>
  <c r="G428"/>
  <c r="G427" s="1"/>
  <c r="G426" s="1"/>
  <c r="G425" s="1"/>
  <c r="H148"/>
  <c r="H256"/>
  <c r="H463"/>
  <c r="G463"/>
  <c r="I464"/>
  <c r="H71"/>
  <c r="H131"/>
  <c r="H20"/>
  <c r="H19"/>
  <c r="H259"/>
  <c r="I91"/>
  <c r="I90" s="1"/>
  <c r="H90"/>
  <c r="G90"/>
  <c r="H78"/>
  <c r="H67"/>
  <c r="H66"/>
  <c r="G537" i="5"/>
  <c r="G535"/>
  <c r="G532" s="1"/>
  <c r="G531" s="1"/>
  <c r="G530" s="1"/>
  <c r="G529" s="1"/>
  <c r="G528" s="1"/>
  <c r="G533"/>
  <c r="G525"/>
  <c r="G523"/>
  <c r="G517"/>
  <c r="G515"/>
  <c r="G513"/>
  <c r="G511"/>
  <c r="G509"/>
  <c r="G507"/>
  <c r="G501"/>
  <c r="G500" s="1"/>
  <c r="G499" s="1"/>
  <c r="G498" s="1"/>
  <c r="J496"/>
  <c r="G496"/>
  <c r="G494"/>
  <c r="G489"/>
  <c r="G485" s="1"/>
  <c r="G484" s="1"/>
  <c r="G483" s="1"/>
  <c r="G486"/>
  <c r="G479"/>
  <c r="G478" s="1"/>
  <c r="G477" s="1"/>
  <c r="G476" s="1"/>
  <c r="G474"/>
  <c r="G473" s="1"/>
  <c r="G472" s="1"/>
  <c r="G471" s="1"/>
  <c r="G468"/>
  <c r="G465"/>
  <c r="G462"/>
  <c r="G459"/>
  <c r="G457"/>
  <c r="G455"/>
  <c r="G453"/>
  <c r="G451"/>
  <c r="G449"/>
  <c r="G446"/>
  <c r="G444"/>
  <c r="G442"/>
  <c r="G440"/>
  <c r="G438"/>
  <c r="G436"/>
  <c r="G433"/>
  <c r="G427"/>
  <c r="G425"/>
  <c r="G423"/>
  <c r="G420"/>
  <c r="G418"/>
  <c r="G416"/>
  <c r="G410"/>
  <c r="G406" s="1"/>
  <c r="G407"/>
  <c r="G402"/>
  <c r="G399"/>
  <c r="G392"/>
  <c r="G391" s="1"/>
  <c r="G390" s="1"/>
  <c r="G389" s="1"/>
  <c r="G386"/>
  <c r="G384"/>
  <c r="G382"/>
  <c r="G380"/>
  <c r="G378"/>
  <c r="G374"/>
  <c r="G372"/>
  <c r="G370"/>
  <c r="G368"/>
  <c r="G365"/>
  <c r="G363"/>
  <c r="G361"/>
  <c r="G359"/>
  <c r="G354"/>
  <c r="G351"/>
  <c r="G349"/>
  <c r="G347"/>
  <c r="G344"/>
  <c r="G341"/>
  <c r="G338"/>
  <c r="G335"/>
  <c r="G332"/>
  <c r="G329"/>
  <c r="G326"/>
  <c r="G324"/>
  <c r="G322"/>
  <c r="G320"/>
  <c r="G318"/>
  <c r="G316"/>
  <c r="G314"/>
  <c r="G312"/>
  <c r="G310"/>
  <c r="G308"/>
  <c r="G303"/>
  <c r="G302" s="1"/>
  <c r="G299"/>
  <c r="G296"/>
  <c r="G294"/>
  <c r="G292"/>
  <c r="G290"/>
  <c r="G288"/>
  <c r="G286"/>
  <c r="G284"/>
  <c r="G282"/>
  <c r="G280"/>
  <c r="G262"/>
  <c r="G256"/>
  <c r="G255" s="1"/>
  <c r="G251" s="1"/>
  <c r="G253"/>
  <c r="G252" s="1"/>
  <c r="G247"/>
  <c r="G246" s="1"/>
  <c r="G245" s="1"/>
  <c r="G242"/>
  <c r="G240"/>
  <c r="G236"/>
  <c r="G233"/>
  <c r="G226"/>
  <c r="G225" s="1"/>
  <c r="G224" s="1"/>
  <c r="G223" s="1"/>
  <c r="G210"/>
  <c r="G209" s="1"/>
  <c r="G208" s="1"/>
  <c r="G206"/>
  <c r="G204"/>
  <c r="G199"/>
  <c r="G198" s="1"/>
  <c r="G197" s="1"/>
  <c r="G196" s="1"/>
  <c r="I220"/>
  <c r="J185"/>
  <c r="J184" s="1"/>
  <c r="J183" s="1"/>
  <c r="G187"/>
  <c r="G185"/>
  <c r="G184" s="1"/>
  <c r="G183" s="1"/>
  <c r="G179"/>
  <c r="G177"/>
  <c r="G175"/>
  <c r="G172"/>
  <c r="G170"/>
  <c r="G168"/>
  <c r="J163"/>
  <c r="J162" s="1"/>
  <c r="J161" s="1"/>
  <c r="J160" s="1"/>
  <c r="J159" s="1"/>
  <c r="G163"/>
  <c r="G162" s="1"/>
  <c r="G161" s="1"/>
  <c r="G160" s="1"/>
  <c r="G159" s="1"/>
  <c r="G154"/>
  <c r="G153" s="1"/>
  <c r="G152" s="1"/>
  <c r="G151" s="1"/>
  <c r="G150" s="1"/>
  <c r="G145"/>
  <c r="G142"/>
  <c r="G118"/>
  <c r="G115"/>
  <c r="G114" s="1"/>
  <c r="G113" s="1"/>
  <c r="G111"/>
  <c r="G110" s="1"/>
  <c r="G107"/>
  <c r="G101"/>
  <c r="G98"/>
  <c r="G92"/>
  <c r="G90"/>
  <c r="G85"/>
  <c r="G84" s="1"/>
  <c r="G83" s="1"/>
  <c r="G79"/>
  <c r="G76"/>
  <c r="G67"/>
  <c r="G64"/>
  <c r="G58"/>
  <c r="G57" s="1"/>
  <c r="G56" s="1"/>
  <c r="G51"/>
  <c r="G48"/>
  <c r="G44"/>
  <c r="G42"/>
  <c r="G35"/>
  <c r="G34" s="1"/>
  <c r="G33" s="1"/>
  <c r="G32" s="1"/>
  <c r="G29"/>
  <c r="G25"/>
  <c r="G21"/>
  <c r="G18"/>
  <c r="G11"/>
  <c r="G10" s="1"/>
  <c r="G9" s="1"/>
  <c r="I120"/>
  <c r="G440" i="2"/>
  <c r="G443"/>
  <c r="G448"/>
  <c r="G250"/>
  <c r="H495"/>
  <c r="G495"/>
  <c r="I498"/>
  <c r="I495" s="1"/>
  <c r="I519"/>
  <c r="I518" s="1"/>
  <c r="I517" s="1"/>
  <c r="I516" s="1"/>
  <c r="I515" s="1"/>
  <c r="H518"/>
  <c r="H517" s="1"/>
  <c r="H516" s="1"/>
  <c r="H515" s="1"/>
  <c r="G518"/>
  <c r="G517" s="1"/>
  <c r="G516" s="1"/>
  <c r="G515" s="1"/>
  <c r="H457"/>
  <c r="G457"/>
  <c r="I370"/>
  <c r="I369"/>
  <c r="I368" s="1"/>
  <c r="H368"/>
  <c r="G368"/>
  <c r="G340"/>
  <c r="I364"/>
  <c r="I363" s="1"/>
  <c r="H363"/>
  <c r="G363"/>
  <c r="I362"/>
  <c r="I361" s="1"/>
  <c r="H361"/>
  <c r="G361"/>
  <c r="G355"/>
  <c r="I330"/>
  <c r="I329" s="1"/>
  <c r="H329"/>
  <c r="G329"/>
  <c r="I328"/>
  <c r="I327" s="1"/>
  <c r="H327"/>
  <c r="G327"/>
  <c r="G258"/>
  <c r="I270"/>
  <c r="I269" s="1"/>
  <c r="H269"/>
  <c r="G269"/>
  <c r="H513"/>
  <c r="H510"/>
  <c r="H507"/>
  <c r="H505"/>
  <c r="H503"/>
  <c r="H501"/>
  <c r="H499"/>
  <c r="I499"/>
  <c r="G499"/>
  <c r="G492"/>
  <c r="H492"/>
  <c r="H489"/>
  <c r="I489"/>
  <c r="G489"/>
  <c r="I486"/>
  <c r="H486"/>
  <c r="G486"/>
  <c r="H483"/>
  <c r="I483"/>
  <c r="G483"/>
  <c r="G481"/>
  <c r="G470"/>
  <c r="G473"/>
  <c r="G475"/>
  <c r="G477"/>
  <c r="G479"/>
  <c r="H479"/>
  <c r="I479"/>
  <c r="H477"/>
  <c r="I477"/>
  <c r="H475"/>
  <c r="I475"/>
  <c r="H473"/>
  <c r="I473"/>
  <c r="H470"/>
  <c r="I470"/>
  <c r="G557"/>
  <c r="H313"/>
  <c r="G310"/>
  <c r="G252"/>
  <c r="G126"/>
  <c r="G125" s="1"/>
  <c r="G124" s="1"/>
  <c r="G97"/>
  <c r="G95"/>
  <c r="I429" l="1"/>
  <c r="I428" s="1"/>
  <c r="I427" s="1"/>
  <c r="I426" s="1"/>
  <c r="I425" s="1"/>
  <c r="G439"/>
  <c r="G522" i="5"/>
  <c r="G521" s="1"/>
  <c r="G520" s="1"/>
  <c r="G519" s="1"/>
  <c r="G506"/>
  <c r="G505" s="1"/>
  <c r="G504" s="1"/>
  <c r="G503" s="1"/>
  <c r="G493"/>
  <c r="G492" s="1"/>
  <c r="G482" s="1"/>
  <c r="G377"/>
  <c r="G405"/>
  <c r="G432"/>
  <c r="G431" s="1"/>
  <c r="G430" s="1"/>
  <c r="G429" s="1"/>
  <c r="G250"/>
  <c r="G422"/>
  <c r="G398"/>
  <c r="G397" s="1"/>
  <c r="G358"/>
  <c r="G279"/>
  <c r="G278" s="1"/>
  <c r="G277" s="1"/>
  <c r="G203"/>
  <c r="G202" s="1"/>
  <c r="G167"/>
  <c r="G166" s="1"/>
  <c r="G165" s="1"/>
  <c r="G158" s="1"/>
  <c r="G89"/>
  <c r="G88" s="1"/>
  <c r="G97"/>
  <c r="G96" s="1"/>
  <c r="G95" s="1"/>
  <c r="G63"/>
  <c r="G62" s="1"/>
  <c r="G75"/>
  <c r="G74" s="1"/>
  <c r="G17"/>
  <c r="G16" s="1"/>
  <c r="G15" s="1"/>
  <c r="G47"/>
  <c r="G41" s="1"/>
  <c r="G31" s="1"/>
  <c r="H268" i="2"/>
  <c r="I213"/>
  <c r="I212" s="1"/>
  <c r="H212"/>
  <c r="G212"/>
  <c r="H181"/>
  <c r="G181"/>
  <c r="I183"/>
  <c r="I182"/>
  <c r="I147"/>
  <c r="I131"/>
  <c r="I130" s="1"/>
  <c r="I129" s="1"/>
  <c r="I128" s="1"/>
  <c r="H130"/>
  <c r="H129" s="1"/>
  <c r="H128" s="1"/>
  <c r="G130"/>
  <c r="G129" s="1"/>
  <c r="G128" s="1"/>
  <c r="I84"/>
  <c r="G357" i="5" l="1"/>
  <c r="G356" s="1"/>
  <c r="G396"/>
  <c r="G395" s="1"/>
  <c r="G501" i="2"/>
  <c r="I502"/>
  <c r="I501" s="1"/>
  <c r="G503"/>
  <c r="I504"/>
  <c r="I503" s="1"/>
  <c r="G505"/>
  <c r="I506"/>
  <c r="I505" s="1"/>
  <c r="G507"/>
  <c r="I509"/>
  <c r="I508"/>
  <c r="I512"/>
  <c r="I511"/>
  <c r="I514"/>
  <c r="I513" s="1"/>
  <c r="I525"/>
  <c r="G510"/>
  <c r="G513"/>
  <c r="H530"/>
  <c r="H529" s="1"/>
  <c r="H575"/>
  <c r="G575"/>
  <c r="H387"/>
  <c r="G387"/>
  <c r="H481"/>
  <c r="H469" s="1"/>
  <c r="I481"/>
  <c r="H302"/>
  <c r="G302"/>
  <c r="G297"/>
  <c r="I297" s="1"/>
  <c r="G296"/>
  <c r="H255"/>
  <c r="G255"/>
  <c r="G272"/>
  <c r="G271" s="1"/>
  <c r="G228"/>
  <c r="G225" s="1"/>
  <c r="G211"/>
  <c r="I211" s="1"/>
  <c r="G137"/>
  <c r="I137" s="1"/>
  <c r="G136"/>
  <c r="I136" s="1"/>
  <c r="G135"/>
  <c r="G134"/>
  <c r="I134" s="1"/>
  <c r="H247" i="5"/>
  <c r="J247"/>
  <c r="K247"/>
  <c r="K246" s="1"/>
  <c r="K245" s="1"/>
  <c r="L248"/>
  <c r="I248"/>
  <c r="H275" i="2"/>
  <c r="H274" s="1"/>
  <c r="H273" s="1"/>
  <c r="G275"/>
  <c r="G274" s="1"/>
  <c r="G273" s="1"/>
  <c r="I276"/>
  <c r="L355" i="5"/>
  <c r="L354" s="1"/>
  <c r="L353" s="1"/>
  <c r="I355"/>
  <c r="I354" s="1"/>
  <c r="I353" s="1"/>
  <c r="K354"/>
  <c r="K353" s="1"/>
  <c r="J354"/>
  <c r="J353" s="1"/>
  <c r="H354"/>
  <c r="H353" s="1"/>
  <c r="G353"/>
  <c r="G307" s="1"/>
  <c r="G306" s="1"/>
  <c r="G305" s="1"/>
  <c r="L304"/>
  <c r="L303" s="1"/>
  <c r="L302" s="1"/>
  <c r="I304"/>
  <c r="I303" s="1"/>
  <c r="I302" s="1"/>
  <c r="K303"/>
  <c r="K302" s="1"/>
  <c r="J303"/>
  <c r="J302" s="1"/>
  <c r="H303"/>
  <c r="H302" s="1"/>
  <c r="L536"/>
  <c r="L535" s="1"/>
  <c r="I536"/>
  <c r="I535" s="1"/>
  <c r="K535"/>
  <c r="J535"/>
  <c r="H535"/>
  <c r="L534"/>
  <c r="L533" s="1"/>
  <c r="I534"/>
  <c r="I533" s="1"/>
  <c r="K533"/>
  <c r="J533"/>
  <c r="H533"/>
  <c r="L497"/>
  <c r="L496" s="1"/>
  <c r="I497"/>
  <c r="I496" s="1"/>
  <c r="K496"/>
  <c r="H496"/>
  <c r="L495"/>
  <c r="L494" s="1"/>
  <c r="I495"/>
  <c r="I494" s="1"/>
  <c r="K494"/>
  <c r="J494"/>
  <c r="H494"/>
  <c r="L491"/>
  <c r="I491"/>
  <c r="L490"/>
  <c r="I490"/>
  <c r="K489"/>
  <c r="J489"/>
  <c r="H489"/>
  <c r="L488"/>
  <c r="I488"/>
  <c r="L487"/>
  <c r="I487"/>
  <c r="K486"/>
  <c r="J486"/>
  <c r="J485" s="1"/>
  <c r="J484" s="1"/>
  <c r="J483" s="1"/>
  <c r="H486"/>
  <c r="L464"/>
  <c r="I464"/>
  <c r="L463"/>
  <c r="I463"/>
  <c r="K462"/>
  <c r="J462"/>
  <c r="H462"/>
  <c r="L467"/>
  <c r="I467"/>
  <c r="L466"/>
  <c r="I466"/>
  <c r="K465"/>
  <c r="J465"/>
  <c r="H465"/>
  <c r="L428"/>
  <c r="I428"/>
  <c r="L426"/>
  <c r="L425" s="1"/>
  <c r="I426"/>
  <c r="I425" s="1"/>
  <c r="K425"/>
  <c r="J425"/>
  <c r="H425"/>
  <c r="L383"/>
  <c r="L382" s="1"/>
  <c r="I383"/>
  <c r="I382" s="1"/>
  <c r="K382"/>
  <c r="J382"/>
  <c r="H382"/>
  <c r="L381"/>
  <c r="L380" s="1"/>
  <c r="I381"/>
  <c r="I380" s="1"/>
  <c r="K380"/>
  <c r="J380"/>
  <c r="H380"/>
  <c r="L350"/>
  <c r="L349" s="1"/>
  <c r="I350"/>
  <c r="I349" s="1"/>
  <c r="K349"/>
  <c r="J349"/>
  <c r="H349"/>
  <c r="L348"/>
  <c r="L347" s="1"/>
  <c r="I348"/>
  <c r="I347" s="1"/>
  <c r="K347"/>
  <c r="J347"/>
  <c r="H347"/>
  <c r="L346"/>
  <c r="I346"/>
  <c r="L345"/>
  <c r="I345"/>
  <c r="K344"/>
  <c r="J344"/>
  <c r="H344"/>
  <c r="L343"/>
  <c r="I343"/>
  <c r="L342"/>
  <c r="I342"/>
  <c r="K341"/>
  <c r="J341"/>
  <c r="H341"/>
  <c r="L340"/>
  <c r="I340"/>
  <c r="L339"/>
  <c r="I339"/>
  <c r="K338"/>
  <c r="J338"/>
  <c r="H338"/>
  <c r="L337"/>
  <c r="I337"/>
  <c r="L336"/>
  <c r="I336"/>
  <c r="K335"/>
  <c r="J335"/>
  <c r="H335"/>
  <c r="L334"/>
  <c r="I334"/>
  <c r="L333"/>
  <c r="I333"/>
  <c r="K332"/>
  <c r="J332"/>
  <c r="H332"/>
  <c r="L331"/>
  <c r="I331"/>
  <c r="L330"/>
  <c r="I330"/>
  <c r="K329"/>
  <c r="J329"/>
  <c r="H329"/>
  <c r="L323"/>
  <c r="L322" s="1"/>
  <c r="I323"/>
  <c r="I322" s="1"/>
  <c r="K322"/>
  <c r="J322"/>
  <c r="H322"/>
  <c r="L298"/>
  <c r="I298"/>
  <c r="L297"/>
  <c r="I297"/>
  <c r="K296"/>
  <c r="J296"/>
  <c r="H296"/>
  <c r="L293"/>
  <c r="L292" s="1"/>
  <c r="I293"/>
  <c r="I292" s="1"/>
  <c r="K292"/>
  <c r="J292"/>
  <c r="H292"/>
  <c r="H271"/>
  <c r="J271"/>
  <c r="K271"/>
  <c r="H269"/>
  <c r="J269"/>
  <c r="K269"/>
  <c r="J262"/>
  <c r="G271"/>
  <c r="G269"/>
  <c r="L275"/>
  <c r="I275"/>
  <c r="L274"/>
  <c r="I274"/>
  <c r="L273"/>
  <c r="I273"/>
  <c r="L272"/>
  <c r="I272"/>
  <c r="L268"/>
  <c r="I268"/>
  <c r="L267"/>
  <c r="I267"/>
  <c r="L266"/>
  <c r="I266"/>
  <c r="L265"/>
  <c r="I265"/>
  <c r="K262"/>
  <c r="I264"/>
  <c r="L263"/>
  <c r="I263"/>
  <c r="L254"/>
  <c r="L253" s="1"/>
  <c r="L252" s="1"/>
  <c r="I254"/>
  <c r="I253" s="1"/>
  <c r="I252" s="1"/>
  <c r="K253"/>
  <c r="K252" s="1"/>
  <c r="J253"/>
  <c r="J252" s="1"/>
  <c r="H253"/>
  <c r="H252" s="1"/>
  <c r="H233"/>
  <c r="J233"/>
  <c r="K233"/>
  <c r="L244"/>
  <c r="I244"/>
  <c r="L243"/>
  <c r="I243"/>
  <c r="K242"/>
  <c r="J242"/>
  <c r="H242"/>
  <c r="K241"/>
  <c r="K240" s="1"/>
  <c r="J241"/>
  <c r="I241"/>
  <c r="I240" s="1"/>
  <c r="H240"/>
  <c r="L239"/>
  <c r="L238" s="1"/>
  <c r="I239"/>
  <c r="I238" s="1"/>
  <c r="K238"/>
  <c r="J238"/>
  <c r="H238"/>
  <c r="G238"/>
  <c r="G232" s="1"/>
  <c r="G231" s="1"/>
  <c r="G230" s="1"/>
  <c r="L234"/>
  <c r="I234"/>
  <c r="L221"/>
  <c r="I221"/>
  <c r="L220"/>
  <c r="L219"/>
  <c r="I219"/>
  <c r="K218"/>
  <c r="J218"/>
  <c r="H218"/>
  <c r="G218"/>
  <c r="L217"/>
  <c r="I217"/>
  <c r="L216"/>
  <c r="I216"/>
  <c r="L215"/>
  <c r="I215"/>
  <c r="K214"/>
  <c r="J214"/>
  <c r="H214"/>
  <c r="G214"/>
  <c r="K185"/>
  <c r="K184" s="1"/>
  <c r="K183" s="1"/>
  <c r="H185"/>
  <c r="H184" s="1"/>
  <c r="H183" s="1"/>
  <c r="L195"/>
  <c r="L194" s="1"/>
  <c r="I195"/>
  <c r="I194" s="1"/>
  <c r="K194"/>
  <c r="J194"/>
  <c r="H194"/>
  <c r="G194"/>
  <c r="L193"/>
  <c r="L192" s="1"/>
  <c r="I193"/>
  <c r="I192" s="1"/>
  <c r="K192"/>
  <c r="J192"/>
  <c r="H192"/>
  <c r="G192"/>
  <c r="L190"/>
  <c r="L189" s="1"/>
  <c r="I190"/>
  <c r="I189" s="1"/>
  <c r="K189"/>
  <c r="J189"/>
  <c r="H189"/>
  <c r="G189"/>
  <c r="L188"/>
  <c r="L187" s="1"/>
  <c r="I188"/>
  <c r="I187" s="1"/>
  <c r="K187"/>
  <c r="J187"/>
  <c r="H187"/>
  <c r="L141"/>
  <c r="I141"/>
  <c r="L140"/>
  <c r="I140"/>
  <c r="L139"/>
  <c r="I139"/>
  <c r="L138"/>
  <c r="I138"/>
  <c r="K137"/>
  <c r="J137"/>
  <c r="H137"/>
  <c r="G137"/>
  <c r="L136"/>
  <c r="L135" s="1"/>
  <c r="I136"/>
  <c r="I135" s="1"/>
  <c r="K135"/>
  <c r="J135"/>
  <c r="H135"/>
  <c r="G135"/>
  <c r="L134"/>
  <c r="I134"/>
  <c r="L133"/>
  <c r="I133"/>
  <c r="L132"/>
  <c r="I132"/>
  <c r="L131"/>
  <c r="I131"/>
  <c r="K130"/>
  <c r="J130"/>
  <c r="H130"/>
  <c r="G130"/>
  <c r="L129"/>
  <c r="L128" s="1"/>
  <c r="I129"/>
  <c r="I128" s="1"/>
  <c r="K128"/>
  <c r="J128"/>
  <c r="H128"/>
  <c r="G128"/>
  <c r="L127"/>
  <c r="I127"/>
  <c r="L126"/>
  <c r="I126"/>
  <c r="L125"/>
  <c r="I125"/>
  <c r="L124"/>
  <c r="I124"/>
  <c r="K123"/>
  <c r="J123"/>
  <c r="H123"/>
  <c r="G123"/>
  <c r="L122"/>
  <c r="I122"/>
  <c r="L121"/>
  <c r="I121"/>
  <c r="L120"/>
  <c r="L119"/>
  <c r="I119"/>
  <c r="K118"/>
  <c r="J118"/>
  <c r="H118"/>
  <c r="L73"/>
  <c r="L72" s="1"/>
  <c r="I73"/>
  <c r="I72" s="1"/>
  <c r="K72"/>
  <c r="J72"/>
  <c r="H72"/>
  <c r="G72"/>
  <c r="G61" s="1"/>
  <c r="G60" s="1"/>
  <c r="L59"/>
  <c r="L58" s="1"/>
  <c r="L57" s="1"/>
  <c r="I59"/>
  <c r="I58" s="1"/>
  <c r="I57" s="1"/>
  <c r="K58"/>
  <c r="K57" s="1"/>
  <c r="J58"/>
  <c r="J57" s="1"/>
  <c r="H58"/>
  <c r="H57" s="1"/>
  <c r="L46"/>
  <c r="I46"/>
  <c r="L45"/>
  <c r="I45"/>
  <c r="K44"/>
  <c r="J44"/>
  <c r="H44"/>
  <c r="L43"/>
  <c r="L42" s="1"/>
  <c r="I43"/>
  <c r="I42" s="1"/>
  <c r="K42"/>
  <c r="J42"/>
  <c r="H42"/>
  <c r="L40"/>
  <c r="I40"/>
  <c r="L39"/>
  <c r="I39"/>
  <c r="L38"/>
  <c r="I38"/>
  <c r="L37"/>
  <c r="I37"/>
  <c r="L36"/>
  <c r="I36"/>
  <c r="K35"/>
  <c r="K34" s="1"/>
  <c r="J35"/>
  <c r="J34" s="1"/>
  <c r="H35"/>
  <c r="H34" s="1"/>
  <c r="K540"/>
  <c r="K539" s="1"/>
  <c r="L538"/>
  <c r="L537" s="1"/>
  <c r="K537"/>
  <c r="L527"/>
  <c r="L526"/>
  <c r="K525"/>
  <c r="L524"/>
  <c r="L523" s="1"/>
  <c r="K523"/>
  <c r="L518"/>
  <c r="L517" s="1"/>
  <c r="K517"/>
  <c r="L516"/>
  <c r="L515" s="1"/>
  <c r="K515"/>
  <c r="L514"/>
  <c r="L513" s="1"/>
  <c r="K513"/>
  <c r="L512"/>
  <c r="L511" s="1"/>
  <c r="K511"/>
  <c r="L510"/>
  <c r="L509" s="1"/>
  <c r="K509"/>
  <c r="L508"/>
  <c r="L507" s="1"/>
  <c r="K507"/>
  <c r="L502"/>
  <c r="L501" s="1"/>
  <c r="L500" s="1"/>
  <c r="L499" s="1"/>
  <c r="L498" s="1"/>
  <c r="K501"/>
  <c r="K500" s="1"/>
  <c r="K499" s="1"/>
  <c r="K498" s="1"/>
  <c r="L481"/>
  <c r="L480"/>
  <c r="K479"/>
  <c r="K478" s="1"/>
  <c r="K477" s="1"/>
  <c r="K476" s="1"/>
  <c r="L475"/>
  <c r="L474" s="1"/>
  <c r="L473" s="1"/>
  <c r="L472" s="1"/>
  <c r="L471" s="1"/>
  <c r="K474"/>
  <c r="K473" s="1"/>
  <c r="K472" s="1"/>
  <c r="K471" s="1"/>
  <c r="L469"/>
  <c r="L468" s="1"/>
  <c r="K468"/>
  <c r="L461"/>
  <c r="L460"/>
  <c r="K459"/>
  <c r="L458"/>
  <c r="L457" s="1"/>
  <c r="K457"/>
  <c r="L456"/>
  <c r="L455" s="1"/>
  <c r="K455"/>
  <c r="L454"/>
  <c r="L453" s="1"/>
  <c r="K453"/>
  <c r="L452"/>
  <c r="L451" s="1"/>
  <c r="K451"/>
  <c r="L450"/>
  <c r="L449" s="1"/>
  <c r="K449"/>
  <c r="L448"/>
  <c r="L447"/>
  <c r="K446"/>
  <c r="L445"/>
  <c r="L444" s="1"/>
  <c r="K444"/>
  <c r="L443"/>
  <c r="L442" s="1"/>
  <c r="K442"/>
  <c r="L441"/>
  <c r="L440" s="1"/>
  <c r="K440"/>
  <c r="L439"/>
  <c r="L438" s="1"/>
  <c r="K438"/>
  <c r="L437"/>
  <c r="L436" s="1"/>
  <c r="K436"/>
  <c r="L435"/>
  <c r="L434"/>
  <c r="K433"/>
  <c r="K427"/>
  <c r="L424"/>
  <c r="L423" s="1"/>
  <c r="K423"/>
  <c r="L421"/>
  <c r="L420" s="1"/>
  <c r="K420"/>
  <c r="L419"/>
  <c r="L418" s="1"/>
  <c r="K418"/>
  <c r="L417"/>
  <c r="L416" s="1"/>
  <c r="K416"/>
  <c r="L415"/>
  <c r="L414"/>
  <c r="L413"/>
  <c r="L412"/>
  <c r="L411"/>
  <c r="L409"/>
  <c r="L408"/>
  <c r="K407"/>
  <c r="L404"/>
  <c r="L403"/>
  <c r="K402"/>
  <c r="L401"/>
  <c r="L400"/>
  <c r="K399"/>
  <c r="L394"/>
  <c r="L393"/>
  <c r="K392"/>
  <c r="K391" s="1"/>
  <c r="K390" s="1"/>
  <c r="K389" s="1"/>
  <c r="L388"/>
  <c r="L387"/>
  <c r="K386"/>
  <c r="L385"/>
  <c r="L384" s="1"/>
  <c r="K384"/>
  <c r="L379"/>
  <c r="L378" s="1"/>
  <c r="K378"/>
  <c r="L376"/>
  <c r="L375"/>
  <c r="K374"/>
  <c r="L373"/>
  <c r="L372" s="1"/>
  <c r="K372"/>
  <c r="L371"/>
  <c r="L370" s="1"/>
  <c r="K370"/>
  <c r="L369"/>
  <c r="L368" s="1"/>
  <c r="K368"/>
  <c r="L367"/>
  <c r="L366"/>
  <c r="L364"/>
  <c r="L363" s="1"/>
  <c r="K363"/>
  <c r="L362"/>
  <c r="L361" s="1"/>
  <c r="K361"/>
  <c r="K359"/>
  <c r="L352"/>
  <c r="L351" s="1"/>
  <c r="K351"/>
  <c r="L328"/>
  <c r="L327"/>
  <c r="K326"/>
  <c r="L325"/>
  <c r="L324" s="1"/>
  <c r="K324"/>
  <c r="L321"/>
  <c r="L320" s="1"/>
  <c r="K320"/>
  <c r="L319"/>
  <c r="L318" s="1"/>
  <c r="K318"/>
  <c r="L317"/>
  <c r="L316" s="1"/>
  <c r="K316"/>
  <c r="L315"/>
  <c r="L314" s="1"/>
  <c r="K314"/>
  <c r="L313"/>
  <c r="L312" s="1"/>
  <c r="K312"/>
  <c r="L311"/>
  <c r="L310" s="1"/>
  <c r="K310"/>
  <c r="K308"/>
  <c r="L301"/>
  <c r="L300"/>
  <c r="K299"/>
  <c r="L295"/>
  <c r="L294" s="1"/>
  <c r="K294"/>
  <c r="L291"/>
  <c r="L290" s="1"/>
  <c r="K290"/>
  <c r="L289"/>
  <c r="L288" s="1"/>
  <c r="K288"/>
  <c r="L287"/>
  <c r="L286" s="1"/>
  <c r="K286"/>
  <c r="L285"/>
  <c r="L284" s="1"/>
  <c r="K284"/>
  <c r="L283"/>
  <c r="L282" s="1"/>
  <c r="K282"/>
  <c r="L281"/>
  <c r="L280" s="1"/>
  <c r="K280"/>
  <c r="L270"/>
  <c r="L269" s="1"/>
  <c r="L258"/>
  <c r="L257"/>
  <c r="K256"/>
  <c r="K255" s="1"/>
  <c r="K251" s="1"/>
  <c r="L249"/>
  <c r="L237"/>
  <c r="L236" s="1"/>
  <c r="K236"/>
  <c r="L235"/>
  <c r="L229"/>
  <c r="L228"/>
  <c r="L227"/>
  <c r="K226"/>
  <c r="K225" s="1"/>
  <c r="K224" s="1"/>
  <c r="K223" s="1"/>
  <c r="L212"/>
  <c r="L211"/>
  <c r="K210"/>
  <c r="K209" s="1"/>
  <c r="K208" s="1"/>
  <c r="L207"/>
  <c r="L206" s="1"/>
  <c r="K206"/>
  <c r="L205"/>
  <c r="L204" s="1"/>
  <c r="K204"/>
  <c r="L200"/>
  <c r="L199" s="1"/>
  <c r="L198" s="1"/>
  <c r="L197" s="1"/>
  <c r="L196" s="1"/>
  <c r="K199"/>
  <c r="K198" s="1"/>
  <c r="K197" s="1"/>
  <c r="K196" s="1"/>
  <c r="L186"/>
  <c r="L180"/>
  <c r="L179" s="1"/>
  <c r="K179"/>
  <c r="L178"/>
  <c r="L177" s="1"/>
  <c r="K177"/>
  <c r="L176"/>
  <c r="L175" s="1"/>
  <c r="K175"/>
  <c r="L174"/>
  <c r="L173"/>
  <c r="K172"/>
  <c r="L171"/>
  <c r="L170" s="1"/>
  <c r="K170"/>
  <c r="L169"/>
  <c r="L168" s="1"/>
  <c r="K168"/>
  <c r="L164"/>
  <c r="L163" s="1"/>
  <c r="L162" s="1"/>
  <c r="L161" s="1"/>
  <c r="K163"/>
  <c r="L157"/>
  <c r="L156"/>
  <c r="L155"/>
  <c r="K154"/>
  <c r="K153" s="1"/>
  <c r="K152" s="1"/>
  <c r="K151" s="1"/>
  <c r="K150" s="1"/>
  <c r="L149"/>
  <c r="L148"/>
  <c r="L147"/>
  <c r="L146"/>
  <c r="L144"/>
  <c r="L143"/>
  <c r="K142"/>
  <c r="L116"/>
  <c r="L115" s="1"/>
  <c r="L114" s="1"/>
  <c r="L113" s="1"/>
  <c r="K115"/>
  <c r="K114" s="1"/>
  <c r="K113" s="1"/>
  <c r="L112"/>
  <c r="L111" s="1"/>
  <c r="L110" s="1"/>
  <c r="K111"/>
  <c r="K110" s="1"/>
  <c r="L109"/>
  <c r="L108"/>
  <c r="K107"/>
  <c r="L106"/>
  <c r="L105"/>
  <c r="L104"/>
  <c r="L103"/>
  <c r="L102"/>
  <c r="K101"/>
  <c r="L100"/>
  <c r="L99"/>
  <c r="K98"/>
  <c r="L94"/>
  <c r="L93"/>
  <c r="K92"/>
  <c r="L91"/>
  <c r="L90" s="1"/>
  <c r="K90"/>
  <c r="L86"/>
  <c r="L85" s="1"/>
  <c r="L84" s="1"/>
  <c r="L83" s="1"/>
  <c r="K85"/>
  <c r="K84" s="1"/>
  <c r="K83" s="1"/>
  <c r="L82"/>
  <c r="L81"/>
  <c r="L80"/>
  <c r="K79"/>
  <c r="L78"/>
  <c r="L77"/>
  <c r="K76"/>
  <c r="L71"/>
  <c r="L70"/>
  <c r="L69"/>
  <c r="L68"/>
  <c r="K67"/>
  <c r="L66"/>
  <c r="L65"/>
  <c r="L55"/>
  <c r="L54"/>
  <c r="L53"/>
  <c r="L52"/>
  <c r="K51"/>
  <c r="L50"/>
  <c r="L49"/>
  <c r="K48"/>
  <c r="L30"/>
  <c r="L29" s="1"/>
  <c r="K29"/>
  <c r="L28"/>
  <c r="L27"/>
  <c r="L26"/>
  <c r="K25"/>
  <c r="L24"/>
  <c r="L23"/>
  <c r="L22"/>
  <c r="K21"/>
  <c r="L20"/>
  <c r="L19"/>
  <c r="K18"/>
  <c r="L14"/>
  <c r="L13"/>
  <c r="L12"/>
  <c r="K11"/>
  <c r="K10" s="1"/>
  <c r="K9" s="1"/>
  <c r="I256" i="2"/>
  <c r="I582"/>
  <c r="I581" s="1"/>
  <c r="I580" s="1"/>
  <c r="I579" s="1"/>
  <c r="I578" s="1"/>
  <c r="I577" s="1"/>
  <c r="H581"/>
  <c r="H580" s="1"/>
  <c r="H579" s="1"/>
  <c r="H578" s="1"/>
  <c r="H577" s="1"/>
  <c r="G581"/>
  <c r="G580" s="1"/>
  <c r="G579" s="1"/>
  <c r="G578" s="1"/>
  <c r="G577" s="1"/>
  <c r="I576"/>
  <c r="I575" s="1"/>
  <c r="I574"/>
  <c r="I573" s="1"/>
  <c r="H573"/>
  <c r="G573"/>
  <c r="I567"/>
  <c r="I566"/>
  <c r="H565"/>
  <c r="G565"/>
  <c r="I564"/>
  <c r="I563" s="1"/>
  <c r="H563"/>
  <c r="G563"/>
  <c r="I558"/>
  <c r="I557" s="1"/>
  <c r="H557"/>
  <c r="I556"/>
  <c r="I555" s="1"/>
  <c r="H555"/>
  <c r="G555"/>
  <c r="I554"/>
  <c r="I553" s="1"/>
  <c r="H553"/>
  <c r="G553"/>
  <c r="I552"/>
  <c r="I551" s="1"/>
  <c r="H551"/>
  <c r="G551"/>
  <c r="I550"/>
  <c r="I549" s="1"/>
  <c r="H549"/>
  <c r="G549"/>
  <c r="I548"/>
  <c r="I547"/>
  <c r="H546"/>
  <c r="G546"/>
  <c r="I541"/>
  <c r="I540" s="1"/>
  <c r="I539" s="1"/>
  <c r="I538" s="1"/>
  <c r="I537" s="1"/>
  <c r="H540"/>
  <c r="H539" s="1"/>
  <c r="H538" s="1"/>
  <c r="H537" s="1"/>
  <c r="G540"/>
  <c r="G539" s="1"/>
  <c r="G538" s="1"/>
  <c r="G537" s="1"/>
  <c r="I536"/>
  <c r="I535" s="1"/>
  <c r="I534" s="1"/>
  <c r="H535"/>
  <c r="H534" s="1"/>
  <c r="G535"/>
  <c r="G534" s="1"/>
  <c r="I532"/>
  <c r="I531"/>
  <c r="G530"/>
  <c r="G529" s="1"/>
  <c r="I524"/>
  <c r="I523" s="1"/>
  <c r="I522" s="1"/>
  <c r="I521" s="1"/>
  <c r="H524"/>
  <c r="H523" s="1"/>
  <c r="H522" s="1"/>
  <c r="H521" s="1"/>
  <c r="G524"/>
  <c r="G523" s="1"/>
  <c r="G522" s="1"/>
  <c r="G521" s="1"/>
  <c r="I494"/>
  <c r="I493"/>
  <c r="I462"/>
  <c r="I461" s="1"/>
  <c r="H461"/>
  <c r="G461"/>
  <c r="I465"/>
  <c r="I463" s="1"/>
  <c r="I459"/>
  <c r="I458"/>
  <c r="I456"/>
  <c r="I455"/>
  <c r="I454"/>
  <c r="I453"/>
  <c r="I452"/>
  <c r="H451"/>
  <c r="G451"/>
  <c r="G447" s="1"/>
  <c r="G446" s="1"/>
  <c r="I450"/>
  <c r="I449"/>
  <c r="H448"/>
  <c r="I445"/>
  <c r="I444"/>
  <c r="H443"/>
  <c r="I442"/>
  <c r="I441"/>
  <c r="H440"/>
  <c r="I435"/>
  <c r="I434"/>
  <c r="H433"/>
  <c r="H432" s="1"/>
  <c r="H431" s="1"/>
  <c r="H430" s="1"/>
  <c r="G433"/>
  <c r="G432" s="1"/>
  <c r="G431" s="1"/>
  <c r="G430" s="1"/>
  <c r="I421"/>
  <c r="I420"/>
  <c r="I419"/>
  <c r="G418"/>
  <c r="I417"/>
  <c r="I416" s="1"/>
  <c r="H416"/>
  <c r="G416"/>
  <c r="I415"/>
  <c r="I414" s="1"/>
  <c r="H414"/>
  <c r="G414"/>
  <c r="I413"/>
  <c r="I412"/>
  <c r="H411"/>
  <c r="G411"/>
  <c r="I424"/>
  <c r="I423"/>
  <c r="H422"/>
  <c r="G422"/>
  <c r="I409"/>
  <c r="I408"/>
  <c r="H407"/>
  <c r="G407"/>
  <c r="I406"/>
  <c r="I405"/>
  <c r="I404"/>
  <c r="G403"/>
  <c r="I402"/>
  <c r="I401"/>
  <c r="H400"/>
  <c r="G400"/>
  <c r="I396"/>
  <c r="I395"/>
  <c r="H394"/>
  <c r="G394"/>
  <c r="I393"/>
  <c r="I392" s="1"/>
  <c r="H392"/>
  <c r="G392"/>
  <c r="I391"/>
  <c r="I390" s="1"/>
  <c r="H390"/>
  <c r="G390"/>
  <c r="I389"/>
  <c r="I388"/>
  <c r="I399"/>
  <c r="I398"/>
  <c r="H397"/>
  <c r="G397"/>
  <c r="I354"/>
  <c r="I353" s="1"/>
  <c r="H353"/>
  <c r="G353"/>
  <c r="I383"/>
  <c r="I382" s="1"/>
  <c r="H382"/>
  <c r="G382"/>
  <c r="I381"/>
  <c r="I380" s="1"/>
  <c r="H380"/>
  <c r="G380"/>
  <c r="I379"/>
  <c r="I378"/>
  <c r="H377"/>
  <c r="G377"/>
  <c r="I376"/>
  <c r="I375"/>
  <c r="H374"/>
  <c r="G374"/>
  <c r="I373"/>
  <c r="I372"/>
  <c r="H371"/>
  <c r="G371"/>
  <c r="I367"/>
  <c r="I366"/>
  <c r="H365"/>
  <c r="G365"/>
  <c r="I360"/>
  <c r="I359" s="1"/>
  <c r="H359"/>
  <c r="G359"/>
  <c r="I358"/>
  <c r="I357" s="1"/>
  <c r="H357"/>
  <c r="G357"/>
  <c r="I356"/>
  <c r="I355" s="1"/>
  <c r="H355"/>
  <c r="I352"/>
  <c r="I351" s="1"/>
  <c r="H351"/>
  <c r="G351"/>
  <c r="H349"/>
  <c r="G349"/>
  <c r="I348"/>
  <c r="I347" s="1"/>
  <c r="H347"/>
  <c r="G347"/>
  <c r="I346"/>
  <c r="I345" s="1"/>
  <c r="H345"/>
  <c r="G345"/>
  <c r="I344"/>
  <c r="I343" s="1"/>
  <c r="H343"/>
  <c r="G343"/>
  <c r="I342"/>
  <c r="I341"/>
  <c r="H340"/>
  <c r="I336"/>
  <c r="I335"/>
  <c r="H334"/>
  <c r="G334"/>
  <c r="I333"/>
  <c r="I332"/>
  <c r="H331"/>
  <c r="G331"/>
  <c r="I326"/>
  <c r="I325" s="1"/>
  <c r="H325"/>
  <c r="G325"/>
  <c r="I324"/>
  <c r="I323" s="1"/>
  <c r="H323"/>
  <c r="G323"/>
  <c r="I322"/>
  <c r="I321" s="1"/>
  <c r="H321"/>
  <c r="G321"/>
  <c r="I320"/>
  <c r="I319" s="1"/>
  <c r="H319"/>
  <c r="G319"/>
  <c r="I318"/>
  <c r="I317" s="1"/>
  <c r="H317"/>
  <c r="G317"/>
  <c r="I316"/>
  <c r="I315" s="1"/>
  <c r="H315"/>
  <c r="G315"/>
  <c r="I314"/>
  <c r="I313" s="1"/>
  <c r="G313"/>
  <c r="I312"/>
  <c r="I311"/>
  <c r="H310"/>
  <c r="I305"/>
  <c r="I304"/>
  <c r="I303"/>
  <c r="I299"/>
  <c r="I298"/>
  <c r="I301"/>
  <c r="I300"/>
  <c r="I286"/>
  <c r="H284"/>
  <c r="H283" s="1"/>
  <c r="G284"/>
  <c r="G283" s="1"/>
  <c r="I282"/>
  <c r="I281" s="1"/>
  <c r="I280" s="1"/>
  <c r="I279" s="1"/>
  <c r="H281"/>
  <c r="H280" s="1"/>
  <c r="H279" s="1"/>
  <c r="G281"/>
  <c r="G280" s="1"/>
  <c r="G279" s="1"/>
  <c r="I291"/>
  <c r="I290" s="1"/>
  <c r="I289" s="1"/>
  <c r="I288" s="1"/>
  <c r="I287" s="1"/>
  <c r="H290"/>
  <c r="H289" s="1"/>
  <c r="H288" s="1"/>
  <c r="H287" s="1"/>
  <c r="G290"/>
  <c r="G289" s="1"/>
  <c r="G288" s="1"/>
  <c r="G287" s="1"/>
  <c r="H271"/>
  <c r="I275"/>
  <c r="I268"/>
  <c r="I267"/>
  <c r="H266"/>
  <c r="G266"/>
  <c r="I265"/>
  <c r="I264"/>
  <c r="H263"/>
  <c r="G263"/>
  <c r="I262"/>
  <c r="I261" s="1"/>
  <c r="H261"/>
  <c r="G261"/>
  <c r="I260"/>
  <c r="I259"/>
  <c r="I258"/>
  <c r="I257"/>
  <c r="I254"/>
  <c r="I253"/>
  <c r="I251"/>
  <c r="I250" s="1"/>
  <c r="H250"/>
  <c r="I246"/>
  <c r="I245"/>
  <c r="I244"/>
  <c r="G243"/>
  <c r="G242" s="1"/>
  <c r="G241" s="1"/>
  <c r="G240" s="1"/>
  <c r="I238"/>
  <c r="I237"/>
  <c r="I236"/>
  <c r="H235"/>
  <c r="H234" s="1"/>
  <c r="G235"/>
  <c r="G234" s="1"/>
  <c r="I233"/>
  <c r="I232"/>
  <c r="H231"/>
  <c r="H230" s="1"/>
  <c r="H229" s="1"/>
  <c r="G231"/>
  <c r="G230" s="1"/>
  <c r="G229" s="1"/>
  <c r="I228"/>
  <c r="I227"/>
  <c r="I226"/>
  <c r="I224"/>
  <c r="I223" s="1"/>
  <c r="H223"/>
  <c r="G223"/>
  <c r="I220"/>
  <c r="I219" s="1"/>
  <c r="H219"/>
  <c r="G219"/>
  <c r="I218"/>
  <c r="I217" s="1"/>
  <c r="H217"/>
  <c r="G217"/>
  <c r="G209"/>
  <c r="I205"/>
  <c r="I204" s="1"/>
  <c r="I203" s="1"/>
  <c r="H204"/>
  <c r="H203" s="1"/>
  <c r="G204"/>
  <c r="G203" s="1"/>
  <c r="I202"/>
  <c r="I201" s="1"/>
  <c r="H201"/>
  <c r="G201"/>
  <c r="I200"/>
  <c r="H199"/>
  <c r="G199"/>
  <c r="I194"/>
  <c r="I193" s="1"/>
  <c r="H193"/>
  <c r="G193"/>
  <c r="I192"/>
  <c r="I191" s="1"/>
  <c r="H191"/>
  <c r="G191"/>
  <c r="I190"/>
  <c r="I189" s="1"/>
  <c r="H189"/>
  <c r="G189"/>
  <c r="I188"/>
  <c r="I187"/>
  <c r="H186"/>
  <c r="G186"/>
  <c r="I185"/>
  <c r="I184"/>
  <c r="I180"/>
  <c r="I179"/>
  <c r="H178"/>
  <c r="G178"/>
  <c r="I177"/>
  <c r="I176" s="1"/>
  <c r="H176"/>
  <c r="G176"/>
  <c r="I175"/>
  <c r="I174" s="1"/>
  <c r="H174"/>
  <c r="G174"/>
  <c r="I170"/>
  <c r="I169" s="1"/>
  <c r="H169"/>
  <c r="G169"/>
  <c r="I168"/>
  <c r="I167" s="1"/>
  <c r="I166" s="1"/>
  <c r="H167"/>
  <c r="H166" s="1"/>
  <c r="G167"/>
  <c r="G166" s="1"/>
  <c r="I161"/>
  <c r="I160"/>
  <c r="I159"/>
  <c r="H158"/>
  <c r="H157" s="1"/>
  <c r="H156" s="1"/>
  <c r="H155" s="1"/>
  <c r="H154" s="1"/>
  <c r="G158"/>
  <c r="G157" s="1"/>
  <c r="G156" s="1"/>
  <c r="G155" s="1"/>
  <c r="G154" s="1"/>
  <c r="G94"/>
  <c r="G93" s="1"/>
  <c r="I153"/>
  <c r="I152"/>
  <c r="I151"/>
  <c r="I150"/>
  <c r="H149"/>
  <c r="G149"/>
  <c r="I148"/>
  <c r="I146"/>
  <c r="G145"/>
  <c r="I144"/>
  <c r="I143"/>
  <c r="I142"/>
  <c r="I141"/>
  <c r="H140"/>
  <c r="G140"/>
  <c r="I139"/>
  <c r="I138" s="1"/>
  <c r="H138"/>
  <c r="G138"/>
  <c r="I123"/>
  <c r="I122"/>
  <c r="H121"/>
  <c r="H120" s="1"/>
  <c r="H119" s="1"/>
  <c r="G121"/>
  <c r="G120" s="1"/>
  <c r="G119" s="1"/>
  <c r="I118"/>
  <c r="I117" s="1"/>
  <c r="I116" s="1"/>
  <c r="H117"/>
  <c r="H116" s="1"/>
  <c r="G117"/>
  <c r="G116" s="1"/>
  <c r="I115"/>
  <c r="I114"/>
  <c r="H113"/>
  <c r="G113"/>
  <c r="I112"/>
  <c r="I111"/>
  <c r="I110"/>
  <c r="I109"/>
  <c r="I108"/>
  <c r="I107"/>
  <c r="H106"/>
  <c r="G106"/>
  <c r="I105"/>
  <c r="I104"/>
  <c r="H103"/>
  <c r="G103"/>
  <c r="H126"/>
  <c r="H125" s="1"/>
  <c r="H124" s="1"/>
  <c r="I127"/>
  <c r="I126" s="1"/>
  <c r="I125" s="1"/>
  <c r="I124" s="1"/>
  <c r="I89"/>
  <c r="I88" s="1"/>
  <c r="H88"/>
  <c r="G88"/>
  <c r="I85"/>
  <c r="I83"/>
  <c r="I82"/>
  <c r="I81"/>
  <c r="H80"/>
  <c r="G80"/>
  <c r="I79"/>
  <c r="I78"/>
  <c r="H77"/>
  <c r="G77"/>
  <c r="I74"/>
  <c r="I73" s="1"/>
  <c r="H73"/>
  <c r="G73"/>
  <c r="I72"/>
  <c r="I71"/>
  <c r="I70"/>
  <c r="I69"/>
  <c r="H68"/>
  <c r="G68"/>
  <c r="I67"/>
  <c r="I66"/>
  <c r="H65"/>
  <c r="G65"/>
  <c r="I60"/>
  <c r="I59" s="1"/>
  <c r="I58" s="1"/>
  <c r="H59"/>
  <c r="H58" s="1"/>
  <c r="G59"/>
  <c r="G58" s="1"/>
  <c r="G57" s="1"/>
  <c r="I56"/>
  <c r="I55"/>
  <c r="I54"/>
  <c r="I53"/>
  <c r="H52"/>
  <c r="G52"/>
  <c r="I51"/>
  <c r="I50"/>
  <c r="H49"/>
  <c r="G49"/>
  <c r="I47"/>
  <c r="I46"/>
  <c r="H45"/>
  <c r="G45"/>
  <c r="I44"/>
  <c r="I43" s="1"/>
  <c r="H43"/>
  <c r="G43"/>
  <c r="I38"/>
  <c r="I41"/>
  <c r="I40"/>
  <c r="I39"/>
  <c r="I37"/>
  <c r="H36"/>
  <c r="H35" s="1"/>
  <c r="G36"/>
  <c r="G35" s="1"/>
  <c r="H21"/>
  <c r="G21"/>
  <c r="G18"/>
  <c r="G30"/>
  <c r="G26"/>
  <c r="G11"/>
  <c r="G10" s="1"/>
  <c r="G9" s="1"/>
  <c r="L309" i="5"/>
  <c r="L308" s="1"/>
  <c r="I309"/>
  <c r="H87" i="2" l="1"/>
  <c r="H86" s="1"/>
  <c r="H309"/>
  <c r="H308" s="1"/>
  <c r="I87"/>
  <c r="I86" s="1"/>
  <c r="H339"/>
  <c r="G87"/>
  <c r="G86" s="1"/>
  <c r="G276" i="5"/>
  <c r="G261"/>
  <c r="G260" s="1"/>
  <c r="G259" s="1"/>
  <c r="G222" s="1"/>
  <c r="G117"/>
  <c r="G87" s="1"/>
  <c r="G8" s="1"/>
  <c r="K232"/>
  <c r="K231" s="1"/>
  <c r="K230" s="1"/>
  <c r="K532"/>
  <c r="K531" s="1"/>
  <c r="K530" s="1"/>
  <c r="K529" s="1"/>
  <c r="K528" s="1"/>
  <c r="L241"/>
  <c r="L240" s="1"/>
  <c r="L465"/>
  <c r="L493"/>
  <c r="L492" s="1"/>
  <c r="J493"/>
  <c r="J492" s="1"/>
  <c r="J482" s="1"/>
  <c r="K422"/>
  <c r="L332"/>
  <c r="L341"/>
  <c r="H493"/>
  <c r="H492" s="1"/>
  <c r="I457" i="2"/>
  <c r="G339"/>
  <c r="G338" s="1"/>
  <c r="G337" s="1"/>
  <c r="G309"/>
  <c r="G308" s="1"/>
  <c r="G307" s="1"/>
  <c r="G295"/>
  <c r="G294" s="1"/>
  <c r="G293" s="1"/>
  <c r="G292" s="1"/>
  <c r="G208"/>
  <c r="G207" s="1"/>
  <c r="G206" s="1"/>
  <c r="H572"/>
  <c r="H571" s="1"/>
  <c r="H570" s="1"/>
  <c r="H569" s="1"/>
  <c r="H568" s="1"/>
  <c r="G469"/>
  <c r="G468" s="1"/>
  <c r="I507"/>
  <c r="G249"/>
  <c r="G248" s="1"/>
  <c r="G247" s="1"/>
  <c r="I510"/>
  <c r="I296"/>
  <c r="I295" s="1"/>
  <c r="I492"/>
  <c r="I181"/>
  <c r="G545"/>
  <c r="G544" s="1"/>
  <c r="G543" s="1"/>
  <c r="G542" s="1"/>
  <c r="G572"/>
  <c r="G571" s="1"/>
  <c r="G570" s="1"/>
  <c r="G569" s="1"/>
  <c r="G568" s="1"/>
  <c r="I530"/>
  <c r="I529" s="1"/>
  <c r="I572"/>
  <c r="I571" s="1"/>
  <c r="I570" s="1"/>
  <c r="I569" s="1"/>
  <c r="I568" s="1"/>
  <c r="I387"/>
  <c r="H460"/>
  <c r="G133"/>
  <c r="G132" s="1"/>
  <c r="I460"/>
  <c r="G460"/>
  <c r="I302"/>
  <c r="H338"/>
  <c r="H337" s="1"/>
  <c r="H198"/>
  <c r="H197" s="1"/>
  <c r="I255"/>
  <c r="G198"/>
  <c r="G197" s="1"/>
  <c r="H64"/>
  <c r="H63" s="1"/>
  <c r="H62" s="1"/>
  <c r="G533"/>
  <c r="K432" i="5"/>
  <c r="K431" s="1"/>
  <c r="K430" s="1"/>
  <c r="K429" s="1"/>
  <c r="K485"/>
  <c r="K484" s="1"/>
  <c r="K483" s="1"/>
  <c r="L247"/>
  <c r="L246" s="1"/>
  <c r="L245" s="1"/>
  <c r="L486"/>
  <c r="I493"/>
  <c r="I492" s="1"/>
  <c r="I462"/>
  <c r="I489"/>
  <c r="K493"/>
  <c r="K492" s="1"/>
  <c r="K279"/>
  <c r="K278" s="1"/>
  <c r="I271"/>
  <c r="L338"/>
  <c r="K307"/>
  <c r="K306" s="1"/>
  <c r="K305" s="1"/>
  <c r="L271"/>
  <c r="I465"/>
  <c r="I486"/>
  <c r="H447" i="2"/>
  <c r="H533"/>
  <c r="I274"/>
  <c r="I273" s="1"/>
  <c r="H439"/>
  <c r="H438" s="1"/>
  <c r="H485" i="5"/>
  <c r="H484" s="1"/>
  <c r="H483" s="1"/>
  <c r="L532"/>
  <c r="L531" s="1"/>
  <c r="L530" s="1"/>
  <c r="L529" s="1"/>
  <c r="L528" s="1"/>
  <c r="I35"/>
  <c r="I34" s="1"/>
  <c r="I329"/>
  <c r="K377"/>
  <c r="L118"/>
  <c r="I262"/>
  <c r="L296"/>
  <c r="L462"/>
  <c r="L489"/>
  <c r="I332"/>
  <c r="I533" i="2"/>
  <c r="G562"/>
  <c r="G561" s="1"/>
  <c r="G560" s="1"/>
  <c r="G559" s="1"/>
  <c r="H528"/>
  <c r="H527" s="1"/>
  <c r="G528"/>
  <c r="G527" s="1"/>
  <c r="I565"/>
  <c r="I562" s="1"/>
  <c r="I561" s="1"/>
  <c r="I560" s="1"/>
  <c r="I559" s="1"/>
  <c r="G48"/>
  <c r="G42" s="1"/>
  <c r="I440"/>
  <c r="H562"/>
  <c r="H561" s="1"/>
  <c r="H560" s="1"/>
  <c r="H559" s="1"/>
  <c r="I546"/>
  <c r="I545" s="1"/>
  <c r="I544" s="1"/>
  <c r="I543" s="1"/>
  <c r="I542" s="1"/>
  <c r="H545"/>
  <c r="H544" s="1"/>
  <c r="H543" s="1"/>
  <c r="H542" s="1"/>
  <c r="K250" i="5"/>
  <c r="I242"/>
  <c r="K261"/>
  <c r="K260" s="1"/>
  <c r="K259" s="1"/>
  <c r="J261"/>
  <c r="I296"/>
  <c r="I341"/>
  <c r="I344"/>
  <c r="K17"/>
  <c r="K16" s="1"/>
  <c r="K15" s="1"/>
  <c r="K33"/>
  <c r="K32" s="1"/>
  <c r="J56"/>
  <c r="L123"/>
  <c r="L329"/>
  <c r="K191"/>
  <c r="K182" s="1"/>
  <c r="K213"/>
  <c r="L218"/>
  <c r="L264"/>
  <c r="L262" s="1"/>
  <c r="H262"/>
  <c r="H261" s="1"/>
  <c r="I335"/>
  <c r="I338"/>
  <c r="L44"/>
  <c r="H56"/>
  <c r="I118"/>
  <c r="I123"/>
  <c r="G191"/>
  <c r="G182" s="1"/>
  <c r="I191"/>
  <c r="G213"/>
  <c r="G201" s="1"/>
  <c r="L335"/>
  <c r="L344"/>
  <c r="I130"/>
  <c r="H191"/>
  <c r="H182" s="1"/>
  <c r="L191"/>
  <c r="H213"/>
  <c r="L233"/>
  <c r="L392"/>
  <c r="L391" s="1"/>
  <c r="L390" s="1"/>
  <c r="L389" s="1"/>
  <c r="J191"/>
  <c r="J182" s="1"/>
  <c r="J240"/>
  <c r="L172"/>
  <c r="L167" s="1"/>
  <c r="L166" s="1"/>
  <c r="L165" s="1"/>
  <c r="L185"/>
  <c r="L184" s="1"/>
  <c r="L183" s="1"/>
  <c r="K365"/>
  <c r="K358" s="1"/>
  <c r="K398"/>
  <c r="K397" s="1"/>
  <c r="L433"/>
  <c r="L130"/>
  <c r="L256"/>
  <c r="L255" s="1"/>
  <c r="L251" s="1"/>
  <c r="L250" s="1"/>
  <c r="K89"/>
  <c r="K88" s="1"/>
  <c r="L98"/>
  <c r="L360"/>
  <c r="L359" s="1"/>
  <c r="L386"/>
  <c r="L377" s="1"/>
  <c r="K410"/>
  <c r="K406" s="1"/>
  <c r="K405" s="1"/>
  <c r="L479"/>
  <c r="L478" s="1"/>
  <c r="L477" s="1"/>
  <c r="L476" s="1"/>
  <c r="H33"/>
  <c r="H32" s="1"/>
  <c r="J33"/>
  <c r="J32" s="1"/>
  <c r="K56"/>
  <c r="I137"/>
  <c r="I214"/>
  <c r="J213"/>
  <c r="L365"/>
  <c r="L399"/>
  <c r="L459"/>
  <c r="I56"/>
  <c r="L64"/>
  <c r="L142"/>
  <c r="L402"/>
  <c r="L525"/>
  <c r="L522" s="1"/>
  <c r="L521" s="1"/>
  <c r="L520" s="1"/>
  <c r="L519" s="1"/>
  <c r="L154"/>
  <c r="L153" s="1"/>
  <c r="L152" s="1"/>
  <c r="L151" s="1"/>
  <c r="L150" s="1"/>
  <c r="L407"/>
  <c r="L427"/>
  <c r="L422" s="1"/>
  <c r="L35"/>
  <c r="L34" s="1"/>
  <c r="I44"/>
  <c r="I218"/>
  <c r="L242"/>
  <c r="L410"/>
  <c r="L92"/>
  <c r="L89" s="1"/>
  <c r="L88" s="1"/>
  <c r="L299"/>
  <c r="L326"/>
  <c r="L446"/>
  <c r="L210"/>
  <c r="L209" s="1"/>
  <c r="L208" s="1"/>
  <c r="L374"/>
  <c r="L137"/>
  <c r="L214"/>
  <c r="L226"/>
  <c r="L225" s="1"/>
  <c r="L224" s="1"/>
  <c r="L223" s="1"/>
  <c r="L107"/>
  <c r="L101"/>
  <c r="K97"/>
  <c r="K96" s="1"/>
  <c r="K95" s="1"/>
  <c r="K75"/>
  <c r="K74" s="1"/>
  <c r="L76"/>
  <c r="L56"/>
  <c r="L51"/>
  <c r="K47"/>
  <c r="K41" s="1"/>
  <c r="L48"/>
  <c r="K167"/>
  <c r="K166" s="1"/>
  <c r="K165" s="1"/>
  <c r="K506"/>
  <c r="K505" s="1"/>
  <c r="K504" s="1"/>
  <c r="K503" s="1"/>
  <c r="K522"/>
  <c r="K521" s="1"/>
  <c r="K520" s="1"/>
  <c r="K519" s="1"/>
  <c r="K203"/>
  <c r="K202" s="1"/>
  <c r="L25"/>
  <c r="L21"/>
  <c r="L18"/>
  <c r="L11"/>
  <c r="L10" s="1"/>
  <c r="L9" s="1"/>
  <c r="L67"/>
  <c r="L79"/>
  <c r="L145"/>
  <c r="L203"/>
  <c r="L202" s="1"/>
  <c r="L506"/>
  <c r="L505" s="1"/>
  <c r="L504" s="1"/>
  <c r="L503" s="1"/>
  <c r="K64"/>
  <c r="K63" s="1"/>
  <c r="K62" s="1"/>
  <c r="K162"/>
  <c r="K145"/>
  <c r="K117" s="1"/>
  <c r="G76" i="2"/>
  <c r="G75" s="1"/>
  <c r="G410"/>
  <c r="I397"/>
  <c r="G386"/>
  <c r="I422"/>
  <c r="I448"/>
  <c r="I451"/>
  <c r="H418"/>
  <c r="H410" s="1"/>
  <c r="I411"/>
  <c r="I418"/>
  <c r="I433"/>
  <c r="I432" s="1"/>
  <c r="I431" s="1"/>
  <c r="I430" s="1"/>
  <c r="I443"/>
  <c r="I371"/>
  <c r="I374"/>
  <c r="G438"/>
  <c r="G437" s="1"/>
  <c r="H76"/>
  <c r="H75" s="1"/>
  <c r="I365"/>
  <c r="I394"/>
  <c r="I400"/>
  <c r="I407"/>
  <c r="I350"/>
  <c r="I349" s="1"/>
  <c r="I403"/>
  <c r="H403"/>
  <c r="I331"/>
  <c r="I377"/>
  <c r="G64"/>
  <c r="G63" s="1"/>
  <c r="G62" s="1"/>
  <c r="I263"/>
  <c r="I225"/>
  <c r="I222" s="1"/>
  <c r="I221" s="1"/>
  <c r="I340"/>
  <c r="I266"/>
  <c r="I334"/>
  <c r="I252"/>
  <c r="I285"/>
  <c r="I284" s="1"/>
  <c r="I283" s="1"/>
  <c r="I278" s="1"/>
  <c r="I277" s="1"/>
  <c r="H295"/>
  <c r="H294" s="1"/>
  <c r="H293" s="1"/>
  <c r="I310"/>
  <c r="I186"/>
  <c r="H252"/>
  <c r="I272"/>
  <c r="I271" s="1"/>
  <c r="H165"/>
  <c r="H164" s="1"/>
  <c r="H163" s="1"/>
  <c r="I216"/>
  <c r="I215" s="1"/>
  <c r="G222"/>
  <c r="G221" s="1"/>
  <c r="H225"/>
  <c r="H222" s="1"/>
  <c r="H221" s="1"/>
  <c r="I235"/>
  <c r="I234" s="1"/>
  <c r="G278"/>
  <c r="H278"/>
  <c r="H277" s="1"/>
  <c r="H48"/>
  <c r="H42" s="1"/>
  <c r="I243"/>
  <c r="I242" s="1"/>
  <c r="I241" s="1"/>
  <c r="I240" s="1"/>
  <c r="H133"/>
  <c r="H243"/>
  <c r="H242" s="1"/>
  <c r="H241" s="1"/>
  <c r="H240" s="1"/>
  <c r="G34"/>
  <c r="G33" s="1"/>
  <c r="I49"/>
  <c r="I45"/>
  <c r="I135"/>
  <c r="I133" s="1"/>
  <c r="I165"/>
  <c r="I164" s="1"/>
  <c r="I163" s="1"/>
  <c r="I121"/>
  <c r="I120" s="1"/>
  <c r="I119" s="1"/>
  <c r="I140"/>
  <c r="H216"/>
  <c r="H215" s="1"/>
  <c r="I149"/>
  <c r="I52"/>
  <c r="I106"/>
  <c r="I113"/>
  <c r="H34"/>
  <c r="H33" s="1"/>
  <c r="H102"/>
  <c r="H101" s="1"/>
  <c r="H100" s="1"/>
  <c r="I199"/>
  <c r="I68"/>
  <c r="I103"/>
  <c r="I231"/>
  <c r="I230" s="1"/>
  <c r="I229" s="1"/>
  <c r="G17"/>
  <c r="G16" s="1"/>
  <c r="G15" s="1"/>
  <c r="I77"/>
  <c r="I80"/>
  <c r="G102"/>
  <c r="G101" s="1"/>
  <c r="G100" s="1"/>
  <c r="H173"/>
  <c r="H172" s="1"/>
  <c r="H171" s="1"/>
  <c r="I65"/>
  <c r="G173"/>
  <c r="G172" s="1"/>
  <c r="G171" s="1"/>
  <c r="I178"/>
  <c r="H209"/>
  <c r="H208" s="1"/>
  <c r="I36"/>
  <c r="I35" s="1"/>
  <c r="I158"/>
  <c r="I157" s="1"/>
  <c r="I156" s="1"/>
  <c r="I155" s="1"/>
  <c r="I154" s="1"/>
  <c r="G165"/>
  <c r="G164" s="1"/>
  <c r="G163" s="1"/>
  <c r="G216"/>
  <c r="G215" s="1"/>
  <c r="I145"/>
  <c r="H145"/>
  <c r="J541" i="5"/>
  <c r="L541" s="1"/>
  <c r="L540" s="1"/>
  <c r="L539" s="1"/>
  <c r="H511"/>
  <c r="H386"/>
  <c r="J386"/>
  <c r="I388"/>
  <c r="H374"/>
  <c r="J374"/>
  <c r="I376"/>
  <c r="I373"/>
  <c r="I371"/>
  <c r="H154"/>
  <c r="J154"/>
  <c r="I155"/>
  <c r="I309" i="2" l="1"/>
  <c r="G181" i="5"/>
  <c r="L47"/>
  <c r="L41" s="1"/>
  <c r="L261"/>
  <c r="L260" s="1"/>
  <c r="L259" s="1"/>
  <c r="H482"/>
  <c r="I485"/>
  <c r="I484" s="1"/>
  <c r="I483" s="1"/>
  <c r="I482" s="1"/>
  <c r="K482"/>
  <c r="K470" s="1"/>
  <c r="G470"/>
  <c r="G467" i="2"/>
  <c r="G466" s="1"/>
  <c r="H132"/>
  <c r="I339"/>
  <c r="I338" s="1"/>
  <c r="I337" s="1"/>
  <c r="G277"/>
  <c r="G239" s="1"/>
  <c r="I249"/>
  <c r="I469"/>
  <c r="H249"/>
  <c r="H248" s="1"/>
  <c r="G92"/>
  <c r="G526"/>
  <c r="G520" s="1"/>
  <c r="I294"/>
  <c r="G436"/>
  <c r="I198"/>
  <c r="I197" s="1"/>
  <c r="I196" s="1"/>
  <c r="I132"/>
  <c r="H526"/>
  <c r="H520" s="1"/>
  <c r="I528"/>
  <c r="I527" s="1"/>
  <c r="I526" s="1"/>
  <c r="I520" s="1"/>
  <c r="L232" i="5"/>
  <c r="L231" s="1"/>
  <c r="L230" s="1"/>
  <c r="L485"/>
  <c r="L484" s="1"/>
  <c r="L483" s="1"/>
  <c r="L482" s="1"/>
  <c r="L470" s="1"/>
  <c r="L182"/>
  <c r="L307"/>
  <c r="L306" s="1"/>
  <c r="L305" s="1"/>
  <c r="L279"/>
  <c r="L278" s="1"/>
  <c r="L63"/>
  <c r="L62" s="1"/>
  <c r="L61" s="1"/>
  <c r="I33"/>
  <c r="I32" s="1"/>
  <c r="L432"/>
  <c r="L431" s="1"/>
  <c r="L430" s="1"/>
  <c r="L429" s="1"/>
  <c r="G61" i="2"/>
  <c r="G385"/>
  <c r="G384" s="1"/>
  <c r="G306" s="1"/>
  <c r="I439"/>
  <c r="I438" s="1"/>
  <c r="K277" i="5"/>
  <c r="L358"/>
  <c r="L357" s="1"/>
  <c r="L356" s="1"/>
  <c r="K222"/>
  <c r="K201"/>
  <c r="K181" s="1"/>
  <c r="L213"/>
  <c r="L201" s="1"/>
  <c r="I213"/>
  <c r="L398"/>
  <c r="L397" s="1"/>
  <c r="K396"/>
  <c r="K395" s="1"/>
  <c r="L97"/>
  <c r="L96" s="1"/>
  <c r="L95" s="1"/>
  <c r="L406"/>
  <c r="L405" s="1"/>
  <c r="L117"/>
  <c r="L33"/>
  <c r="L32" s="1"/>
  <c r="K31"/>
  <c r="K61"/>
  <c r="K60" s="1"/>
  <c r="L75"/>
  <c r="L74" s="1"/>
  <c r="K87"/>
  <c r="K357"/>
  <c r="K356" s="1"/>
  <c r="L17"/>
  <c r="L16" s="1"/>
  <c r="L15" s="1"/>
  <c r="K161"/>
  <c r="H61" i="2"/>
  <c r="H386"/>
  <c r="H385" s="1"/>
  <c r="H384" s="1"/>
  <c r="I386"/>
  <c r="I410"/>
  <c r="I447"/>
  <c r="H162"/>
  <c r="G214"/>
  <c r="I214"/>
  <c r="H196"/>
  <c r="H214"/>
  <c r="G196"/>
  <c r="I76"/>
  <c r="I75" s="1"/>
  <c r="I48"/>
  <c r="I42" s="1"/>
  <c r="G32"/>
  <c r="I173"/>
  <c r="I172" s="1"/>
  <c r="I171" s="1"/>
  <c r="I162" s="1"/>
  <c r="I102"/>
  <c r="I101" s="1"/>
  <c r="I100" s="1"/>
  <c r="G162"/>
  <c r="I64"/>
  <c r="I63" s="1"/>
  <c r="I62" s="1"/>
  <c r="J540" i="5"/>
  <c r="J539" s="1"/>
  <c r="J537"/>
  <c r="J532" s="1"/>
  <c r="J531" s="1"/>
  <c r="J530" s="1"/>
  <c r="J525"/>
  <c r="J523"/>
  <c r="J517"/>
  <c r="J515"/>
  <c r="J513"/>
  <c r="J511"/>
  <c r="J509"/>
  <c r="J507"/>
  <c r="J501"/>
  <c r="J500" s="1"/>
  <c r="J499" s="1"/>
  <c r="J498" s="1"/>
  <c r="J479"/>
  <c r="J478" s="1"/>
  <c r="J474"/>
  <c r="J473" s="1"/>
  <c r="J472" s="1"/>
  <c r="J471" s="1"/>
  <c r="J468"/>
  <c r="J459"/>
  <c r="J457"/>
  <c r="J455"/>
  <c r="J453"/>
  <c r="J451"/>
  <c r="J449"/>
  <c r="J446"/>
  <c r="J444"/>
  <c r="J442"/>
  <c r="J440"/>
  <c r="J438"/>
  <c r="J436"/>
  <c r="J433"/>
  <c r="J427"/>
  <c r="J423"/>
  <c r="J420"/>
  <c r="J418"/>
  <c r="J416"/>
  <c r="J410"/>
  <c r="J407"/>
  <c r="J402"/>
  <c r="J399"/>
  <c r="J392"/>
  <c r="J391" s="1"/>
  <c r="J390" s="1"/>
  <c r="J389" s="1"/>
  <c r="J384"/>
  <c r="J378"/>
  <c r="J372"/>
  <c r="J370"/>
  <c r="J368"/>
  <c r="J365"/>
  <c r="J363"/>
  <c r="J361"/>
  <c r="J359"/>
  <c r="J351"/>
  <c r="J326"/>
  <c r="J324"/>
  <c r="J320"/>
  <c r="J318"/>
  <c r="J316"/>
  <c r="J314"/>
  <c r="J312"/>
  <c r="J310"/>
  <c r="J308"/>
  <c r="J299"/>
  <c r="J294"/>
  <c r="J290"/>
  <c r="J288"/>
  <c r="J286"/>
  <c r="J284"/>
  <c r="J282"/>
  <c r="J280"/>
  <c r="J256"/>
  <c r="J255" s="1"/>
  <c r="J251" s="1"/>
  <c r="J250" s="1"/>
  <c r="J246"/>
  <c r="J245" s="1"/>
  <c r="J236"/>
  <c r="J232" s="1"/>
  <c r="J226"/>
  <c r="J225" s="1"/>
  <c r="J224" s="1"/>
  <c r="J223" s="1"/>
  <c r="J210"/>
  <c r="J209" s="1"/>
  <c r="J208" s="1"/>
  <c r="J206"/>
  <c r="J204"/>
  <c r="J199"/>
  <c r="J198" s="1"/>
  <c r="J197" s="1"/>
  <c r="J196" s="1"/>
  <c r="J179"/>
  <c r="J177"/>
  <c r="J175"/>
  <c r="J172"/>
  <c r="J170"/>
  <c r="J168"/>
  <c r="J153"/>
  <c r="J152" s="1"/>
  <c r="J151" s="1"/>
  <c r="J150" s="1"/>
  <c r="J145"/>
  <c r="J142"/>
  <c r="J115"/>
  <c r="J114" s="1"/>
  <c r="J113" s="1"/>
  <c r="J111"/>
  <c r="J110" s="1"/>
  <c r="J107"/>
  <c r="J101"/>
  <c r="J98"/>
  <c r="J92"/>
  <c r="J90"/>
  <c r="J85"/>
  <c r="J84" s="1"/>
  <c r="J83" s="1"/>
  <c r="J79"/>
  <c r="J76"/>
  <c r="J67"/>
  <c r="J64"/>
  <c r="J51"/>
  <c r="J48"/>
  <c r="J29"/>
  <c r="J25"/>
  <c r="J21"/>
  <c r="J18"/>
  <c r="J11"/>
  <c r="J10" s="1"/>
  <c r="J9" s="1"/>
  <c r="I541"/>
  <c r="I540" s="1"/>
  <c r="I539" s="1"/>
  <c r="H540"/>
  <c r="H539" s="1"/>
  <c r="I538"/>
  <c r="I537" s="1"/>
  <c r="I532" s="1"/>
  <c r="I531" s="1"/>
  <c r="I530" s="1"/>
  <c r="H537"/>
  <c r="H532" s="1"/>
  <c r="H531" s="1"/>
  <c r="H530" s="1"/>
  <c r="I527"/>
  <c r="I526"/>
  <c r="H525"/>
  <c r="I524"/>
  <c r="I523" s="1"/>
  <c r="H523"/>
  <c r="I518"/>
  <c r="I517" s="1"/>
  <c r="H517"/>
  <c r="I516"/>
  <c r="I515" s="1"/>
  <c r="H515"/>
  <c r="I514"/>
  <c r="I513" s="1"/>
  <c r="H513"/>
  <c r="I512"/>
  <c r="I511" s="1"/>
  <c r="I510"/>
  <c r="I509" s="1"/>
  <c r="H509"/>
  <c r="I508"/>
  <c r="I507" s="1"/>
  <c r="H507"/>
  <c r="I502"/>
  <c r="I501" s="1"/>
  <c r="I500" s="1"/>
  <c r="I499" s="1"/>
  <c r="I498" s="1"/>
  <c r="H501"/>
  <c r="H500" s="1"/>
  <c r="H499" s="1"/>
  <c r="H498" s="1"/>
  <c r="I481"/>
  <c r="I480"/>
  <c r="H479"/>
  <c r="H478" s="1"/>
  <c r="I475"/>
  <c r="I474" s="1"/>
  <c r="I473" s="1"/>
  <c r="I472" s="1"/>
  <c r="I471" s="1"/>
  <c r="H474"/>
  <c r="H473" s="1"/>
  <c r="H472" s="1"/>
  <c r="H471" s="1"/>
  <c r="I469"/>
  <c r="I468" s="1"/>
  <c r="H468"/>
  <c r="I461"/>
  <c r="I460"/>
  <c r="H459"/>
  <c r="I458"/>
  <c r="I457" s="1"/>
  <c r="H457"/>
  <c r="I456"/>
  <c r="I455" s="1"/>
  <c r="H455"/>
  <c r="I454"/>
  <c r="I453" s="1"/>
  <c r="H453"/>
  <c r="I452"/>
  <c r="I451" s="1"/>
  <c r="H451"/>
  <c r="I450"/>
  <c r="I449" s="1"/>
  <c r="H449"/>
  <c r="I448"/>
  <c r="I447"/>
  <c r="H446"/>
  <c r="I445"/>
  <c r="I444" s="1"/>
  <c r="H444"/>
  <c r="I443"/>
  <c r="I442" s="1"/>
  <c r="H442"/>
  <c r="I441"/>
  <c r="I440" s="1"/>
  <c r="H440"/>
  <c r="I439"/>
  <c r="I438" s="1"/>
  <c r="H438"/>
  <c r="I437"/>
  <c r="I436" s="1"/>
  <c r="H436"/>
  <c r="I435"/>
  <c r="I434"/>
  <c r="H433"/>
  <c r="H427"/>
  <c r="I424"/>
  <c r="I423" s="1"/>
  <c r="H423"/>
  <c r="I421"/>
  <c r="I420" s="1"/>
  <c r="H420"/>
  <c r="I419"/>
  <c r="I418" s="1"/>
  <c r="H418"/>
  <c r="I417"/>
  <c r="I416" s="1"/>
  <c r="H416"/>
  <c r="I415"/>
  <c r="I414"/>
  <c r="I413"/>
  <c r="I412"/>
  <c r="I411"/>
  <c r="H410"/>
  <c r="I409"/>
  <c r="I408"/>
  <c r="H407"/>
  <c r="I404"/>
  <c r="I403"/>
  <c r="H402"/>
  <c r="I401"/>
  <c r="I400"/>
  <c r="H399"/>
  <c r="I394"/>
  <c r="I393"/>
  <c r="H392"/>
  <c r="H391" s="1"/>
  <c r="H390" s="1"/>
  <c r="H389" s="1"/>
  <c r="I387"/>
  <c r="I386" s="1"/>
  <c r="I385"/>
  <c r="I384" s="1"/>
  <c r="H384"/>
  <c r="I379"/>
  <c r="I378" s="1"/>
  <c r="H378"/>
  <c r="I375"/>
  <c r="I374" s="1"/>
  <c r="I372"/>
  <c r="H372"/>
  <c r="I370"/>
  <c r="H370"/>
  <c r="I369"/>
  <c r="I368" s="1"/>
  <c r="H368"/>
  <c r="I367"/>
  <c r="I366"/>
  <c r="H365"/>
  <c r="I364"/>
  <c r="I363" s="1"/>
  <c r="H363"/>
  <c r="I362"/>
  <c r="I361" s="1"/>
  <c r="H361"/>
  <c r="I360"/>
  <c r="I359" s="1"/>
  <c r="H359"/>
  <c r="I352"/>
  <c r="I351" s="1"/>
  <c r="H351"/>
  <c r="I328"/>
  <c r="I327"/>
  <c r="H326"/>
  <c r="I325"/>
  <c r="I324" s="1"/>
  <c r="H324"/>
  <c r="I321"/>
  <c r="I320" s="1"/>
  <c r="H320"/>
  <c r="I319"/>
  <c r="I318" s="1"/>
  <c r="H318"/>
  <c r="I317"/>
  <c r="I316" s="1"/>
  <c r="H316"/>
  <c r="I315"/>
  <c r="I314" s="1"/>
  <c r="H314"/>
  <c r="I313"/>
  <c r="I312" s="1"/>
  <c r="H312"/>
  <c r="I311"/>
  <c r="I310" s="1"/>
  <c r="H310"/>
  <c r="I308"/>
  <c r="H308"/>
  <c r="I301"/>
  <c r="I300"/>
  <c r="H299"/>
  <c r="I295"/>
  <c r="I294" s="1"/>
  <c r="H294"/>
  <c r="I291"/>
  <c r="I290" s="1"/>
  <c r="H290"/>
  <c r="I289"/>
  <c r="I288" s="1"/>
  <c r="H288"/>
  <c r="I287"/>
  <c r="I286" s="1"/>
  <c r="H286"/>
  <c r="I285"/>
  <c r="I284" s="1"/>
  <c r="H284"/>
  <c r="I283"/>
  <c r="I282" s="1"/>
  <c r="H282"/>
  <c r="I281"/>
  <c r="I280" s="1"/>
  <c r="H280"/>
  <c r="I270"/>
  <c r="I269" s="1"/>
  <c r="I261" s="1"/>
  <c r="I258"/>
  <c r="I257"/>
  <c r="H256"/>
  <c r="H255" s="1"/>
  <c r="H251" s="1"/>
  <c r="H250" s="1"/>
  <c r="I249"/>
  <c r="H246"/>
  <c r="H245" s="1"/>
  <c r="I237"/>
  <c r="I236" s="1"/>
  <c r="H236"/>
  <c r="H232" s="1"/>
  <c r="I235"/>
  <c r="I233" s="1"/>
  <c r="I229"/>
  <c r="I228"/>
  <c r="I227"/>
  <c r="H226"/>
  <c r="H225" s="1"/>
  <c r="H224" s="1"/>
  <c r="H223" s="1"/>
  <c r="I212"/>
  <c r="I211"/>
  <c r="H210"/>
  <c r="H209" s="1"/>
  <c r="H208" s="1"/>
  <c r="I207"/>
  <c r="I206" s="1"/>
  <c r="H206"/>
  <c r="I205"/>
  <c r="I204" s="1"/>
  <c r="H204"/>
  <c r="I200"/>
  <c r="I199" s="1"/>
  <c r="I198" s="1"/>
  <c r="I197" s="1"/>
  <c r="I196" s="1"/>
  <c r="H199"/>
  <c r="H198" s="1"/>
  <c r="H197" s="1"/>
  <c r="H196" s="1"/>
  <c r="I186"/>
  <c r="I185" s="1"/>
  <c r="I184" s="1"/>
  <c r="I183" s="1"/>
  <c r="I182" s="1"/>
  <c r="I180"/>
  <c r="I179" s="1"/>
  <c r="H179"/>
  <c r="I178"/>
  <c r="I177" s="1"/>
  <c r="H177"/>
  <c r="I176"/>
  <c r="I175" s="1"/>
  <c r="H175"/>
  <c r="I174"/>
  <c r="I173"/>
  <c r="H172"/>
  <c r="I171"/>
  <c r="I170" s="1"/>
  <c r="H170"/>
  <c r="I169"/>
  <c r="I168" s="1"/>
  <c r="H168"/>
  <c r="I164"/>
  <c r="I163" s="1"/>
  <c r="I162" s="1"/>
  <c r="I161" s="1"/>
  <c r="H163"/>
  <c r="I157"/>
  <c r="I156"/>
  <c r="H153"/>
  <c r="H152" s="1"/>
  <c r="H151" s="1"/>
  <c r="H150" s="1"/>
  <c r="I149"/>
  <c r="I148"/>
  <c r="I147"/>
  <c r="I146"/>
  <c r="H145"/>
  <c r="I144"/>
  <c r="I143"/>
  <c r="H142"/>
  <c r="I116"/>
  <c r="I115" s="1"/>
  <c r="I114" s="1"/>
  <c r="I113" s="1"/>
  <c r="H115"/>
  <c r="H114" s="1"/>
  <c r="H113" s="1"/>
  <c r="I112"/>
  <c r="I111" s="1"/>
  <c r="I110" s="1"/>
  <c r="H111"/>
  <c r="H110" s="1"/>
  <c r="I109"/>
  <c r="I108"/>
  <c r="H107"/>
  <c r="I106"/>
  <c r="I105"/>
  <c r="I104"/>
  <c r="I103"/>
  <c r="I102"/>
  <c r="H101"/>
  <c r="I100"/>
  <c r="I99"/>
  <c r="H98"/>
  <c r="I94"/>
  <c r="I93"/>
  <c r="H92"/>
  <c r="I91"/>
  <c r="I90" s="1"/>
  <c r="H90"/>
  <c r="I86"/>
  <c r="I85" s="1"/>
  <c r="I84" s="1"/>
  <c r="I83" s="1"/>
  <c r="H85"/>
  <c r="H84" s="1"/>
  <c r="H83" s="1"/>
  <c r="I82"/>
  <c r="I81"/>
  <c r="I80"/>
  <c r="H79"/>
  <c r="I78"/>
  <c r="I77"/>
  <c r="H76"/>
  <c r="I71"/>
  <c r="I70"/>
  <c r="I69"/>
  <c r="I68"/>
  <c r="H67"/>
  <c r="I66"/>
  <c r="I65"/>
  <c r="H64"/>
  <c r="I55"/>
  <c r="I54"/>
  <c r="I53"/>
  <c r="I52"/>
  <c r="H51"/>
  <c r="I50"/>
  <c r="I49"/>
  <c r="H48"/>
  <c r="I30"/>
  <c r="I29" s="1"/>
  <c r="H29"/>
  <c r="I28"/>
  <c r="I27"/>
  <c r="I26"/>
  <c r="H25"/>
  <c r="I24"/>
  <c r="I23"/>
  <c r="I22"/>
  <c r="H21"/>
  <c r="I20"/>
  <c r="I19"/>
  <c r="H18"/>
  <c r="I14"/>
  <c r="I13"/>
  <c r="I12"/>
  <c r="H11"/>
  <c r="H10" s="1"/>
  <c r="H9" s="1"/>
  <c r="I210" i="2"/>
  <c r="H207"/>
  <c r="H206" s="1"/>
  <c r="I99"/>
  <c r="I98"/>
  <c r="H97"/>
  <c r="I96"/>
  <c r="I95" s="1"/>
  <c r="H95"/>
  <c r="H32"/>
  <c r="I31"/>
  <c r="I30" s="1"/>
  <c r="H30"/>
  <c r="I29"/>
  <c r="I28"/>
  <c r="I27"/>
  <c r="H26"/>
  <c r="I24"/>
  <c r="I23"/>
  <c r="I22"/>
  <c r="I20"/>
  <c r="I19"/>
  <c r="H18"/>
  <c r="I14"/>
  <c r="I13"/>
  <c r="I12"/>
  <c r="H11"/>
  <c r="H10" s="1"/>
  <c r="H9" s="1"/>
  <c r="G542" i="5" l="1"/>
  <c r="L222"/>
  <c r="L181"/>
  <c r="G8" i="2"/>
  <c r="I446"/>
  <c r="H446"/>
  <c r="J422" i="5"/>
  <c r="I247"/>
  <c r="I246" s="1"/>
  <c r="I245" s="1"/>
  <c r="I377"/>
  <c r="K276"/>
  <c r="I232"/>
  <c r="K8"/>
  <c r="L60"/>
  <c r="H422"/>
  <c r="H432"/>
  <c r="H431" s="1"/>
  <c r="H430" s="1"/>
  <c r="H429" s="1"/>
  <c r="J432"/>
  <c r="J431" s="1"/>
  <c r="J430" s="1"/>
  <c r="J429" s="1"/>
  <c r="L396"/>
  <c r="L395" s="1"/>
  <c r="J279"/>
  <c r="J278" s="1"/>
  <c r="H279"/>
  <c r="H278" s="1"/>
  <c r="H307"/>
  <c r="H306" s="1"/>
  <c r="H305" s="1"/>
  <c r="J307"/>
  <c r="J306" s="1"/>
  <c r="J305" s="1"/>
  <c r="L277"/>
  <c r="J358"/>
  <c r="H377"/>
  <c r="L87"/>
  <c r="H358"/>
  <c r="J377"/>
  <c r="H117"/>
  <c r="J231"/>
  <c r="J230" s="1"/>
  <c r="J117"/>
  <c r="H231"/>
  <c r="H230" s="1"/>
  <c r="L31"/>
  <c r="H522"/>
  <c r="H521" s="1"/>
  <c r="H520" s="1"/>
  <c r="H519" s="1"/>
  <c r="K160"/>
  <c r="K159" s="1"/>
  <c r="K158" s="1"/>
  <c r="I385" i="2"/>
  <c r="I384" s="1"/>
  <c r="I61"/>
  <c r="G195"/>
  <c r="H195"/>
  <c r="I21"/>
  <c r="I209"/>
  <c r="H57"/>
  <c r="I57"/>
  <c r="J522" i="5"/>
  <c r="J521" s="1"/>
  <c r="J520" s="1"/>
  <c r="J519" s="1"/>
  <c r="I154"/>
  <c r="I153" s="1"/>
  <c r="I152" s="1"/>
  <c r="I151" s="1"/>
  <c r="I150" s="1"/>
  <c r="H506"/>
  <c r="H505" s="1"/>
  <c r="H504" s="1"/>
  <c r="H503" s="1"/>
  <c r="H477"/>
  <c r="H476" s="1"/>
  <c r="H307" i="2"/>
  <c r="H468"/>
  <c r="I26"/>
  <c r="I479" i="5"/>
  <c r="J203"/>
  <c r="J202" s="1"/>
  <c r="J201" s="1"/>
  <c r="J181" s="1"/>
  <c r="I402"/>
  <c r="H75"/>
  <c r="H74" s="1"/>
  <c r="J529"/>
  <c r="J528" s="1"/>
  <c r="H398"/>
  <c r="H397" s="1"/>
  <c r="J406"/>
  <c r="J405" s="1"/>
  <c r="I25"/>
  <c r="H47"/>
  <c r="H41" s="1"/>
  <c r="I210"/>
  <c r="I209" s="1"/>
  <c r="I208" s="1"/>
  <c r="J477"/>
  <c r="J476" s="1"/>
  <c r="I21"/>
  <c r="I446"/>
  <c r="J260"/>
  <c r="J259" s="1"/>
  <c r="H260"/>
  <c r="H259" s="1"/>
  <c r="H63"/>
  <c r="H62" s="1"/>
  <c r="H61" s="1"/>
  <c r="I107"/>
  <c r="I256"/>
  <c r="I255" s="1"/>
  <c r="I251" s="1"/>
  <c r="I250" s="1"/>
  <c r="I326"/>
  <c r="I307" s="1"/>
  <c r="I48"/>
  <c r="I67"/>
  <c r="H97"/>
  <c r="I226"/>
  <c r="I225" s="1"/>
  <c r="I224" s="1"/>
  <c r="I223" s="1"/>
  <c r="I365"/>
  <c r="I358" s="1"/>
  <c r="I410"/>
  <c r="H203"/>
  <c r="H202" s="1"/>
  <c r="H201" s="1"/>
  <c r="H181" s="1"/>
  <c r="H406"/>
  <c r="H405" s="1"/>
  <c r="I79"/>
  <c r="I399"/>
  <c r="J167"/>
  <c r="J166" s="1"/>
  <c r="J165" s="1"/>
  <c r="J158" s="1"/>
  <c r="J75"/>
  <c r="J74" s="1"/>
  <c r="J63"/>
  <c r="J62" s="1"/>
  <c r="J61" s="1"/>
  <c r="J47"/>
  <c r="J41" s="1"/>
  <c r="I97" i="2"/>
  <c r="I94" s="1"/>
  <c r="I93" s="1"/>
  <c r="I92" s="1"/>
  <c r="H94"/>
  <c r="H93" s="1"/>
  <c r="H92" s="1"/>
  <c r="I18"/>
  <c r="H247"/>
  <c r="H292"/>
  <c r="H17"/>
  <c r="H16" s="1"/>
  <c r="H15" s="1"/>
  <c r="I11"/>
  <c r="I10" s="1"/>
  <c r="I9" s="1"/>
  <c r="I34"/>
  <c r="I33" s="1"/>
  <c r="H89" i="5"/>
  <c r="H88" s="1"/>
  <c r="I101"/>
  <c r="I142"/>
  <c r="I299"/>
  <c r="I279" s="1"/>
  <c r="I407"/>
  <c r="I459"/>
  <c r="H529"/>
  <c r="H528" s="1"/>
  <c r="J97"/>
  <c r="J506"/>
  <c r="J505" s="1"/>
  <c r="J504" s="1"/>
  <c r="J503" s="1"/>
  <c r="I203"/>
  <c r="I202" s="1"/>
  <c r="I64"/>
  <c r="I76"/>
  <c r="I92"/>
  <c r="I89" s="1"/>
  <c r="I88" s="1"/>
  <c r="I145"/>
  <c r="J89"/>
  <c r="J88" s="1"/>
  <c r="I11"/>
  <c r="I10" s="1"/>
  <c r="I9" s="1"/>
  <c r="I51"/>
  <c r="I98"/>
  <c r="I172"/>
  <c r="I167" s="1"/>
  <c r="I166" s="1"/>
  <c r="I165" s="1"/>
  <c r="I427"/>
  <c r="I422" s="1"/>
  <c r="I506"/>
  <c r="I505" s="1"/>
  <c r="I504" s="1"/>
  <c r="I503" s="1"/>
  <c r="I525"/>
  <c r="I522" s="1"/>
  <c r="J17"/>
  <c r="J16" s="1"/>
  <c r="J15" s="1"/>
  <c r="I18"/>
  <c r="I392"/>
  <c r="I391" s="1"/>
  <c r="I390" s="1"/>
  <c r="I389" s="1"/>
  <c r="I433"/>
  <c r="J398"/>
  <c r="J397" s="1"/>
  <c r="H17"/>
  <c r="H16" s="1"/>
  <c r="H15" s="1"/>
  <c r="H162"/>
  <c r="H161" s="1"/>
  <c r="H160" s="1"/>
  <c r="H159" s="1"/>
  <c r="H167"/>
  <c r="H166" s="1"/>
  <c r="H165" s="1"/>
  <c r="I529"/>
  <c r="I528" s="1"/>
  <c r="I437" i="2" l="1"/>
  <c r="I436" s="1"/>
  <c r="H437"/>
  <c r="H436" s="1"/>
  <c r="H306" s="1"/>
  <c r="H467"/>
  <c r="H466" s="1"/>
  <c r="I208"/>
  <c r="I207" s="1"/>
  <c r="I206" s="1"/>
  <c r="I195" s="1"/>
  <c r="G583"/>
  <c r="I432" i="5"/>
  <c r="I431" s="1"/>
  <c r="I430" s="1"/>
  <c r="I429" s="1"/>
  <c r="K542"/>
  <c r="L8"/>
  <c r="H222"/>
  <c r="L276"/>
  <c r="J222"/>
  <c r="J277"/>
  <c r="H277"/>
  <c r="J31"/>
  <c r="I117"/>
  <c r="H31"/>
  <c r="H239" i="2"/>
  <c r="I521" i="5"/>
  <c r="I520" s="1"/>
  <c r="I519" s="1"/>
  <c r="I478"/>
  <c r="I477" s="1"/>
  <c r="I476" s="1"/>
  <c r="I470" s="1"/>
  <c r="I306"/>
  <c r="I305" s="1"/>
  <c r="J96"/>
  <c r="H96"/>
  <c r="H95" s="1"/>
  <c r="H60"/>
  <c r="H470"/>
  <c r="I47"/>
  <c r="I41" s="1"/>
  <c r="I231"/>
  <c r="I230" s="1"/>
  <c r="I17" i="2"/>
  <c r="I16" s="1"/>
  <c r="I15" s="1"/>
  <c r="I308"/>
  <c r="I307" s="1"/>
  <c r="I293"/>
  <c r="I292" s="1"/>
  <c r="I468"/>
  <c r="H357" i="5"/>
  <c r="H356" s="1"/>
  <c r="I248" i="2"/>
  <c r="I247" s="1"/>
  <c r="I260" i="5"/>
  <c r="I259" s="1"/>
  <c r="J470"/>
  <c r="I398"/>
  <c r="I397" s="1"/>
  <c r="I357"/>
  <c r="I356" s="1"/>
  <c r="I406"/>
  <c r="I405" s="1"/>
  <c r="J357"/>
  <c r="J356" s="1"/>
  <c r="I278"/>
  <c r="H396"/>
  <c r="H395" s="1"/>
  <c r="J60"/>
  <c r="I17"/>
  <c r="I16" s="1"/>
  <c r="I15" s="1"/>
  <c r="I201"/>
  <c r="I181" s="1"/>
  <c r="I63"/>
  <c r="I62" s="1"/>
  <c r="I61" s="1"/>
  <c r="J396"/>
  <c r="J395" s="1"/>
  <c r="I75"/>
  <c r="I74" s="1"/>
  <c r="I32" i="2"/>
  <c r="H158" i="5"/>
  <c r="I97"/>
  <c r="I160"/>
  <c r="I159" s="1"/>
  <c r="I158" s="1"/>
  <c r="I306" i="2" l="1"/>
  <c r="J95" i="5"/>
  <c r="J87" s="1"/>
  <c r="J8" s="1"/>
  <c r="H87"/>
  <c r="H8" s="1"/>
  <c r="J276"/>
  <c r="I467" i="2"/>
  <c r="I466" s="1"/>
  <c r="H276" i="5"/>
  <c r="I222"/>
  <c r="I277"/>
  <c r="L160"/>
  <c r="L159" s="1"/>
  <c r="L158" s="1"/>
  <c r="L542" s="1"/>
  <c r="I31"/>
  <c r="I239" i="2"/>
  <c r="I96" i="5"/>
  <c r="H8" i="2"/>
  <c r="H583" s="1"/>
  <c r="I396" i="5"/>
  <c r="I395" s="1"/>
  <c r="I60"/>
  <c r="I95" l="1"/>
  <c r="I87" s="1"/>
  <c r="I8" s="1"/>
  <c r="H542"/>
  <c r="J542"/>
  <c r="I276"/>
  <c r="I8" i="2"/>
  <c r="I583" s="1"/>
  <c r="I542" i="5" l="1"/>
</calcChain>
</file>

<file path=xl/sharedStrings.xml><?xml version="1.0" encoding="utf-8"?>
<sst xmlns="http://schemas.openxmlformats.org/spreadsheetml/2006/main" count="4892" uniqueCount="570">
  <si>
    <t>№ п/п</t>
  </si>
  <si>
    <t>Наименование показателей</t>
  </si>
  <si>
    <t>Раздел</t>
  </si>
  <si>
    <t>3</t>
  </si>
  <si>
    <t>4</t>
  </si>
  <si>
    <t>5</t>
  </si>
  <si>
    <t>6</t>
  </si>
  <si>
    <t>Общегосударственные вопросы</t>
  </si>
  <si>
    <t>01</t>
  </si>
  <si>
    <t>1.1.</t>
  </si>
  <si>
    <t>Функционирование высшего должностного лица субъекта РФ и муниципального образования</t>
  </si>
  <si>
    <t>02</t>
  </si>
  <si>
    <t>Глава муниципального образования</t>
  </si>
  <si>
    <t>121</t>
  </si>
  <si>
    <t>Иные выплаты персоналу государственных (муниципальных) органов, за исключением фонда оплаты труда</t>
  </si>
  <si>
    <t>1.2.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</si>
  <si>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</si>
  <si>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</si>
  <si>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1.3.</t>
  </si>
  <si>
    <t>04</t>
  </si>
  <si>
    <t>122</t>
  </si>
  <si>
    <t>Закупка товаров, работ, услуг в сфере информационно-коммуникационных технологий</t>
  </si>
  <si>
    <t>244</t>
  </si>
  <si>
    <t>Уплата налога на имущество организаций и земельного налога</t>
  </si>
  <si>
    <t>1.4.</t>
  </si>
  <si>
    <t>Обеспечение деятельности финансовых, налоговых и таможенных органов и органов финансового (финансово-бюджетного) надзоранадзора</t>
  </si>
  <si>
    <t>06</t>
  </si>
  <si>
    <t>242</t>
  </si>
  <si>
    <t>1.5.</t>
  </si>
  <si>
    <t>Резервные фонды</t>
  </si>
  <si>
    <t>11</t>
  </si>
  <si>
    <t>Резервные средства</t>
  </si>
  <si>
    <t>1.6.</t>
  </si>
  <si>
    <t>Другие общегосударственные вопросы</t>
  </si>
  <si>
    <t>13</t>
  </si>
  <si>
    <t>111</t>
  </si>
  <si>
    <t>852</t>
  </si>
  <si>
    <t>Содержание архива муниципального образования</t>
  </si>
  <si>
    <t>Национальная безопасность и правоохранительная деятельность</t>
  </si>
  <si>
    <t>3.1.</t>
  </si>
  <si>
    <t>14</t>
  </si>
  <si>
    <t>Национальная экономика</t>
  </si>
  <si>
    <t>4.1.</t>
  </si>
  <si>
    <t>09</t>
  </si>
  <si>
    <t>4.2.</t>
  </si>
  <si>
    <t>12</t>
  </si>
  <si>
    <t>Жилищно-коммунальное хозяйство</t>
  </si>
  <si>
    <t>05</t>
  </si>
  <si>
    <t>5.1.</t>
  </si>
  <si>
    <t>Коммунальное хозяйство</t>
  </si>
  <si>
    <t>414</t>
  </si>
  <si>
    <t>5.2.</t>
  </si>
  <si>
    <t>Образование</t>
  </si>
  <si>
    <t>07</t>
  </si>
  <si>
    <t>00</t>
  </si>
  <si>
    <t>6.1.</t>
  </si>
  <si>
    <t>Дошкольное образование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</si>
  <si>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</si>
  <si>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финансовое обеспечение государственного (муниципального)  задания на оказание государственных (муниципальных) услуг (выполнение работ)</t>
  </si>
  <si>
    <t>6.2.</t>
  </si>
  <si>
    <t>Общее образование</t>
  </si>
  <si>
    <t>6.3.</t>
  </si>
  <si>
    <t>6.4.</t>
  </si>
  <si>
    <t xml:space="preserve">Другие вопросы в области образования </t>
  </si>
  <si>
    <t>Культура, кинематография</t>
  </si>
  <si>
    <t>08</t>
  </si>
  <si>
    <t>7.1.</t>
  </si>
  <si>
    <t>Культура</t>
  </si>
  <si>
    <t>611</t>
  </si>
  <si>
    <t>612</t>
  </si>
  <si>
    <t>Социальная политика</t>
  </si>
  <si>
    <t>10</t>
  </si>
  <si>
    <t>8.1.</t>
  </si>
  <si>
    <t>Социальное обеспечение населения</t>
  </si>
  <si>
    <t>8.2.</t>
  </si>
  <si>
    <t>Охрана семьи и детства</t>
  </si>
  <si>
    <t>321</t>
  </si>
  <si>
    <t>Массовый спорт</t>
  </si>
  <si>
    <t>Субсидии автономным учреждениям на финансовое обеспечение государственного (муниципального)  задания на оказание государственных (муниципальных) услуг (выполнение работ)</t>
  </si>
  <si>
    <t>Средства массовой информации</t>
  </si>
  <si>
    <t>10.1.</t>
  </si>
  <si>
    <t>Периодическая печать и издательства</t>
  </si>
  <si>
    <t>12.1.</t>
  </si>
  <si>
    <t>Дотации на выравнивание бюджетной обеспеченности</t>
  </si>
  <si>
    <t>511</t>
  </si>
  <si>
    <t>ВСЕГО РАСХОДОВ</t>
  </si>
  <si>
    <t>9.1.</t>
  </si>
  <si>
    <t>ВР</t>
  </si>
  <si>
    <t>ЦС</t>
  </si>
  <si>
    <t>ПР</t>
  </si>
  <si>
    <t>99 0 00 99200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</si>
  <si>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</si>
  <si>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</si>
  <si>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</si>
  <si>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 исполнительной органов государственной власти субъектов Российской Федерации, местных администраций</t>
  </si>
  <si>
    <t>Прочая закупка товаров, работ и услуг для обеспечения государственных (муниципальных) нужд</t>
  </si>
  <si>
    <t xml:space="preserve">Уплата прочих налогов, сборов </t>
  </si>
  <si>
    <t xml:space="preserve">Осуществление государственных полномочий в сфере образования и организации деятельности комиссий по делам несовершеннолетних и защите их прав </t>
  </si>
  <si>
    <t xml:space="preserve">Основное мероприятие "Повышение эффективности муниципального управления в Финансовом отделе администрации Чемальского района" </t>
  </si>
  <si>
    <t>04 0 00 92000</t>
  </si>
  <si>
    <t xml:space="preserve">Материально-техническое обеспечение Финансового отдела Администрации Чемальского района </t>
  </si>
  <si>
    <t xml:space="preserve">Расходы на выплаты по оплате труда работников  Финансового отдела Администрации Чемальского района </t>
  </si>
  <si>
    <t xml:space="preserve">Расходы на обеспечение функций  Финансового отдела Администрации Чемальского района </t>
  </si>
  <si>
    <t>851</t>
  </si>
  <si>
    <t>Уплата прочих налогов, сборов</t>
  </si>
  <si>
    <t xml:space="preserve">Осуществление государственных полномочий по лицензированию розничной продажи алкогольной продукции </t>
  </si>
  <si>
    <t>99 0 00 42900</t>
  </si>
  <si>
    <t>Обеспечение полномочий в области архивного дела</t>
  </si>
  <si>
    <t>99 0 00 44900</t>
  </si>
  <si>
    <t>99 0 00 45300</t>
  </si>
  <si>
    <t>99 0 00 45400</t>
  </si>
  <si>
    <t>Уплата иных платежей</t>
  </si>
  <si>
    <t>853</t>
  </si>
  <si>
    <t>99 0 00 99600</t>
  </si>
  <si>
    <t>Материально-техническое обеспечение казенного учреждения «Единая диспетчерско-хозяйственная служба»</t>
  </si>
  <si>
    <t>Расходы на выплаты по оплате труда работников казенного учреждения «Единая диспетчерско-хозяйственная служба»</t>
  </si>
  <si>
    <t>119</t>
  </si>
  <si>
    <t>Расходы на обеспечение функций казенного учреждения «Единая диспетчерско-хозяйственная служба»</t>
  </si>
  <si>
    <t>Дорожное хозяйство (дорожные фонды)</t>
  </si>
  <si>
    <t>Дорожный фонд МО "Чемальский район"</t>
  </si>
  <si>
    <t>02 2 04 00Д00</t>
  </si>
  <si>
    <t>01 2 02 00000</t>
  </si>
  <si>
    <t>02 2 02 00000</t>
  </si>
  <si>
    <t>Основное мероприятие "Развитие системы дошкольного и общего образования"</t>
  </si>
  <si>
    <t>03 1 02 00000</t>
  </si>
  <si>
    <t>Обеспечение государственных гарантий прав граждан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</si>
  <si>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03 1 02 44300</t>
  </si>
  <si>
    <t xml:space="preserve">Софинансирование расходов на выплату ежемесячной надбавки к заработной плате педагогическим работникам, отнесенным к категории молодых специалистов </t>
  </si>
  <si>
    <t>03 1 02 S4500</t>
  </si>
  <si>
    <t>Основное мероприятие  «Развитие дополнительного образования»</t>
  </si>
  <si>
    <t>03 1 03 00000</t>
  </si>
  <si>
    <t>Основное мероприятие  «Развитие дополнительного образования творческой направленности»</t>
  </si>
  <si>
    <t>03 1 04 00000</t>
  </si>
  <si>
    <t>Основное мероприятие  «Развитие систем дополнительного образования физкультурно-спортивной направленности»</t>
  </si>
  <si>
    <t>03 2 03 00000</t>
  </si>
  <si>
    <t>Реализация государственных полномочий Республики Алтай, связанных с  организацией и обеспечением отдыха и оздоровления детей</t>
  </si>
  <si>
    <t xml:space="preserve">Основное мероприятие "Обеспечение эффективности муниципального управления  в Отделе образования администрации Чемальского района" </t>
  </si>
  <si>
    <t>Материально – техническое обеспечение   Отдела образования администрации Чемальского района</t>
  </si>
  <si>
    <t>Расходы на выплаты по оплате труда работников Отдела Образования администрации Чемальского района</t>
  </si>
  <si>
    <t>Материально – техническое обеспечение   методкабинета и бухгалтерии в Отделе образования администрации Чемальского района</t>
  </si>
  <si>
    <t>Расходы на выплаты по оплате труда работников методкабинета и бухгалтерии Отдела Образования администрации Чемальского района</t>
  </si>
  <si>
    <t>Расходы на обеспечение функций методкабинета и бухгалтерии Отдела Образования администрации Чемальского района</t>
  </si>
  <si>
    <t>Основное мероприятие  «Сохранение и развитие местного народного творчества и культурно-досуговой деятельности»</t>
  </si>
  <si>
    <t>03 2 04 00000</t>
  </si>
  <si>
    <t>03 2 С4 00000</t>
  </si>
  <si>
    <t>Основное мероприятие  «Сохранение и развитие библиотечного дела»</t>
  </si>
  <si>
    <t>Пенсионное обеспечение</t>
  </si>
  <si>
    <t>312</t>
  </si>
  <si>
    <t>Выплата родителям (законным представителям)  компенсации части 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</t>
  </si>
  <si>
    <t>Взносы по обязательному социальному страхованию
на выплаты денежного содержания и иные выплаты работникам государственных (муниципальных) органов</t>
  </si>
  <si>
    <t>Основное мероприятие  «Развитие массового спорта»</t>
  </si>
  <si>
    <t>03 2 02 00000</t>
  </si>
  <si>
    <t>Основное мероприятие "Повышение  результативности предоставления межбюджетных трансфертов сельским поселениям МО «Чемальский район"</t>
  </si>
  <si>
    <t>04 1 02 00000</t>
  </si>
  <si>
    <t xml:space="preserve">Реализация отдельных государственных полномочий Республики Алтай по расчету и предоставлению дотаций на выравнивание бюджетной обеспеченности бюджетам поселений за счет средств республиканского бюджета Республики Алтай </t>
  </si>
  <si>
    <t>04 1 02 45900</t>
  </si>
  <si>
    <t>Содействие сбалансированности бюджетов сельских поселений</t>
  </si>
  <si>
    <t>04 1 М2 00000</t>
  </si>
  <si>
    <t xml:space="preserve">Молодежная политика 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</si>
  <si>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</si>
  <si>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 и муниципальных образований</t>
  </si>
  <si>
    <t>Иные пенсии, социальные доплаты к пенсиям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</si>
  <si>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</si>
  <si>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</si>
  <si>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99 0 00 00000</t>
  </si>
  <si>
    <t>Сельское хозяйство и рыболовство</t>
  </si>
  <si>
    <t>Осуществление отдельных государственных полномочий Республики Алтай по организации проведения мероприятий по предупреждению и ликвидации болезней животных, их лечению, защите населения от болезней, общих для человека и животных, в части обустройства содержания мест утилизации биологических отходов (скотомогильников, биотермических ям)</t>
  </si>
  <si>
    <t>99 0 00 40300</t>
  </si>
  <si>
    <t>Реализация отдельных государственных полномочий Республики Алтай по компенсации выпадающих доходов теплоснабжающих организаций, организаций, осуществляющих горячее водоснабжение, холодное водоснабжение и (или) водоотведение</t>
  </si>
  <si>
    <t>322</t>
  </si>
  <si>
    <t>313</t>
  </si>
  <si>
    <t>Дополнительное образование детей</t>
  </si>
  <si>
    <t>03 1  02 43895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</si>
  <si>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</si>
  <si>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</si>
  <si>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Основное мероприятие "Защита населения от чрезвычайных ситуаций природного и техногенного характера"</t>
  </si>
  <si>
    <t>02 3 04 00000</t>
  </si>
  <si>
    <t>1.7.</t>
  </si>
  <si>
    <t>6.5.</t>
  </si>
  <si>
    <t>Изменения  ( + ; - )</t>
  </si>
  <si>
    <t>Непрограммные направления деятельности</t>
  </si>
  <si>
    <t>Муниципальная программа МО "Чемальский район" "Управление муниципальными финансами и имуществом"</t>
  </si>
  <si>
    <t>04 0 00 00000</t>
  </si>
  <si>
    <t>02 0 00 00000</t>
  </si>
  <si>
    <t>Муниципальная программа МО "Чемальский район" "Развитие систем жизнеобеспечения"</t>
  </si>
  <si>
    <t>Подпрограмма "Развитие жилищно-коммунального комплекса"</t>
  </si>
  <si>
    <t>02 2 00 00000</t>
  </si>
  <si>
    <t>Подпрограмма "Обеспечение безопасности населения"</t>
  </si>
  <si>
    <t>02 3 00 00000</t>
  </si>
  <si>
    <t>Муниципальная программа МО "Чемальский район" "Развитие экономики и малого и среднего предпринимательства"</t>
  </si>
  <si>
    <t>Подпрограмма "Развитие инвестиционного, инновационного и имиджевого потенциала"</t>
  </si>
  <si>
    <t>01 2 00 00000</t>
  </si>
  <si>
    <t>Подпрограмма "Устойчивое развитие сельских территорий"</t>
  </si>
  <si>
    <t>02 1 00 00000</t>
  </si>
  <si>
    <t>04 1 00 00000</t>
  </si>
  <si>
    <t>Подпрограмма "Развитие образования и молодежной политики"</t>
  </si>
  <si>
    <t>03 0 00 00000</t>
  </si>
  <si>
    <t>03 1 00 00000</t>
  </si>
  <si>
    <t xml:space="preserve">Подпрограмма "Развитие культуры и спорта" </t>
  </si>
  <si>
    <t>03 2 00 00000</t>
  </si>
  <si>
    <t>03 3 00 00000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</si>
  <si>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</si>
  <si>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Другие вопросы в области жилищно-коммунального хозяйства</t>
  </si>
  <si>
    <t>Материально-техническое обеспечение МБУ "Департамент строительства, дорожного хозяйства, транспорта и жилищно-коммунальной политики"</t>
  </si>
  <si>
    <t>811</t>
  </si>
  <si>
    <t>Расходы на выплаты по оплате труда работников муниципальных учреждений дошкольного и общего образования</t>
  </si>
  <si>
    <t>03 1 02 00Ф00</t>
  </si>
  <si>
    <t>Расходы на выплаты по оплате труда работников муниципальных учреждений дополнительного образования</t>
  </si>
  <si>
    <t>03 1 03 00Ф00</t>
  </si>
  <si>
    <t>Расходы на выплаты по оплате труда работников муниципальных учреждений дополнительного образования творческой направленности</t>
  </si>
  <si>
    <t>03 1 04 00Ф00</t>
  </si>
  <si>
    <t>Расходы на выплаты по оплате труда работников муниципальных учреждений дополнительного образования физкультурно-спортивной направленности</t>
  </si>
  <si>
    <t>03 2 03 00Ф00</t>
  </si>
  <si>
    <t>Расходы на выплаты по оплате труда работников муниципальных учреждений культуры</t>
  </si>
  <si>
    <t>03 2 04 00Ф00</t>
  </si>
  <si>
    <t>Расходы на выплаты по оплате труда работников библиотечной системы</t>
  </si>
  <si>
    <t>Расходы на выплаты по оплате труда работников муниципальных учреждений массового спорта</t>
  </si>
  <si>
    <t>03 2 02 00Ф00</t>
  </si>
  <si>
    <t>Председатель представительного органа муниципального образования</t>
  </si>
  <si>
    <t>Осуществление государственных полномочий Республики Алтай  по уведомительной регистрации коллективных договоров, территориальных соглашений, отраслевых (межотраслевых) соглашений и иных соглашений, заключаемых на территориальном уровне социального партнерства</t>
  </si>
  <si>
    <t>Осуществление государственных полномочий Республики Алтай по сбору информации от поселений, входящих в муниципальный район, необходимой для ведения регистра муниципальных нормативных правовых актов в Республике Алтай</t>
  </si>
  <si>
    <t xml:space="preserve">Осуществление государственных полномочий Республики Алтай в области законодательства об административных правонарушениях </t>
  </si>
  <si>
    <t xml:space="preserve">Подпрограмма "Управление муниципальными финансами" </t>
  </si>
  <si>
    <t>Иные межбюджетные трансферты</t>
  </si>
  <si>
    <t>540</t>
  </si>
  <si>
    <t>Осуществление государственных полномочий Республики Алтай по обращению с безнадзорными животными на территории Республики Алтай</t>
  </si>
  <si>
    <t>02 2 02 41900</t>
  </si>
  <si>
    <t>02 0 Б0 99000</t>
  </si>
  <si>
    <t>Расходы на выплаты по оплате труда работников МБУ "Департамент строительства, дорожного хозяйства, транспорта и жилищно-коммунальной политики"</t>
  </si>
  <si>
    <t>02 0 Б0 99Ф00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</si>
  <si>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</si>
  <si>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03 2 04 L4670</t>
  </si>
  <si>
    <t>Расходы на выплаты по оплате труда работников МУ "Редакция газеты "Чемальский вестник""</t>
  </si>
  <si>
    <t>621</t>
  </si>
  <si>
    <t>Мероприятия по постановке на учет и учет граждан Российской Федерации, имеющих право на получение жилищных субсидий (единовременных социальных выплат) на приобретение или строительство жилых помещений</t>
  </si>
  <si>
    <t>99 0 У0 99100</t>
  </si>
  <si>
    <t>99 0 У0 99110</t>
  </si>
  <si>
    <t>99 0 У0 99190</t>
  </si>
  <si>
    <t>04 0 У0 92100</t>
  </si>
  <si>
    <t>04 0 У0 92110</t>
  </si>
  <si>
    <t>04 0 У0 92190</t>
  </si>
  <si>
    <t>Резервный фонд Администрации Чемальского района по предупреждению и ликвидации чрезвычайных ситуаций и последствий стихийных бедствий</t>
  </si>
  <si>
    <t>99 0 00 0Ш100</t>
  </si>
  <si>
    <t>Расходы на коммунальные услуги казенного учреждения «Единая диспетчерско-хозяйственная служба»</t>
  </si>
  <si>
    <t>02 0 К0 99100</t>
  </si>
  <si>
    <t>02 0 К0 99110</t>
  </si>
  <si>
    <t>02 0 К0 99190</t>
  </si>
  <si>
    <t>02 0 К0 9919К</t>
  </si>
  <si>
    <t>Расходы по оплате топлива в рамках основного мероприятия "Развитие системы дошкольного и общего образования"</t>
  </si>
  <si>
    <t>Расходы по оплате коммунальных услуг в рамках основного мероприятия "Развитие системы дошкольного и общего образования"</t>
  </si>
  <si>
    <t>Расходы по оплате налогов в рамках основного мероприятия "Развитие системы дошкольного и общего образования"</t>
  </si>
  <si>
    <t>Субсидии бюджетным учреждениям на финансовое обеспечение государственного (муниципального)  задания на оказание государственных (муниципальных) услуг (выполнение работ) (р/б)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</si>
  <si>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 (м/б)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</si>
  <si>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 (р/б)</t>
  </si>
  <si>
    <t>03 1 02 0000Т</t>
  </si>
  <si>
    <t>03 1 02 0000К</t>
  </si>
  <si>
    <t>03 1 02 0000Н</t>
  </si>
  <si>
    <t>Субсидии бюджетным учреждениям на иные цели (м/б)</t>
  </si>
  <si>
    <t>Субсидии бюджетным учреждениям на иные цели (р/б)</t>
  </si>
  <si>
    <t>Расходы по оплате коммунальных услуг в рамках основного мероприятия "Развитие дополнительного образования творческой направленности"</t>
  </si>
  <si>
    <t>Расходы по оплате налогов в рамках основного мероприятия "Развитие дополнительного образования творческой направленности"</t>
  </si>
  <si>
    <t>03 1 04 0000К</t>
  </si>
  <si>
    <t>03 1 04 0000Н</t>
  </si>
  <si>
    <t>03 1 02 47698</t>
  </si>
  <si>
    <t>Расходы на коммунальные услуги Отдела образования администрации Чемальского района</t>
  </si>
  <si>
    <t>03 0 У0 74100</t>
  </si>
  <si>
    <t>03 0 У0 74110</t>
  </si>
  <si>
    <t>03 0 Ц0 7419К</t>
  </si>
  <si>
    <t>03 2 04 0000Т</t>
  </si>
  <si>
    <t>03 2 04 0000К</t>
  </si>
  <si>
    <t>03 2 04 0000Н</t>
  </si>
  <si>
    <t xml:space="preserve">Реализация мероприятий по обеспечению жильем молодых семей </t>
  </si>
  <si>
    <t>Субсидии гражданам на приобретение жилья (м/б)</t>
  </si>
  <si>
    <t>Субсидии гражданам на приобретение жилья (р/б)</t>
  </si>
  <si>
    <t>02 1 02 L4970</t>
  </si>
  <si>
    <t>Пособия, компенсации, меры социальной поддержки по публичным нормативным обязательствам (р/б)</t>
  </si>
  <si>
    <t>03 2 02 0000Т</t>
  </si>
  <si>
    <t>03 2 02 0000К</t>
  </si>
  <si>
    <t>03 2 02 0000Н</t>
  </si>
  <si>
    <t>Основное мероприятие "Развитие водоснабжения и теплоснабжения"</t>
  </si>
  <si>
    <t>Расходы по оплате топлива в рамках основного мероприятия "Сохранение и развитие местного народного творчества и культурно-досуговой деятельности"</t>
  </si>
  <si>
    <t>Расходы по оплате коммунальных услуг в рамках основного мероприятия "Сохранение и развитие местного народного творчества и культурно-досуговой деятельности"</t>
  </si>
  <si>
    <t>Расходы по оплате налогов в рамках основного мероприятия "Сохранение и развитие местного народного творчества и культурно-досуговой деятельности"</t>
  </si>
  <si>
    <t>Расходы по оплате топлива в рамках основного мероприятия "Сохранение и развитие библиотечного дела"</t>
  </si>
  <si>
    <t>Расходы по оплате коммунальных услуг в рамках основного мероприятия "Сохранение и развитие библиотечного дела"</t>
  </si>
  <si>
    <t>(тыс. рублей)</t>
  </si>
  <si>
    <t>Прочие расходы</t>
  </si>
  <si>
    <t>03 1 02 S4600</t>
  </si>
  <si>
    <t>Ежемесячное денежное вознаграждение за классное руководство педагогическим работникам муниципальных общеобразовательных организаций</t>
  </si>
  <si>
    <t>Субсидии бюджетным учреждениям на иные цели (ф/б)</t>
  </si>
  <si>
    <t>03 1 02 53032</t>
  </si>
  <si>
    <t>Реализация мероприятий, направленных на обеспечение горячим питанием учащихся 5-11 классов муниципальных общеобразовательных организаций в Республики Алтай из малообеспеченных семей</t>
  </si>
  <si>
    <t>Предоставление межбюджетных трансфертов на решение вопросов местного значения, связанных с обеспечением первичных мер пожарной безопасности в границах населенных пунктов поселения</t>
  </si>
  <si>
    <t>Расходы на коммунальные услуги</t>
  </si>
  <si>
    <t>03 1 03 0000К</t>
  </si>
  <si>
    <t>Расходы на уплату налогов</t>
  </si>
  <si>
    <t>03 1 03 0000Н</t>
  </si>
  <si>
    <t>03 0 К0 74110</t>
  </si>
  <si>
    <t>03 0 К0 74190</t>
  </si>
  <si>
    <t>03 0 К0 7419К</t>
  </si>
  <si>
    <t>03 0 К0 74100</t>
  </si>
  <si>
    <t>02 1 02 L5761</t>
  </si>
  <si>
    <t>Основное мероприятие "Повышение эффективности муниципального управления в КУ МО "Единая диспетчерско-хозяйственная служба""</t>
  </si>
  <si>
    <t>02 0 К0 00000</t>
  </si>
  <si>
    <t>Закупка энергетических ресурсов</t>
  </si>
  <si>
    <t>247</t>
  </si>
  <si>
    <t>Защита населения и территории от чрезвычайных ситуаций природного и техногенного характера, пожарная безопасность</t>
  </si>
  <si>
    <t>Основное мероприятие "Повышение эффективности муниципального управления в  МБУ "Департамент строительства, дорожного хозяйства, транспорта и жилищно-коммунальной политики""</t>
  </si>
  <si>
    <t>02 0 Б0 00000</t>
  </si>
  <si>
    <t>Муниципальная программа МО "Чемальский район" "Развитие социальной сферы и укрепление общественного здоровья населения МО "Чемальский район" на 2020-2025 годы"</t>
  </si>
  <si>
    <t>Реализация мероприятий, направленных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</si>
  <si>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03 1 02 L3042</t>
  </si>
  <si>
    <t>03 0 У0 74000</t>
  </si>
  <si>
    <t xml:space="preserve">Основное мероприятие "Обеспечение эффективности муниципального управления  в МКУ "Центр по обеспечению деятельности отделе образования Администрации Чемальского района" </t>
  </si>
  <si>
    <t>03 0 К0 74000</t>
  </si>
  <si>
    <t>03 2 01 00000</t>
  </si>
  <si>
    <t>03 2 01 0000Т</t>
  </si>
  <si>
    <t>03 2 01 0000К</t>
  </si>
  <si>
    <t>03 2 01 00Ф00</t>
  </si>
  <si>
    <t>Сохранение и развитие местного народного творчества и культурно-досуговой деятельности  за счет межбюджетных трансфертов из бюджетов сельских поселений, бюджету муниципального образования "Чемальский район"  на осуществление части  переданных полномочий</t>
  </si>
  <si>
    <t>Подпрограмма "Социальная поддержка"</t>
  </si>
  <si>
    <t xml:space="preserve">Основное мероприятие «Обеспечение гарантий" </t>
  </si>
  <si>
    <t>03 3 02 00000</t>
  </si>
  <si>
    <t>8.3.</t>
  </si>
  <si>
    <t>Расходы по оплате топлива в рамках основного мероприятия "Развитие массового спорта"</t>
  </si>
  <si>
    <t>Расходы по оплате коммунальных услуг в рамках основного мероприятия "Развитие массового спорта"</t>
  </si>
  <si>
    <t>Расходы по оплате налогов в рамках основного мероприятия "Развитие массового спорта"</t>
  </si>
  <si>
    <t>01 0 00 00000</t>
  </si>
  <si>
    <t xml:space="preserve">Основное мероприятие «Обеспечение информационной открытости деятельности органов местного самоуправления" </t>
  </si>
  <si>
    <t>01 2 02 00Ф00</t>
  </si>
  <si>
    <t>Сумма на 2024 год</t>
  </si>
  <si>
    <t>Депутаты представительного органа муниципального образования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</si>
  <si>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</si>
  <si>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</si>
  <si>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 xml:space="preserve">Основное мероприятие «Профилактика безнадзорности и правонарушений несовершеннолетних" </t>
  </si>
  <si>
    <t>02 3 08 00000</t>
  </si>
  <si>
    <t xml:space="preserve">Основное мероприятие «Качественное и бесперебойное функционирование информационно-коммуникационных технологий" </t>
  </si>
  <si>
    <t>01 2 01 00000</t>
  </si>
  <si>
    <t>Иные выплаты персоналу учреждений, за исключением фонда оплаты труда</t>
  </si>
  <si>
    <t>112</t>
  </si>
  <si>
    <t>02 3 02 00000</t>
  </si>
  <si>
    <t>360</t>
  </si>
  <si>
    <t>Основное мероприятие "Профилактика правонарушений"</t>
  </si>
  <si>
    <t>Софинансирование расходов  на осуществление выплат вознаграждения за добровольную сдачу незаконно хранящегося огнестрельного оружия, боеприпасов, взрывчатых веществ и взрывных устройств</t>
  </si>
  <si>
    <t>99 0 00 99000</t>
  </si>
  <si>
    <t>Реализация иных мероприятий в рамках непрограммных расходов органов местного самоуправления</t>
  </si>
  <si>
    <t>Другие вопросы в области национальной безопасности и правоохранительной деятельности</t>
  </si>
  <si>
    <t>02 3 01 00000</t>
  </si>
  <si>
    <t xml:space="preserve">Основное мероприятие "Профилактика терроризма" </t>
  </si>
  <si>
    <t>02 3 03 00000</t>
  </si>
  <si>
    <t>Основное мероприятие "Развитие Единой дежурно-диспетчерской службы"</t>
  </si>
  <si>
    <t>02 3 05 00000</t>
  </si>
  <si>
    <t>02 3 06 00000</t>
  </si>
  <si>
    <t xml:space="preserve">Основное мероприятие "Профилактика экстремизма, обеспечение межнационального и межконфессионального согласия, другие вопросы в области национальной безопасности" </t>
  </si>
  <si>
    <t>Основное мероприятие "Комплекс мер по противодействию, злоупотреблению наркотических средств и их незаконному обороту"</t>
  </si>
  <si>
    <t>01 1 00 00000</t>
  </si>
  <si>
    <t>01 1 01 00000</t>
  </si>
  <si>
    <t>Другие вопросы в области национальной экономики</t>
  </si>
  <si>
    <t>Подпрограмма "Развитие  малого и среднего предпринимательства, развитие конкурентных рынков"</t>
  </si>
  <si>
    <t>Основное мероприятие «Поддержка малого и среднего предпринимательства»</t>
  </si>
  <si>
    <t>813</t>
  </si>
  <si>
    <t>01 1 02 00000</t>
  </si>
  <si>
    <t>Основное мероприятие «Развитие туризма»</t>
  </si>
  <si>
    <t>04 2 00 00000</t>
  </si>
  <si>
    <t>04 2 01 00000</t>
  </si>
  <si>
    <t>Подпрограмма "Повышение качества управления муниципальным имуществом, в том числе земельными участками"</t>
  </si>
  <si>
    <t>Основное мероприятие "Формирование эффективной системы управления и распоряжения муниципальным имуществом, в том числе земельными участками"</t>
  </si>
  <si>
    <t>Жилищное хозяйство</t>
  </si>
  <si>
    <t>Благоустройство</t>
  </si>
  <si>
    <t xml:space="preserve">Основное мероприятие "Организация мероприятий в сфере обращения с отходами" </t>
  </si>
  <si>
    <t>Субсидии бюджетным учреждениям на иные цели</t>
  </si>
  <si>
    <t>02 2 03 00000</t>
  </si>
  <si>
    <t>Предоставление муниципальных услуг в условиях предупреждения распространения коронавирусной инфекции</t>
  </si>
  <si>
    <t>03 1 02 0000П</t>
  </si>
  <si>
    <t>Обеспечение питанием воспитаников и учащихся образовательных организаций в рамках основного мероприятия "Развитие системы дошкольного и общего образования"</t>
  </si>
  <si>
    <t>Субсидии бюджетным учреждениям на финансовое обеспечение государственного (муниципального)  задания на оказание государственных (муниципальных) услуг (выполнение работ) (м/б)</t>
  </si>
  <si>
    <t>03 1 02 0000М</t>
  </si>
  <si>
    <t>Обеспечение горячим питанием учащихся муниципальных общеобразовательных организаций из малообеспеченных семей</t>
  </si>
  <si>
    <t>03 2 03 000Ж0</t>
  </si>
  <si>
    <t>03 1 06 00000</t>
  </si>
  <si>
    <t>350</t>
  </si>
  <si>
    <t>Основное мероприятие  «Развитие молодежной политики»</t>
  </si>
  <si>
    <t>Премии и гранты</t>
  </si>
  <si>
    <t>03 0 У0 74190</t>
  </si>
  <si>
    <t>Расходы на обеспечение функций Отдела Образования администрации Чемальского района</t>
  </si>
  <si>
    <t>03 0 К0 740Ж0</t>
  </si>
  <si>
    <t>03 2 01 000Ж0</t>
  </si>
  <si>
    <t>Реализация мероприятий по комплектованию книжных фондов</t>
  </si>
  <si>
    <t>03 2 04 000Ж0</t>
  </si>
  <si>
    <t>Другие вопросы в области социальной политики</t>
  </si>
  <si>
    <t>03 3 01 00000</t>
  </si>
  <si>
    <t>633</t>
  </si>
  <si>
    <t>Подпрограмма "Социальная поддержка населения"</t>
  </si>
  <si>
    <t>Основное мероприятие  "Предоставление грантовой поддержки социально-ориентированных некоммерческих организаций"</t>
  </si>
  <si>
    <t>Субсидии (гранты в форме субсидий) на финансовое обеспечение затрат, порядком (правилами) предоставления которых не установлены требования о последующем подтверждении их использования в соответствии с условиями и (или) целями предоставления</t>
  </si>
  <si>
    <t>03 2 02 000Ж0</t>
  </si>
  <si>
    <t>622</t>
  </si>
  <si>
    <t>Субсидии автономным учреждениям на иные цели</t>
  </si>
  <si>
    <t>02 3 07 00000</t>
  </si>
  <si>
    <t>Национальная оборона</t>
  </si>
  <si>
    <t>Мобилизационная подготовка экономики</t>
  </si>
  <si>
    <t xml:space="preserve">Основное мероприятие "Мобилизационная подготовка" </t>
  </si>
  <si>
    <t>Иные выплаты населению (м/б)</t>
  </si>
  <si>
    <t>Иные выплаты населению (р/б)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</si>
  <si>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</si>
  <si>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Бюджетные инвестиции в объекты капитального строительства государственной (муниципальной) собственности (р/б)</t>
  </si>
  <si>
    <t>3.2.</t>
  </si>
  <si>
    <t>5.3.</t>
  </si>
  <si>
    <t>5.4.</t>
  </si>
  <si>
    <t>8.4.</t>
  </si>
  <si>
    <t>4.3.</t>
  </si>
  <si>
    <t>99 0 00 99300</t>
  </si>
  <si>
    <t>99 0 00 99400</t>
  </si>
  <si>
    <t>Материально-техническое обеспечение органов местного самоуправления муниципального образования "Чемальский район"</t>
  </si>
  <si>
    <t>Расходы на выплаты по оплате труда работников  органов местного самоуправления муниципального образования "Чемальский район"</t>
  </si>
  <si>
    <t>Финансовое обеспечение выполнений функций органов местного самоуправления муниципального образования "Чемальский район"</t>
  </si>
  <si>
    <t>Муниципальная программа МО "Чемальский район" "Развитие систем жизнеобеспечения муниципального образования "Чемальский район" на 2020-2025 годы"</t>
  </si>
  <si>
    <t>Основное мероприятие "Развитие жилищного строительства"</t>
  </si>
  <si>
    <t>02 1 02 00000</t>
  </si>
  <si>
    <t>Физическая культура и спорт</t>
  </si>
  <si>
    <t>Сумма с учетом изменений на 2024 год</t>
  </si>
  <si>
    <t>Сумма на 2025 год</t>
  </si>
  <si>
    <t>02 2 03 40100</t>
  </si>
  <si>
    <t>Основное мероприятие "Энергосбережение и повышение энергетической эффективности в жилищно-коммунальной сфере"</t>
  </si>
  <si>
    <t>02 2 01 00000</t>
  </si>
  <si>
    <t>243</t>
  </si>
  <si>
    <t>02 0 Б0 0000Н</t>
  </si>
  <si>
    <t>Расходы на уплату налогов МБУ "Департамент строительства, дорожного хозяйства, транспорта и жилищно-коммунальной политики"</t>
  </si>
  <si>
    <t>Расходы по оплате налогов в рамках основного мероприятия "Сохранение и развитие библиотечного дела"</t>
  </si>
  <si>
    <t>03 2 01 0000Н</t>
  </si>
  <si>
    <t>Бюджетные инвестиции в объекты капитального строительства государственной (муниципальной) собственности (м/б)</t>
  </si>
  <si>
    <t>2.1.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</si>
  <si>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местного бюджета на 2024 год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</si>
  <si>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местного бюджета на 2025 и на 2026 годы</t>
  </si>
  <si>
    <t>Сумма с учетом изменений на 2025 год</t>
  </si>
  <si>
    <t>Реализация мероприятий индивидуальной программы социально-экономического развития Республики Алтай (стимулирование жилищного строительства) в муниципальных образованиях Республики Алтай</t>
  </si>
  <si>
    <t>02 2 02 L321L</t>
  </si>
  <si>
    <t>Прочая закупка товаров, работ и услуг для обеспечения государственных (муниципальных) нужд (р/б)</t>
  </si>
  <si>
    <t>03 2 01 L5192</t>
  </si>
  <si>
    <t>Условно утверждаемые расходы</t>
  </si>
  <si>
    <t>99 9 00 00000</t>
  </si>
  <si>
    <t>Иные бюджетные ассигнования</t>
  </si>
  <si>
    <t>800</t>
  </si>
  <si>
    <t>03 2 03 0000К</t>
  </si>
  <si>
    <t>03 2 03 0000Н</t>
  </si>
  <si>
    <t xml:space="preserve">Субсидии бюджетным учреждениям на иные цели </t>
  </si>
  <si>
    <t>03 1 02 S46М0</t>
  </si>
  <si>
    <t>Реализация мероприятий, направленных на обеспечение горячим питанием учащихся из семей граждан РФ, призванных на военную службу по мобилизации</t>
  </si>
  <si>
    <t>03 1 EВ 51790</t>
  </si>
  <si>
    <t>Расходы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 организациях</t>
  </si>
  <si>
    <t>"Приложение № 13
к решению "О бюджете  МО "Чемальский район" Республики Алтай на 2024 год и на  плановый период 2025 и 2026 годов"</t>
  </si>
  <si>
    <t>"Приложение № 12
к решению "О бюджете  МО "Чемальский район" Республики Алтай на 2024 год и на  плановый период 2025 и 2026 годов"</t>
  </si>
  <si>
    <t>02 3 08 42040</t>
  </si>
  <si>
    <t>99 0 00 42080</t>
  </si>
  <si>
    <t>99 0 00 42100</t>
  </si>
  <si>
    <t>99 0 00 51201</t>
  </si>
  <si>
    <t>На исполнение полномочий по осуществлению внутреннего муниципального финансового контроля, в том числе контроля в соответствии с частью 8 статьи 99 Федерального закона от 05.04.2013 № 44-ФЗ "О контрактной системе в сфере закупок товаров, работ, услуг для обеспечения государственных и муниципальных нужд"</t>
  </si>
  <si>
    <t>04 0 С0 92190</t>
  </si>
  <si>
    <t>02 3 02 S0250</t>
  </si>
  <si>
    <t>99 0 00 42110</t>
  </si>
  <si>
    <t>99 0 00 42140</t>
  </si>
  <si>
    <t>99 0 00 42150</t>
  </si>
  <si>
    <t>Реализация мероприятий по решению вопросов местного значения по предупреждению и ликвидации чрезвычайных ситуаций и последствий стихийных бедствий из Резервного фонда Администрации Чемальского района  по предупреждению и ликвидации чрезвычайных ситуаций и последствий стихийных бедствий</t>
  </si>
  <si>
    <t>02 3 04 0Ш100</t>
  </si>
  <si>
    <t>Софинансирование расходных обязательств, связанных с участием муниципальных образований в проведении мероприятий по оказанию поддержки гражданам и их объединениям, участвующим в охране общественного порядка, созданию условий для деятельности народных дружин</t>
  </si>
  <si>
    <t>Закупка товаров, работ, услуг в сфере информационно-коммуникационных технологий (м/б)</t>
  </si>
  <si>
    <t>Закупка товаров, работ, услуг в сфере информационно-коммуникационных технологий (р/б)</t>
  </si>
  <si>
    <t>Софинансирование расходов местных бюджетов по материальному стимулированию деятельности представителей добровольных народных дружин, целью которых является участие в охране общественного порядка, а также страхованию их жизней и здоровья</t>
  </si>
  <si>
    <t>02 3 02 S0370</t>
  </si>
  <si>
    <t>02 3 02 S0710</t>
  </si>
  <si>
    <t>Осуществление отдельных государственных полномочий Республики Алтай по организации проведения мероприятий по предупреждению и ликвидации болезней животных, их лечению, защите населения от болезней, общих для человека и животных, в части обустройства содержания мест утилизации биологических отходов (скотомогильников, биотермических ям,крематоров, инсинераторов)</t>
  </si>
  <si>
    <t>02 2 03 42050</t>
  </si>
  <si>
    <t>Исполнение отдельных государственных полномочий Республики Алтай по осуществлению деятельности по обращению с животными без владельцев на территории Республики Алтай</t>
  </si>
  <si>
    <t>99 0 00 42060</t>
  </si>
  <si>
    <t>Осуществление части полномочий сельских поселений в сфере градостроительной деятельности</t>
  </si>
  <si>
    <t>02 1 02 07000</t>
  </si>
  <si>
    <t>99 0 00 42160</t>
  </si>
  <si>
    <t xml:space="preserve">Закупка товаров, работ, услуг в целях капитального ремонта государственного (муниципального) имущества </t>
  </si>
  <si>
    <t>Софинансирование расходов на осуществление энергосберегающих технических мероприятий на системах теплоснабжения, электроснабжения, системах водоснабжения и водоотведения, модернизации оборудования на объектах, участвующих в предоставлении коммунальных услуг</t>
  </si>
  <si>
    <t>02 2 01 S0210</t>
  </si>
  <si>
    <t xml:space="preserve">Бюджетные инвестиции в объекты капитального строительства государственной (муниципальной) собственности </t>
  </si>
  <si>
    <t>Реализация отдельных государственных полномочий Республики Алтай по компенсации выпадающих доходов теплоснабжающих организаций, организаций, осуществляющих горячее водоснабжение, холодное водоснабжение и (или) водоотведение, осуществляющих регулируемые виды деятельности в области обращения с твердыми коммунальными отходами</t>
  </si>
  <si>
    <t>02 2 02 42130</t>
  </si>
  <si>
    <t>Реализация мероприятий индивидуальной программы социально-экономического развития Республики Алтай в муниципальных образованиях(стимулирование жилищного строительства, количество потребителей, у которых появится возможность подключиться к объектам инженерной инфраструктуры)</t>
  </si>
  <si>
    <t>Прочая закупка товаров, работ и услуг для обеспечения государственных (муниципальных) нужд (м/б)</t>
  </si>
  <si>
    <t>02 2 02 L321Д</t>
  </si>
  <si>
    <t>Иные межбюджетные трансферты на поддержку мер по обеспечению сбалансированности бюджетов</t>
  </si>
  <si>
    <t xml:space="preserve">Основное мероприятие "Осуществление части полномочий сельских поселений по организации деятельности в сфере похоронного дела"" </t>
  </si>
  <si>
    <t>Осуществление части полномочий сельских поселений по организации деятельности в сфере похоронного дела</t>
  </si>
  <si>
    <t>04 1 И2 00001</t>
  </si>
  <si>
    <t>02 1 03 00000</t>
  </si>
  <si>
    <t>02 1 03 07000</t>
  </si>
  <si>
    <t>03 1 02 42030</t>
  </si>
  <si>
    <t>03 1 02 42032</t>
  </si>
  <si>
    <t>Софинансирование расходов на выплату ежемесячной надбавки к заработной плате молодым специалистам в муниципальных образовательных организациях</t>
  </si>
  <si>
    <t>Реализация мероприятий по капитальному ремонту зданий дошкольных образовательных организаций в Республике Алтай</t>
  </si>
  <si>
    <t>03 1 02 S0080</t>
  </si>
  <si>
    <t>03 1 02 S0140</t>
  </si>
  <si>
    <t>Обеспечение государственных гарантий прав граждан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(педагогические работники общего образования)</t>
  </si>
  <si>
    <t xml:space="preserve">Обеспечение горячим питанием обучающихся муниципальных общеобразовательных организаций, находящихся в социально опасном положении и трудной жизненной ситуации </t>
  </si>
  <si>
    <t>03 1 02 42031</t>
  </si>
  <si>
    <t xml:space="preserve">Реализация мероприятий, направленных на обеспечение горячим питанием отдельных категорий учащихся 5-11 классов муниципальных общеобразовательных организаций в Республики Алтай </t>
  </si>
  <si>
    <t>Реализация мероприятий, направленных на обеспечение горячим питанием отдельных категорий учащихся 5-11 классов муниципальных общеобразовательных организаций в Республики Алтай  из семей граждан, участвующих в проведении специальной военной операции</t>
  </si>
  <si>
    <t>03 1 02 S0090</t>
  </si>
  <si>
    <t>03 1 02 S00М0</t>
  </si>
  <si>
    <t>Расходы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 организациях (в государственных и муниципальных общеобразовательных организациях)</t>
  </si>
  <si>
    <t>03 1 EВ 51791</t>
  </si>
  <si>
    <t>Обеспечение обучающихся 5-11 классов из семей граждан, участвующих в проведении специальной военной операции</t>
  </si>
  <si>
    <t>Софинансирование мероприятий, направленных по реализацию Указов Президента Российской Федерации в части повышения оплаты труда педагогических работников образовательных организаций дополнительного образования</t>
  </si>
  <si>
    <t>03 1 03 S0130</t>
  </si>
  <si>
    <t>Софинансирование мероприятий, направленных по реализацию Указов Президента Российской Федерации в части повышения оплаты труда педагогических работников образовательных организаций дополнительного образования детей  творческой направленности</t>
  </si>
  <si>
    <t>03 1 04 S0130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</si>
  <si>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</si>
  <si>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614</t>
  </si>
  <si>
    <t>Софинансирование мероприятий, направленных по реализации Указов Президента Российской Федерации в части повышения оплаты труда педагогических работников образовательных организаций дополнительного образования детей физкультурно-спортивной направленности</t>
  </si>
  <si>
    <t>03 2 03 S0130</t>
  </si>
  <si>
    <t>03 1 02 42090</t>
  </si>
  <si>
    <t>Софинансирование мероприятий, направленных на реализацию Указов Президента Российской Федерации в части повышения оплаты труда работников муниципальных учреждений культуры</t>
  </si>
  <si>
    <t>03 2 01 S0030</t>
  </si>
  <si>
    <t>Реализация мероприятий, направленных  на оказание поддержки муниципальным учреждениям в сфере культуры</t>
  </si>
  <si>
    <t>Иные межбюджетные трансферты (м/б)</t>
  </si>
  <si>
    <t>Иные межбюджетные трансферты (р/б)</t>
  </si>
  <si>
    <t>03 2 04 S0010</t>
  </si>
  <si>
    <t>03 2 04 L4671</t>
  </si>
  <si>
    <t>02 1 02 L4971</t>
  </si>
  <si>
    <t>03 1  02 42010</t>
  </si>
  <si>
    <t>04 1 02 42070</t>
  </si>
  <si>
    <t>Прочие межбюджетные трансферты общего характера</t>
  </si>
  <si>
    <t>00 0 00 00000</t>
  </si>
  <si>
    <t>03 2 04 S0030</t>
  </si>
  <si>
    <t>Сумма на 2026г.</t>
  </si>
  <si>
    <t>Изменения (+;-)</t>
  </si>
  <si>
    <t>Сумма с учетом изменений на 2026г.</t>
  </si>
  <si>
    <t>Исполнение государственных полномочий Республики Алтай по осуществлению деятельности по обращению с животными без владельцев на территории Республики Алтай</t>
  </si>
  <si>
    <t>Реализация проектов комплексного развития сельских территорий</t>
  </si>
  <si>
    <t>02 2 02 L5763</t>
  </si>
  <si>
    <t>Расходы по оплате коммунальных услуг в рамках основного мероприятия  «Развитие систем дополнительного образования физкультурно-спортивной направленности»</t>
  </si>
  <si>
    <t xml:space="preserve">Софинансирование расходов на улучшение жилищных условий граждан, проживающих в сельской местности, в том числе молодых семей и молодых специалистов в рамках реализацию мероприятий по обеспечению комплексного развития сельских территорий </t>
  </si>
  <si>
    <t>Основное мероприятие "Обеспечение доступности услуг в сфере образования"</t>
  </si>
  <si>
    <t>03 1 05 00000</t>
  </si>
  <si>
    <t>03 1 05 L5763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</si>
  <si>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 (м/б)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</si>
  <si>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 (р/б)</t>
  </si>
  <si>
    <t>03 1 02 000М0</t>
  </si>
  <si>
    <t>831</t>
  </si>
  <si>
    <t>Исполнение судебных актов Российской Федерации и мировых соглашений по возмещению причиненного вреда</t>
  </si>
  <si>
    <t>Капитальный ремонт и ремонт искусственных сооружений на автомобильных дорогах общего пользования местного значения</t>
  </si>
  <si>
    <t>02 2 04 S02Д4</t>
  </si>
  <si>
    <t xml:space="preserve">Стимулирование жилищного строительства в рамках реализация мероприятий индивидуальной программы социально-экономического развития Республики Алтай </t>
  </si>
  <si>
    <t>02 2 И6 L321L</t>
  </si>
  <si>
    <t>Обеспечение государственных гарантий прав граждан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(педагогические работники дошкольного образования)</t>
  </si>
  <si>
    <t>Обеспечение государственных гарантий прав граждан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(учебные расходы дошкольного образования)</t>
  </si>
  <si>
    <t>Обеспечение государственных гарантий прав граждан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(иные расходы в сфере дошкольного образования)</t>
  </si>
  <si>
    <t>03 1 02 42034</t>
  </si>
  <si>
    <t>03 1 02 42036</t>
  </si>
  <si>
    <t>Обеспечение государственных гарантий прав граждан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(учебные расходы общего образования)</t>
  </si>
  <si>
    <t>Обеспечение государственных гарантий прав граждан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(иные расходы в сфере общего образования)</t>
  </si>
  <si>
    <t>03 1 02 42033</t>
  </si>
  <si>
    <t>03 1 02 42035</t>
  </si>
  <si>
    <t>Софинансирование расходных обязательств на реализацию мероприятий, направленных на развитие общего образования</t>
  </si>
  <si>
    <t>03 1 02 S0070</t>
  </si>
  <si>
    <t>Подпрограмма "Управление муниципальными финансами"</t>
  </si>
  <si>
    <t>Основное мероприятие "Повышение  результативности предоставления межбюджетных трансфертов сельским поселениям МО «Чемальский район»"</t>
  </si>
  <si>
    <t>Резервный фонд Администрации Чемальского района</t>
  </si>
  <si>
    <t>99 0 00 0Ш200</t>
  </si>
  <si>
    <t>Пособия, компенсации и иные социальные выплаты гражданам, кроме публичных нормативных обязательств (р/б)</t>
  </si>
  <si>
    <t>Профессиональная подготовка, переподготовка и повышение квалификации</t>
  </si>
  <si>
    <t>04 1 03 00000</t>
  </si>
  <si>
    <t>Основное мероприятие "Повышение квалификации работников органов местного самоуправления и муниципальных учреждений"</t>
  </si>
  <si>
    <t>(в ред. решения "О внесении изменений в бюджет  МО "Чемальский район" Республики Алтай на 2024 год и на  плановый период 2025 и 2026 годов" от 11.06.2024г. N 5-36)</t>
  </si>
</sst>
</file>

<file path=xl/styles.xml><?xml version="1.0" encoding="utf-8"?>
<styleSheet xmlns="http://schemas.openxmlformats.org/spreadsheetml/2006/main">
  <numFmts count="6">
    <numFmt numFmtId="164" formatCode="_-* #,##0_р_._-;\-* #,##0_р_._-;_-* &quot;-&quot;_р_._-;_-@_-"/>
    <numFmt numFmtId="165" formatCode="_-* #,##0.00_р_._-;\-* #,##0.00_р_._-;_-* &quot;-&quot;??_р_._-;_-@_-"/>
    <numFmt numFmtId="166" formatCode="0.0"/>
    <numFmt numFmtId="167" formatCode="#,##0.0"/>
    <numFmt numFmtId="168" formatCode="_-* #,##0.0_р_._-;\-* #,##0.0_р_._-;_-* &quot;-&quot;??_р_._-;_-@_-"/>
    <numFmt numFmtId="169" formatCode="#,##0.0_ ;\-#,##0.0\ "/>
  </numFmts>
  <fonts count="14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10"/>
      <color theme="1"/>
      <name val="Arial Cyr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4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>
      <alignment vertical="top"/>
    </xf>
    <xf numFmtId="0" fontId="1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130">
    <xf numFmtId="0" fontId="0" fillId="0" borderId="0" xfId="0"/>
    <xf numFmtId="0" fontId="8" fillId="0" borderId="0" xfId="0" applyFont="1" applyFill="1" applyAlignment="1">
      <alignment horizontal="right" wrapText="1"/>
    </xf>
    <xf numFmtId="0" fontId="8" fillId="0" borderId="0" xfId="0" applyFont="1" applyFill="1"/>
    <xf numFmtId="0" fontId="8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vertical="top" wrapText="1"/>
    </xf>
    <xf numFmtId="49" fontId="8" fillId="0" borderId="0" xfId="0" applyNumberFormat="1" applyFont="1" applyFill="1" applyAlignment="1">
      <alignment horizontal="center" vertical="top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10" fillId="0" borderId="0" xfId="0" applyFont="1" applyFill="1"/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Fill="1" applyAlignment="1">
      <alignment horizontal="center" vertical="top" wrapText="1"/>
    </xf>
    <xf numFmtId="49" fontId="12" fillId="2" borderId="1" xfId="0" applyNumberFormat="1" applyFont="1" applyFill="1" applyBorder="1" applyAlignment="1">
      <alignment wrapText="1"/>
    </xf>
    <xf numFmtId="49" fontId="12" fillId="2" borderId="1" xfId="0" applyNumberFormat="1" applyFont="1" applyFill="1" applyBorder="1" applyAlignment="1">
      <alignment horizontal="center" wrapText="1"/>
    </xf>
    <xf numFmtId="49" fontId="12" fillId="2" borderId="1" xfId="0" applyNumberFormat="1" applyFont="1" applyFill="1" applyBorder="1" applyAlignment="1">
      <alignment horizontal="center"/>
    </xf>
    <xf numFmtId="166" fontId="12" fillId="2" borderId="1" xfId="0" applyNumberFormat="1" applyFont="1" applyFill="1" applyBorder="1" applyAlignment="1">
      <alignment horizontal="center" wrapText="1"/>
    </xf>
    <xf numFmtId="166" fontId="11" fillId="2" borderId="1" xfId="0" applyNumberFormat="1" applyFont="1" applyFill="1" applyBorder="1" applyAlignment="1">
      <alignment horizontal="center" wrapText="1"/>
    </xf>
    <xf numFmtId="166" fontId="12" fillId="2" borderId="1" xfId="2" applyNumberFormat="1" applyFont="1" applyFill="1" applyBorder="1" applyAlignment="1">
      <alignment horizontal="center" wrapText="1"/>
    </xf>
    <xf numFmtId="0" fontId="12" fillId="2" borderId="1" xfId="0" applyNumberFormat="1" applyFont="1" applyFill="1" applyBorder="1" applyAlignment="1">
      <alignment wrapText="1"/>
    </xf>
    <xf numFmtId="49" fontId="12" fillId="2" borderId="1" xfId="0" applyNumberFormat="1" applyFont="1" applyFill="1" applyBorder="1" applyAlignment="1">
      <alignment horizontal="left" wrapText="1"/>
    </xf>
    <xf numFmtId="0" fontId="12" fillId="2" borderId="1" xfId="0" applyNumberFormat="1" applyFont="1" applyFill="1" applyBorder="1" applyAlignment="1">
      <alignment horizontal="left" vertical="center" wrapText="1"/>
    </xf>
    <xf numFmtId="49" fontId="12" fillId="2" borderId="1" xfId="0" applyNumberFormat="1" applyFont="1" applyFill="1" applyBorder="1" applyAlignment="1">
      <alignment horizontal="left" vertical="center" wrapText="1"/>
    </xf>
    <xf numFmtId="0" fontId="12" fillId="2" borderId="1" xfId="0" applyNumberFormat="1" applyFont="1" applyFill="1" applyBorder="1" applyAlignment="1">
      <alignment horizontal="left" wrapText="1"/>
    </xf>
    <xf numFmtId="166" fontId="12" fillId="2" borderId="1" xfId="0" applyNumberFormat="1" applyFont="1" applyFill="1" applyBorder="1" applyAlignment="1">
      <alignment horizontal="center"/>
    </xf>
    <xf numFmtId="49" fontId="13" fillId="2" borderId="1" xfId="0" applyNumberFormat="1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left" vertical="center" wrapText="1"/>
    </xf>
    <xf numFmtId="167" fontId="12" fillId="2" borderId="1" xfId="0" applyNumberFormat="1" applyFont="1" applyFill="1" applyBorder="1" applyAlignment="1">
      <alignment horizontal="center" wrapText="1"/>
    </xf>
    <xf numFmtId="0" fontId="12" fillId="2" borderId="1" xfId="0" applyNumberFormat="1" applyFont="1" applyFill="1" applyBorder="1" applyAlignment="1">
      <alignment horizontal="center" wrapText="1"/>
    </xf>
    <xf numFmtId="49" fontId="11" fillId="2" borderId="1" xfId="0" applyNumberFormat="1" applyFont="1" applyFill="1" applyBorder="1" applyAlignment="1">
      <alignment horizontal="center" wrapText="1"/>
    </xf>
    <xf numFmtId="167" fontId="11" fillId="2" borderId="1" xfId="0" applyNumberFormat="1" applyFont="1" applyFill="1" applyBorder="1" applyAlignment="1">
      <alignment horizontal="center" wrapText="1"/>
    </xf>
    <xf numFmtId="2" fontId="11" fillId="2" borderId="1" xfId="0" applyNumberFormat="1" applyFont="1" applyFill="1" applyBorder="1" applyAlignment="1">
      <alignment horizontal="center" vertical="top" wrapText="1"/>
    </xf>
    <xf numFmtId="2" fontId="12" fillId="2" borderId="0" xfId="0" applyNumberFormat="1" applyFont="1" applyFill="1" applyAlignment="1">
      <alignment wrapText="1"/>
    </xf>
    <xf numFmtId="0" fontId="8" fillId="2" borderId="0" xfId="0" applyFont="1" applyFill="1" applyAlignment="1">
      <alignment horizontal="center" vertical="top" wrapText="1"/>
    </xf>
    <xf numFmtId="0" fontId="8" fillId="2" borderId="0" xfId="0" applyFont="1" applyFill="1"/>
    <xf numFmtId="0" fontId="8" fillId="2" borderId="0" xfId="0" applyFont="1" applyFill="1" applyAlignment="1">
      <alignment vertical="top" wrapText="1"/>
    </xf>
    <xf numFmtId="49" fontId="8" fillId="2" borderId="0" xfId="0" applyNumberFormat="1" applyFont="1" applyFill="1" applyAlignment="1">
      <alignment horizontal="center" vertical="top" wrapText="1"/>
    </xf>
    <xf numFmtId="0" fontId="8" fillId="2" borderId="0" xfId="0" applyFont="1" applyFill="1" applyAlignment="1">
      <alignment horizontal="right" wrapText="1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right"/>
    </xf>
    <xf numFmtId="0" fontId="10" fillId="2" borderId="0" xfId="0" applyFont="1" applyFill="1"/>
    <xf numFmtId="0" fontId="11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8" fillId="2" borderId="1" xfId="0" applyFont="1" applyFill="1" applyBorder="1"/>
    <xf numFmtId="49" fontId="11" fillId="2" borderId="1" xfId="0" applyNumberFormat="1" applyFont="1" applyFill="1" applyBorder="1" applyAlignment="1">
      <alignment horizontal="left" vertical="center" wrapText="1"/>
    </xf>
    <xf numFmtId="168" fontId="11" fillId="2" borderId="1" xfId="9" applyNumberFormat="1" applyFont="1" applyFill="1" applyBorder="1" applyAlignment="1">
      <alignment vertical="center" wrapText="1"/>
    </xf>
    <xf numFmtId="49" fontId="11" fillId="2" borderId="1" xfId="2" applyNumberFormat="1" applyFont="1" applyFill="1" applyBorder="1" applyAlignment="1">
      <alignment horizontal="left" vertical="center" wrapText="1"/>
    </xf>
    <xf numFmtId="49" fontId="11" fillId="2" borderId="1" xfId="2" applyNumberFormat="1" applyFont="1" applyFill="1" applyBorder="1" applyAlignment="1">
      <alignment horizontal="center" wrapText="1"/>
    </xf>
    <xf numFmtId="49" fontId="12" fillId="2" borderId="1" xfId="2" applyNumberFormat="1" applyFont="1" applyFill="1" applyBorder="1" applyAlignment="1">
      <alignment horizontal="left" vertical="center" wrapText="1"/>
    </xf>
    <xf numFmtId="49" fontId="12" fillId="2" borderId="1" xfId="2" applyNumberFormat="1" applyFont="1" applyFill="1" applyBorder="1" applyAlignment="1">
      <alignment horizontal="center" wrapText="1"/>
    </xf>
    <xf numFmtId="166" fontId="11" fillId="2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wrapText="1"/>
    </xf>
    <xf numFmtId="49" fontId="11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horizontal="left" wrapText="1"/>
    </xf>
    <xf numFmtId="2" fontId="12" fillId="2" borderId="1" xfId="0" applyNumberFormat="1" applyFont="1" applyFill="1" applyBorder="1" applyAlignment="1">
      <alignment horizontal="center"/>
    </xf>
    <xf numFmtId="166" fontId="11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16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vertical="center" wrapText="1"/>
    </xf>
    <xf numFmtId="49" fontId="12" fillId="2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vertical="center" wrapText="1"/>
    </xf>
    <xf numFmtId="2" fontId="8" fillId="2" borderId="0" xfId="0" applyNumberFormat="1" applyFont="1" applyFill="1" applyAlignment="1">
      <alignment horizontal="center" vertical="top" wrapText="1"/>
    </xf>
    <xf numFmtId="4" fontId="8" fillId="2" borderId="0" xfId="0" applyNumberFormat="1" applyFont="1" applyFill="1" applyAlignment="1">
      <alignment horizontal="center" vertical="top" wrapText="1"/>
    </xf>
    <xf numFmtId="169" fontId="11" fillId="2" borderId="1" xfId="9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top" wrapText="1"/>
    </xf>
    <xf numFmtId="0" fontId="9" fillId="2" borderId="0" xfId="0" applyFont="1" applyFill="1" applyAlignment="1">
      <alignment horizontal="center" vertical="top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left" vertical="center" wrapText="1"/>
    </xf>
    <xf numFmtId="168" fontId="11" fillId="0" borderId="1" xfId="9" applyNumberFormat="1" applyFont="1" applyFill="1" applyBorder="1" applyAlignment="1">
      <alignment wrapText="1"/>
    </xf>
    <xf numFmtId="166" fontId="11" fillId="0" borderId="1" xfId="0" applyNumberFormat="1" applyFont="1" applyFill="1" applyBorder="1" applyAlignment="1">
      <alignment horizontal="center" vertical="center" wrapText="1"/>
    </xf>
    <xf numFmtId="49" fontId="11" fillId="0" borderId="1" xfId="2" applyNumberFormat="1" applyFont="1" applyFill="1" applyBorder="1" applyAlignment="1">
      <alignment horizontal="left" vertical="center" wrapText="1"/>
    </xf>
    <xf numFmtId="49" fontId="11" fillId="0" borderId="1" xfId="2" applyNumberFormat="1" applyFont="1" applyFill="1" applyBorder="1" applyAlignment="1">
      <alignment horizontal="center" wrapText="1"/>
    </xf>
    <xf numFmtId="166" fontId="11" fillId="0" borderId="1" xfId="0" applyNumberFormat="1" applyFont="1" applyFill="1" applyBorder="1" applyAlignment="1">
      <alignment horizontal="center" wrapText="1"/>
    </xf>
    <xf numFmtId="49" fontId="12" fillId="0" borderId="1" xfId="2" applyNumberFormat="1" applyFont="1" applyFill="1" applyBorder="1" applyAlignment="1">
      <alignment horizontal="left" vertical="center" wrapText="1"/>
    </xf>
    <xf numFmtId="49" fontId="12" fillId="0" borderId="1" xfId="2" applyNumberFormat="1" applyFont="1" applyFill="1" applyBorder="1" applyAlignment="1">
      <alignment horizontal="center" wrapText="1"/>
    </xf>
    <xf numFmtId="166" fontId="12" fillId="0" borderId="1" xfId="0" applyNumberFormat="1" applyFont="1" applyFill="1" applyBorder="1" applyAlignment="1">
      <alignment horizontal="center" wrapText="1"/>
    </xf>
    <xf numFmtId="166" fontId="12" fillId="0" borderId="1" xfId="2" applyNumberFormat="1" applyFont="1" applyFill="1" applyBorder="1" applyAlignment="1">
      <alignment horizontal="center" wrapText="1"/>
    </xf>
    <xf numFmtId="49" fontId="12" fillId="0" borderId="1" xfId="0" applyNumberFormat="1" applyFont="1" applyFill="1" applyBorder="1" applyAlignment="1">
      <alignment horizontal="left" wrapText="1"/>
    </xf>
    <xf numFmtId="49" fontId="11" fillId="0" borderId="1" xfId="0" applyNumberFormat="1" applyFont="1" applyFill="1" applyBorder="1" applyAlignment="1">
      <alignment horizontal="center" wrapText="1"/>
    </xf>
    <xf numFmtId="49" fontId="12" fillId="0" borderId="1" xfId="0" applyNumberFormat="1" applyFont="1" applyFill="1" applyBorder="1" applyAlignment="1">
      <alignment horizontal="center" wrapText="1"/>
    </xf>
    <xf numFmtId="49" fontId="12" fillId="0" borderId="1" xfId="0" applyNumberFormat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wrapText="1"/>
    </xf>
    <xf numFmtId="0" fontId="12" fillId="0" borderId="0" xfId="0" applyFont="1" applyFill="1" applyAlignment="1">
      <alignment wrapText="1"/>
    </xf>
    <xf numFmtId="49" fontId="12" fillId="0" borderId="1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wrapText="1"/>
    </xf>
    <xf numFmtId="0" fontId="12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wrapText="1"/>
    </xf>
    <xf numFmtId="49" fontId="11" fillId="0" borderId="1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left" wrapText="1"/>
    </xf>
    <xf numFmtId="166" fontId="12" fillId="0" borderId="1" xfId="0" applyNumberFormat="1" applyFont="1" applyFill="1" applyBorder="1" applyAlignment="1">
      <alignment horizontal="center"/>
    </xf>
    <xf numFmtId="166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justify" wrapText="1"/>
    </xf>
    <xf numFmtId="0" fontId="12" fillId="0" borderId="1" xfId="0" applyFont="1" applyFill="1" applyBorder="1" applyAlignment="1">
      <alignment horizontal="left" wrapText="1"/>
    </xf>
    <xf numFmtId="49" fontId="13" fillId="0" borderId="1" xfId="0" applyNumberFormat="1" applyFont="1" applyFill="1" applyBorder="1" applyAlignment="1">
      <alignment horizontal="center" wrapText="1"/>
    </xf>
    <xf numFmtId="2" fontId="12" fillId="0" borderId="0" xfId="0" applyNumberFormat="1" applyFont="1" applyFill="1" applyAlignment="1">
      <alignment wrapText="1"/>
    </xf>
    <xf numFmtId="16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166" fontId="11" fillId="0" borderId="6" xfId="0" applyNumberFormat="1" applyFont="1" applyFill="1" applyBorder="1" applyAlignment="1">
      <alignment horizontal="center" wrapText="1"/>
    </xf>
    <xf numFmtId="166" fontId="12" fillId="0" borderId="6" xfId="0" applyNumberFormat="1" applyFont="1" applyFill="1" applyBorder="1" applyAlignment="1">
      <alignment horizontal="center" wrapText="1"/>
    </xf>
    <xf numFmtId="0" fontId="12" fillId="0" borderId="1" xfId="0" applyNumberFormat="1" applyFont="1" applyFill="1" applyBorder="1" applyAlignment="1">
      <alignment horizontal="center" wrapText="1"/>
    </xf>
    <xf numFmtId="167" fontId="12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top" wrapText="1"/>
    </xf>
    <xf numFmtId="0" fontId="7" fillId="0" borderId="5" xfId="0" applyFont="1" applyFill="1" applyBorder="1" applyAlignment="1">
      <alignment horizontal="right"/>
    </xf>
    <xf numFmtId="0" fontId="7" fillId="0" borderId="0" xfId="0" applyFont="1" applyFill="1" applyAlignment="1">
      <alignment horizontal="right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vertical="top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right" wrapText="1"/>
    </xf>
    <xf numFmtId="0" fontId="7" fillId="2" borderId="5" xfId="0" applyFont="1" applyFill="1" applyBorder="1" applyAlignment="1">
      <alignment horizontal="right"/>
    </xf>
    <xf numFmtId="0" fontId="8" fillId="2" borderId="0" xfId="0" applyFont="1" applyFill="1" applyAlignment="1">
      <alignment horizontal="center" vertical="top" wrapText="1"/>
    </xf>
    <xf numFmtId="0" fontId="9" fillId="2" borderId="0" xfId="0" applyFont="1" applyFill="1" applyAlignment="1">
      <alignment horizontal="center" vertical="top" wrapText="1"/>
    </xf>
  </cellXfs>
  <cellStyles count="10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Тысячи [0]_перечис.11" xfId="5"/>
    <cellStyle name="Тысячи_перечис.11" xfId="6"/>
    <cellStyle name="Финансовый" xfId="9" builtinId="3"/>
    <cellStyle name="Финансовый 2" xfId="7"/>
    <cellStyle name="Финансовый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86"/>
  <sheetViews>
    <sheetView topLeftCell="B1" zoomScaleSheetLayoutView="90" workbookViewId="0">
      <selection activeCell="R11" sqref="R11"/>
    </sheetView>
  </sheetViews>
  <sheetFormatPr defaultRowHeight="12.75"/>
  <cols>
    <col min="1" max="1" width="5.140625" style="3" customWidth="1"/>
    <col min="2" max="2" width="52.42578125" style="4" customWidth="1"/>
    <col min="3" max="3" width="6.140625" style="5" customWidth="1"/>
    <col min="4" max="4" width="5.5703125" style="5" customWidth="1"/>
    <col min="5" max="5" width="12.28515625" style="5" customWidth="1"/>
    <col min="6" max="6" width="5.42578125" style="5" customWidth="1"/>
    <col min="7" max="7" width="11" style="5" hidden="1" customWidth="1"/>
    <col min="8" max="8" width="9.5703125" style="5" customWidth="1"/>
    <col min="9" max="9" width="10.42578125" style="5" customWidth="1"/>
    <col min="10" max="243" width="9.140625" style="2"/>
    <col min="244" max="244" width="3.5703125" style="2" customWidth="1"/>
    <col min="245" max="245" width="40.85546875" style="2" customWidth="1"/>
    <col min="246" max="246" width="5.140625" style="2" customWidth="1"/>
    <col min="247" max="248" width="4.28515625" style="2" customWidth="1"/>
    <col min="249" max="249" width="8.5703125" style="2" customWidth="1"/>
    <col min="250" max="250" width="6.7109375" style="2" customWidth="1"/>
    <col min="251" max="251" width="11.28515625" style="2" customWidth="1"/>
    <col min="252" max="252" width="12.28515625" style="2" customWidth="1"/>
    <col min="253" max="499" width="9.140625" style="2"/>
    <col min="500" max="500" width="3.5703125" style="2" customWidth="1"/>
    <col min="501" max="501" width="40.85546875" style="2" customWidth="1"/>
    <col min="502" max="502" width="5.140625" style="2" customWidth="1"/>
    <col min="503" max="504" width="4.28515625" style="2" customWidth="1"/>
    <col min="505" max="505" width="8.5703125" style="2" customWidth="1"/>
    <col min="506" max="506" width="6.7109375" style="2" customWidth="1"/>
    <col min="507" max="507" width="11.28515625" style="2" customWidth="1"/>
    <col min="508" max="508" width="12.28515625" style="2" customWidth="1"/>
    <col min="509" max="755" width="9.140625" style="2"/>
    <col min="756" max="756" width="3.5703125" style="2" customWidth="1"/>
    <col min="757" max="757" width="40.85546875" style="2" customWidth="1"/>
    <col min="758" max="758" width="5.140625" style="2" customWidth="1"/>
    <col min="759" max="760" width="4.28515625" style="2" customWidth="1"/>
    <col min="761" max="761" width="8.5703125" style="2" customWidth="1"/>
    <col min="762" max="762" width="6.7109375" style="2" customWidth="1"/>
    <col min="763" max="763" width="11.28515625" style="2" customWidth="1"/>
    <col min="764" max="764" width="12.28515625" style="2" customWidth="1"/>
    <col min="765" max="1011" width="9.140625" style="2"/>
    <col min="1012" max="1012" width="3.5703125" style="2" customWidth="1"/>
    <col min="1013" max="1013" width="40.85546875" style="2" customWidth="1"/>
    <col min="1014" max="1014" width="5.140625" style="2" customWidth="1"/>
    <col min="1015" max="1016" width="4.28515625" style="2" customWidth="1"/>
    <col min="1017" max="1017" width="8.5703125" style="2" customWidth="1"/>
    <col min="1018" max="1018" width="6.7109375" style="2" customWidth="1"/>
    <col min="1019" max="1019" width="11.28515625" style="2" customWidth="1"/>
    <col min="1020" max="1020" width="12.28515625" style="2" customWidth="1"/>
    <col min="1021" max="1267" width="9.140625" style="2"/>
    <col min="1268" max="1268" width="3.5703125" style="2" customWidth="1"/>
    <col min="1269" max="1269" width="40.85546875" style="2" customWidth="1"/>
    <col min="1270" max="1270" width="5.140625" style="2" customWidth="1"/>
    <col min="1271" max="1272" width="4.28515625" style="2" customWidth="1"/>
    <col min="1273" max="1273" width="8.5703125" style="2" customWidth="1"/>
    <col min="1274" max="1274" width="6.7109375" style="2" customWidth="1"/>
    <col min="1275" max="1275" width="11.28515625" style="2" customWidth="1"/>
    <col min="1276" max="1276" width="12.28515625" style="2" customWidth="1"/>
    <col min="1277" max="1523" width="9.140625" style="2"/>
    <col min="1524" max="1524" width="3.5703125" style="2" customWidth="1"/>
    <col min="1525" max="1525" width="40.85546875" style="2" customWidth="1"/>
    <col min="1526" max="1526" width="5.140625" style="2" customWidth="1"/>
    <col min="1527" max="1528" width="4.28515625" style="2" customWidth="1"/>
    <col min="1529" max="1529" width="8.5703125" style="2" customWidth="1"/>
    <col min="1530" max="1530" width="6.7109375" style="2" customWidth="1"/>
    <col min="1531" max="1531" width="11.28515625" style="2" customWidth="1"/>
    <col min="1532" max="1532" width="12.28515625" style="2" customWidth="1"/>
    <col min="1533" max="1779" width="9.140625" style="2"/>
    <col min="1780" max="1780" width="3.5703125" style="2" customWidth="1"/>
    <col min="1781" max="1781" width="40.85546875" style="2" customWidth="1"/>
    <col min="1782" max="1782" width="5.140625" style="2" customWidth="1"/>
    <col min="1783" max="1784" width="4.28515625" style="2" customWidth="1"/>
    <col min="1785" max="1785" width="8.5703125" style="2" customWidth="1"/>
    <col min="1786" max="1786" width="6.7109375" style="2" customWidth="1"/>
    <col min="1787" max="1787" width="11.28515625" style="2" customWidth="1"/>
    <col min="1788" max="1788" width="12.28515625" style="2" customWidth="1"/>
    <col min="1789" max="2035" width="9.140625" style="2"/>
    <col min="2036" max="2036" width="3.5703125" style="2" customWidth="1"/>
    <col min="2037" max="2037" width="40.85546875" style="2" customWidth="1"/>
    <col min="2038" max="2038" width="5.140625" style="2" customWidth="1"/>
    <col min="2039" max="2040" width="4.28515625" style="2" customWidth="1"/>
    <col min="2041" max="2041" width="8.5703125" style="2" customWidth="1"/>
    <col min="2042" max="2042" width="6.7109375" style="2" customWidth="1"/>
    <col min="2043" max="2043" width="11.28515625" style="2" customWidth="1"/>
    <col min="2044" max="2044" width="12.28515625" style="2" customWidth="1"/>
    <col min="2045" max="2291" width="9.140625" style="2"/>
    <col min="2292" max="2292" width="3.5703125" style="2" customWidth="1"/>
    <col min="2293" max="2293" width="40.85546875" style="2" customWidth="1"/>
    <col min="2294" max="2294" width="5.140625" style="2" customWidth="1"/>
    <col min="2295" max="2296" width="4.28515625" style="2" customWidth="1"/>
    <col min="2297" max="2297" width="8.5703125" style="2" customWidth="1"/>
    <col min="2298" max="2298" width="6.7109375" style="2" customWidth="1"/>
    <col min="2299" max="2299" width="11.28515625" style="2" customWidth="1"/>
    <col min="2300" max="2300" width="12.28515625" style="2" customWidth="1"/>
    <col min="2301" max="2547" width="9.140625" style="2"/>
    <col min="2548" max="2548" width="3.5703125" style="2" customWidth="1"/>
    <col min="2549" max="2549" width="40.85546875" style="2" customWidth="1"/>
    <col min="2550" max="2550" width="5.140625" style="2" customWidth="1"/>
    <col min="2551" max="2552" width="4.28515625" style="2" customWidth="1"/>
    <col min="2553" max="2553" width="8.5703125" style="2" customWidth="1"/>
    <col min="2554" max="2554" width="6.7109375" style="2" customWidth="1"/>
    <col min="2555" max="2555" width="11.28515625" style="2" customWidth="1"/>
    <col min="2556" max="2556" width="12.28515625" style="2" customWidth="1"/>
    <col min="2557" max="2803" width="9.140625" style="2"/>
    <col min="2804" max="2804" width="3.5703125" style="2" customWidth="1"/>
    <col min="2805" max="2805" width="40.85546875" style="2" customWidth="1"/>
    <col min="2806" max="2806" width="5.140625" style="2" customWidth="1"/>
    <col min="2807" max="2808" width="4.28515625" style="2" customWidth="1"/>
    <col min="2809" max="2809" width="8.5703125" style="2" customWidth="1"/>
    <col min="2810" max="2810" width="6.7109375" style="2" customWidth="1"/>
    <col min="2811" max="2811" width="11.28515625" style="2" customWidth="1"/>
    <col min="2812" max="2812" width="12.28515625" style="2" customWidth="1"/>
    <col min="2813" max="3059" width="9.140625" style="2"/>
    <col min="3060" max="3060" width="3.5703125" style="2" customWidth="1"/>
    <col min="3061" max="3061" width="40.85546875" style="2" customWidth="1"/>
    <col min="3062" max="3062" width="5.140625" style="2" customWidth="1"/>
    <col min="3063" max="3064" width="4.28515625" style="2" customWidth="1"/>
    <col min="3065" max="3065" width="8.5703125" style="2" customWidth="1"/>
    <col min="3066" max="3066" width="6.7109375" style="2" customWidth="1"/>
    <col min="3067" max="3067" width="11.28515625" style="2" customWidth="1"/>
    <col min="3068" max="3068" width="12.28515625" style="2" customWidth="1"/>
    <col min="3069" max="3315" width="9.140625" style="2"/>
    <col min="3316" max="3316" width="3.5703125" style="2" customWidth="1"/>
    <col min="3317" max="3317" width="40.85546875" style="2" customWidth="1"/>
    <col min="3318" max="3318" width="5.140625" style="2" customWidth="1"/>
    <col min="3319" max="3320" width="4.28515625" style="2" customWidth="1"/>
    <col min="3321" max="3321" width="8.5703125" style="2" customWidth="1"/>
    <col min="3322" max="3322" width="6.7109375" style="2" customWidth="1"/>
    <col min="3323" max="3323" width="11.28515625" style="2" customWidth="1"/>
    <col min="3324" max="3324" width="12.28515625" style="2" customWidth="1"/>
    <col min="3325" max="3571" width="9.140625" style="2"/>
    <col min="3572" max="3572" width="3.5703125" style="2" customWidth="1"/>
    <col min="3573" max="3573" width="40.85546875" style="2" customWidth="1"/>
    <col min="3574" max="3574" width="5.140625" style="2" customWidth="1"/>
    <col min="3575" max="3576" width="4.28515625" style="2" customWidth="1"/>
    <col min="3577" max="3577" width="8.5703125" style="2" customWidth="1"/>
    <col min="3578" max="3578" width="6.7109375" style="2" customWidth="1"/>
    <col min="3579" max="3579" width="11.28515625" style="2" customWidth="1"/>
    <col min="3580" max="3580" width="12.28515625" style="2" customWidth="1"/>
    <col min="3581" max="3827" width="9.140625" style="2"/>
    <col min="3828" max="3828" width="3.5703125" style="2" customWidth="1"/>
    <col min="3829" max="3829" width="40.85546875" style="2" customWidth="1"/>
    <col min="3830" max="3830" width="5.140625" style="2" customWidth="1"/>
    <col min="3831" max="3832" width="4.28515625" style="2" customWidth="1"/>
    <col min="3833" max="3833" width="8.5703125" style="2" customWidth="1"/>
    <col min="3834" max="3834" width="6.7109375" style="2" customWidth="1"/>
    <col min="3835" max="3835" width="11.28515625" style="2" customWidth="1"/>
    <col min="3836" max="3836" width="12.28515625" style="2" customWidth="1"/>
    <col min="3837" max="4083" width="9.140625" style="2"/>
    <col min="4084" max="4084" width="3.5703125" style="2" customWidth="1"/>
    <col min="4085" max="4085" width="40.85546875" style="2" customWidth="1"/>
    <col min="4086" max="4086" width="5.140625" style="2" customWidth="1"/>
    <col min="4087" max="4088" width="4.28515625" style="2" customWidth="1"/>
    <col min="4089" max="4089" width="8.5703125" style="2" customWidth="1"/>
    <col min="4090" max="4090" width="6.7109375" style="2" customWidth="1"/>
    <col min="4091" max="4091" width="11.28515625" style="2" customWidth="1"/>
    <col min="4092" max="4092" width="12.28515625" style="2" customWidth="1"/>
    <col min="4093" max="4339" width="9.140625" style="2"/>
    <col min="4340" max="4340" width="3.5703125" style="2" customWidth="1"/>
    <col min="4341" max="4341" width="40.85546875" style="2" customWidth="1"/>
    <col min="4342" max="4342" width="5.140625" style="2" customWidth="1"/>
    <col min="4343" max="4344" width="4.28515625" style="2" customWidth="1"/>
    <col min="4345" max="4345" width="8.5703125" style="2" customWidth="1"/>
    <col min="4346" max="4346" width="6.7109375" style="2" customWidth="1"/>
    <col min="4347" max="4347" width="11.28515625" style="2" customWidth="1"/>
    <col min="4348" max="4348" width="12.28515625" style="2" customWidth="1"/>
    <col min="4349" max="4595" width="9.140625" style="2"/>
    <col min="4596" max="4596" width="3.5703125" style="2" customWidth="1"/>
    <col min="4597" max="4597" width="40.85546875" style="2" customWidth="1"/>
    <col min="4598" max="4598" width="5.140625" style="2" customWidth="1"/>
    <col min="4599" max="4600" width="4.28515625" style="2" customWidth="1"/>
    <col min="4601" max="4601" width="8.5703125" style="2" customWidth="1"/>
    <col min="4602" max="4602" width="6.7109375" style="2" customWidth="1"/>
    <col min="4603" max="4603" width="11.28515625" style="2" customWidth="1"/>
    <col min="4604" max="4604" width="12.28515625" style="2" customWidth="1"/>
    <col min="4605" max="4851" width="9.140625" style="2"/>
    <col min="4852" max="4852" width="3.5703125" style="2" customWidth="1"/>
    <col min="4853" max="4853" width="40.85546875" style="2" customWidth="1"/>
    <col min="4854" max="4854" width="5.140625" style="2" customWidth="1"/>
    <col min="4855" max="4856" width="4.28515625" style="2" customWidth="1"/>
    <col min="4857" max="4857" width="8.5703125" style="2" customWidth="1"/>
    <col min="4858" max="4858" width="6.7109375" style="2" customWidth="1"/>
    <col min="4859" max="4859" width="11.28515625" style="2" customWidth="1"/>
    <col min="4860" max="4860" width="12.28515625" style="2" customWidth="1"/>
    <col min="4861" max="5107" width="9.140625" style="2"/>
    <col min="5108" max="5108" width="3.5703125" style="2" customWidth="1"/>
    <col min="5109" max="5109" width="40.85546875" style="2" customWidth="1"/>
    <col min="5110" max="5110" width="5.140625" style="2" customWidth="1"/>
    <col min="5111" max="5112" width="4.28515625" style="2" customWidth="1"/>
    <col min="5113" max="5113" width="8.5703125" style="2" customWidth="1"/>
    <col min="5114" max="5114" width="6.7109375" style="2" customWidth="1"/>
    <col min="5115" max="5115" width="11.28515625" style="2" customWidth="1"/>
    <col min="5116" max="5116" width="12.28515625" style="2" customWidth="1"/>
    <col min="5117" max="5363" width="9.140625" style="2"/>
    <col min="5364" max="5364" width="3.5703125" style="2" customWidth="1"/>
    <col min="5365" max="5365" width="40.85546875" style="2" customWidth="1"/>
    <col min="5366" max="5366" width="5.140625" style="2" customWidth="1"/>
    <col min="5367" max="5368" width="4.28515625" style="2" customWidth="1"/>
    <col min="5369" max="5369" width="8.5703125" style="2" customWidth="1"/>
    <col min="5370" max="5370" width="6.7109375" style="2" customWidth="1"/>
    <col min="5371" max="5371" width="11.28515625" style="2" customWidth="1"/>
    <col min="5372" max="5372" width="12.28515625" style="2" customWidth="1"/>
    <col min="5373" max="5619" width="9.140625" style="2"/>
    <col min="5620" max="5620" width="3.5703125" style="2" customWidth="1"/>
    <col min="5621" max="5621" width="40.85546875" style="2" customWidth="1"/>
    <col min="5622" max="5622" width="5.140625" style="2" customWidth="1"/>
    <col min="5623" max="5624" width="4.28515625" style="2" customWidth="1"/>
    <col min="5625" max="5625" width="8.5703125" style="2" customWidth="1"/>
    <col min="5626" max="5626" width="6.7109375" style="2" customWidth="1"/>
    <col min="5627" max="5627" width="11.28515625" style="2" customWidth="1"/>
    <col min="5628" max="5628" width="12.28515625" style="2" customWidth="1"/>
    <col min="5629" max="5875" width="9.140625" style="2"/>
    <col min="5876" max="5876" width="3.5703125" style="2" customWidth="1"/>
    <col min="5877" max="5877" width="40.85546875" style="2" customWidth="1"/>
    <col min="5878" max="5878" width="5.140625" style="2" customWidth="1"/>
    <col min="5879" max="5880" width="4.28515625" style="2" customWidth="1"/>
    <col min="5881" max="5881" width="8.5703125" style="2" customWidth="1"/>
    <col min="5882" max="5882" width="6.7109375" style="2" customWidth="1"/>
    <col min="5883" max="5883" width="11.28515625" style="2" customWidth="1"/>
    <col min="5884" max="5884" width="12.28515625" style="2" customWidth="1"/>
    <col min="5885" max="6131" width="9.140625" style="2"/>
    <col min="6132" max="6132" width="3.5703125" style="2" customWidth="1"/>
    <col min="6133" max="6133" width="40.85546875" style="2" customWidth="1"/>
    <col min="6134" max="6134" width="5.140625" style="2" customWidth="1"/>
    <col min="6135" max="6136" width="4.28515625" style="2" customWidth="1"/>
    <col min="6137" max="6137" width="8.5703125" style="2" customWidth="1"/>
    <col min="6138" max="6138" width="6.7109375" style="2" customWidth="1"/>
    <col min="6139" max="6139" width="11.28515625" style="2" customWidth="1"/>
    <col min="6140" max="6140" width="12.28515625" style="2" customWidth="1"/>
    <col min="6141" max="6387" width="9.140625" style="2"/>
    <col min="6388" max="6388" width="3.5703125" style="2" customWidth="1"/>
    <col min="6389" max="6389" width="40.85546875" style="2" customWidth="1"/>
    <col min="6390" max="6390" width="5.140625" style="2" customWidth="1"/>
    <col min="6391" max="6392" width="4.28515625" style="2" customWidth="1"/>
    <col min="6393" max="6393" width="8.5703125" style="2" customWidth="1"/>
    <col min="6394" max="6394" width="6.7109375" style="2" customWidth="1"/>
    <col min="6395" max="6395" width="11.28515625" style="2" customWidth="1"/>
    <col min="6396" max="6396" width="12.28515625" style="2" customWidth="1"/>
    <col min="6397" max="6643" width="9.140625" style="2"/>
    <col min="6644" max="6644" width="3.5703125" style="2" customWidth="1"/>
    <col min="6645" max="6645" width="40.85546875" style="2" customWidth="1"/>
    <col min="6646" max="6646" width="5.140625" style="2" customWidth="1"/>
    <col min="6647" max="6648" width="4.28515625" style="2" customWidth="1"/>
    <col min="6649" max="6649" width="8.5703125" style="2" customWidth="1"/>
    <col min="6650" max="6650" width="6.7109375" style="2" customWidth="1"/>
    <col min="6651" max="6651" width="11.28515625" style="2" customWidth="1"/>
    <col min="6652" max="6652" width="12.28515625" style="2" customWidth="1"/>
    <col min="6653" max="6899" width="9.140625" style="2"/>
    <col min="6900" max="6900" width="3.5703125" style="2" customWidth="1"/>
    <col min="6901" max="6901" width="40.85546875" style="2" customWidth="1"/>
    <col min="6902" max="6902" width="5.140625" style="2" customWidth="1"/>
    <col min="6903" max="6904" width="4.28515625" style="2" customWidth="1"/>
    <col min="6905" max="6905" width="8.5703125" style="2" customWidth="1"/>
    <col min="6906" max="6906" width="6.7109375" style="2" customWidth="1"/>
    <col min="6907" max="6907" width="11.28515625" style="2" customWidth="1"/>
    <col min="6908" max="6908" width="12.28515625" style="2" customWidth="1"/>
    <col min="6909" max="7155" width="9.140625" style="2"/>
    <col min="7156" max="7156" width="3.5703125" style="2" customWidth="1"/>
    <col min="7157" max="7157" width="40.85546875" style="2" customWidth="1"/>
    <col min="7158" max="7158" width="5.140625" style="2" customWidth="1"/>
    <col min="7159" max="7160" width="4.28515625" style="2" customWidth="1"/>
    <col min="7161" max="7161" width="8.5703125" style="2" customWidth="1"/>
    <col min="7162" max="7162" width="6.7109375" style="2" customWidth="1"/>
    <col min="7163" max="7163" width="11.28515625" style="2" customWidth="1"/>
    <col min="7164" max="7164" width="12.28515625" style="2" customWidth="1"/>
    <col min="7165" max="7411" width="9.140625" style="2"/>
    <col min="7412" max="7412" width="3.5703125" style="2" customWidth="1"/>
    <col min="7413" max="7413" width="40.85546875" style="2" customWidth="1"/>
    <col min="7414" max="7414" width="5.140625" style="2" customWidth="1"/>
    <col min="7415" max="7416" width="4.28515625" style="2" customWidth="1"/>
    <col min="7417" max="7417" width="8.5703125" style="2" customWidth="1"/>
    <col min="7418" max="7418" width="6.7109375" style="2" customWidth="1"/>
    <col min="7419" max="7419" width="11.28515625" style="2" customWidth="1"/>
    <col min="7420" max="7420" width="12.28515625" style="2" customWidth="1"/>
    <col min="7421" max="7667" width="9.140625" style="2"/>
    <col min="7668" max="7668" width="3.5703125" style="2" customWidth="1"/>
    <col min="7669" max="7669" width="40.85546875" style="2" customWidth="1"/>
    <col min="7670" max="7670" width="5.140625" style="2" customWidth="1"/>
    <col min="7671" max="7672" width="4.28515625" style="2" customWidth="1"/>
    <col min="7673" max="7673" width="8.5703125" style="2" customWidth="1"/>
    <col min="7674" max="7674" width="6.7109375" style="2" customWidth="1"/>
    <col min="7675" max="7675" width="11.28515625" style="2" customWidth="1"/>
    <col min="7676" max="7676" width="12.28515625" style="2" customWidth="1"/>
    <col min="7677" max="7923" width="9.140625" style="2"/>
    <col min="7924" max="7924" width="3.5703125" style="2" customWidth="1"/>
    <col min="7925" max="7925" width="40.85546875" style="2" customWidth="1"/>
    <col min="7926" max="7926" width="5.140625" style="2" customWidth="1"/>
    <col min="7927" max="7928" width="4.28515625" style="2" customWidth="1"/>
    <col min="7929" max="7929" width="8.5703125" style="2" customWidth="1"/>
    <col min="7930" max="7930" width="6.7109375" style="2" customWidth="1"/>
    <col min="7931" max="7931" width="11.28515625" style="2" customWidth="1"/>
    <col min="7932" max="7932" width="12.28515625" style="2" customWidth="1"/>
    <col min="7933" max="8179" width="9.140625" style="2"/>
    <col min="8180" max="8180" width="3.5703125" style="2" customWidth="1"/>
    <col min="8181" max="8181" width="40.85546875" style="2" customWidth="1"/>
    <col min="8182" max="8182" width="5.140625" style="2" customWidth="1"/>
    <col min="8183" max="8184" width="4.28515625" style="2" customWidth="1"/>
    <col min="8185" max="8185" width="8.5703125" style="2" customWidth="1"/>
    <col min="8186" max="8186" width="6.7109375" style="2" customWidth="1"/>
    <col min="8187" max="8187" width="11.28515625" style="2" customWidth="1"/>
    <col min="8188" max="8188" width="12.28515625" style="2" customWidth="1"/>
    <col min="8189" max="8435" width="9.140625" style="2"/>
    <col min="8436" max="8436" width="3.5703125" style="2" customWidth="1"/>
    <col min="8437" max="8437" width="40.85546875" style="2" customWidth="1"/>
    <col min="8438" max="8438" width="5.140625" style="2" customWidth="1"/>
    <col min="8439" max="8440" width="4.28515625" style="2" customWidth="1"/>
    <col min="8441" max="8441" width="8.5703125" style="2" customWidth="1"/>
    <col min="8442" max="8442" width="6.7109375" style="2" customWidth="1"/>
    <col min="8443" max="8443" width="11.28515625" style="2" customWidth="1"/>
    <col min="8444" max="8444" width="12.28515625" style="2" customWidth="1"/>
    <col min="8445" max="8691" width="9.140625" style="2"/>
    <col min="8692" max="8692" width="3.5703125" style="2" customWidth="1"/>
    <col min="8693" max="8693" width="40.85546875" style="2" customWidth="1"/>
    <col min="8694" max="8694" width="5.140625" style="2" customWidth="1"/>
    <col min="8695" max="8696" width="4.28515625" style="2" customWidth="1"/>
    <col min="8697" max="8697" width="8.5703125" style="2" customWidth="1"/>
    <col min="8698" max="8698" width="6.7109375" style="2" customWidth="1"/>
    <col min="8699" max="8699" width="11.28515625" style="2" customWidth="1"/>
    <col min="8700" max="8700" width="12.28515625" style="2" customWidth="1"/>
    <col min="8701" max="8947" width="9.140625" style="2"/>
    <col min="8948" max="8948" width="3.5703125" style="2" customWidth="1"/>
    <col min="8949" max="8949" width="40.85546875" style="2" customWidth="1"/>
    <col min="8950" max="8950" width="5.140625" style="2" customWidth="1"/>
    <col min="8951" max="8952" width="4.28515625" style="2" customWidth="1"/>
    <col min="8953" max="8953" width="8.5703125" style="2" customWidth="1"/>
    <col min="8954" max="8954" width="6.7109375" style="2" customWidth="1"/>
    <col min="8955" max="8955" width="11.28515625" style="2" customWidth="1"/>
    <col min="8956" max="8956" width="12.28515625" style="2" customWidth="1"/>
    <col min="8957" max="9203" width="9.140625" style="2"/>
    <col min="9204" max="9204" width="3.5703125" style="2" customWidth="1"/>
    <col min="9205" max="9205" width="40.85546875" style="2" customWidth="1"/>
    <col min="9206" max="9206" width="5.140625" style="2" customWidth="1"/>
    <col min="9207" max="9208" width="4.28515625" style="2" customWidth="1"/>
    <col min="9209" max="9209" width="8.5703125" style="2" customWidth="1"/>
    <col min="9210" max="9210" width="6.7109375" style="2" customWidth="1"/>
    <col min="9211" max="9211" width="11.28515625" style="2" customWidth="1"/>
    <col min="9212" max="9212" width="12.28515625" style="2" customWidth="1"/>
    <col min="9213" max="9459" width="9.140625" style="2"/>
    <col min="9460" max="9460" width="3.5703125" style="2" customWidth="1"/>
    <col min="9461" max="9461" width="40.85546875" style="2" customWidth="1"/>
    <col min="9462" max="9462" width="5.140625" style="2" customWidth="1"/>
    <col min="9463" max="9464" width="4.28515625" style="2" customWidth="1"/>
    <col min="9465" max="9465" width="8.5703125" style="2" customWidth="1"/>
    <col min="9466" max="9466" width="6.7109375" style="2" customWidth="1"/>
    <col min="9467" max="9467" width="11.28515625" style="2" customWidth="1"/>
    <col min="9468" max="9468" width="12.28515625" style="2" customWidth="1"/>
    <col min="9469" max="9715" width="9.140625" style="2"/>
    <col min="9716" max="9716" width="3.5703125" style="2" customWidth="1"/>
    <col min="9717" max="9717" width="40.85546875" style="2" customWidth="1"/>
    <col min="9718" max="9718" width="5.140625" style="2" customWidth="1"/>
    <col min="9719" max="9720" width="4.28515625" style="2" customWidth="1"/>
    <col min="9721" max="9721" width="8.5703125" style="2" customWidth="1"/>
    <col min="9722" max="9722" width="6.7109375" style="2" customWidth="1"/>
    <col min="9723" max="9723" width="11.28515625" style="2" customWidth="1"/>
    <col min="9724" max="9724" width="12.28515625" style="2" customWidth="1"/>
    <col min="9725" max="9971" width="9.140625" style="2"/>
    <col min="9972" max="9972" width="3.5703125" style="2" customWidth="1"/>
    <col min="9973" max="9973" width="40.85546875" style="2" customWidth="1"/>
    <col min="9974" max="9974" width="5.140625" style="2" customWidth="1"/>
    <col min="9975" max="9976" width="4.28515625" style="2" customWidth="1"/>
    <col min="9977" max="9977" width="8.5703125" style="2" customWidth="1"/>
    <col min="9978" max="9978" width="6.7109375" style="2" customWidth="1"/>
    <col min="9979" max="9979" width="11.28515625" style="2" customWidth="1"/>
    <col min="9980" max="9980" width="12.28515625" style="2" customWidth="1"/>
    <col min="9981" max="10227" width="9.140625" style="2"/>
    <col min="10228" max="10228" width="3.5703125" style="2" customWidth="1"/>
    <col min="10229" max="10229" width="40.85546875" style="2" customWidth="1"/>
    <col min="10230" max="10230" width="5.140625" style="2" customWidth="1"/>
    <col min="10231" max="10232" width="4.28515625" style="2" customWidth="1"/>
    <col min="10233" max="10233" width="8.5703125" style="2" customWidth="1"/>
    <col min="10234" max="10234" width="6.7109375" style="2" customWidth="1"/>
    <col min="10235" max="10235" width="11.28515625" style="2" customWidth="1"/>
    <col min="10236" max="10236" width="12.28515625" style="2" customWidth="1"/>
    <col min="10237" max="10483" width="9.140625" style="2"/>
    <col min="10484" max="10484" width="3.5703125" style="2" customWidth="1"/>
    <col min="10485" max="10485" width="40.85546875" style="2" customWidth="1"/>
    <col min="10486" max="10486" width="5.140625" style="2" customWidth="1"/>
    <col min="10487" max="10488" width="4.28515625" style="2" customWidth="1"/>
    <col min="10489" max="10489" width="8.5703125" style="2" customWidth="1"/>
    <col min="10490" max="10490" width="6.7109375" style="2" customWidth="1"/>
    <col min="10491" max="10491" width="11.28515625" style="2" customWidth="1"/>
    <col min="10492" max="10492" width="12.28515625" style="2" customWidth="1"/>
    <col min="10493" max="10739" width="9.140625" style="2"/>
    <col min="10740" max="10740" width="3.5703125" style="2" customWidth="1"/>
    <col min="10741" max="10741" width="40.85546875" style="2" customWidth="1"/>
    <col min="10742" max="10742" width="5.140625" style="2" customWidth="1"/>
    <col min="10743" max="10744" width="4.28515625" style="2" customWidth="1"/>
    <col min="10745" max="10745" width="8.5703125" style="2" customWidth="1"/>
    <col min="10746" max="10746" width="6.7109375" style="2" customWidth="1"/>
    <col min="10747" max="10747" width="11.28515625" style="2" customWidth="1"/>
    <col min="10748" max="10748" width="12.28515625" style="2" customWidth="1"/>
    <col min="10749" max="10995" width="9.140625" style="2"/>
    <col min="10996" max="10996" width="3.5703125" style="2" customWidth="1"/>
    <col min="10997" max="10997" width="40.85546875" style="2" customWidth="1"/>
    <col min="10998" max="10998" width="5.140625" style="2" customWidth="1"/>
    <col min="10999" max="11000" width="4.28515625" style="2" customWidth="1"/>
    <col min="11001" max="11001" width="8.5703125" style="2" customWidth="1"/>
    <col min="11002" max="11002" width="6.7109375" style="2" customWidth="1"/>
    <col min="11003" max="11003" width="11.28515625" style="2" customWidth="1"/>
    <col min="11004" max="11004" width="12.28515625" style="2" customWidth="1"/>
    <col min="11005" max="11251" width="9.140625" style="2"/>
    <col min="11252" max="11252" width="3.5703125" style="2" customWidth="1"/>
    <col min="11253" max="11253" width="40.85546875" style="2" customWidth="1"/>
    <col min="11254" max="11254" width="5.140625" style="2" customWidth="1"/>
    <col min="11255" max="11256" width="4.28515625" style="2" customWidth="1"/>
    <col min="11257" max="11257" width="8.5703125" style="2" customWidth="1"/>
    <col min="11258" max="11258" width="6.7109375" style="2" customWidth="1"/>
    <col min="11259" max="11259" width="11.28515625" style="2" customWidth="1"/>
    <col min="11260" max="11260" width="12.28515625" style="2" customWidth="1"/>
    <col min="11261" max="11507" width="9.140625" style="2"/>
    <col min="11508" max="11508" width="3.5703125" style="2" customWidth="1"/>
    <col min="11509" max="11509" width="40.85546875" style="2" customWidth="1"/>
    <col min="11510" max="11510" width="5.140625" style="2" customWidth="1"/>
    <col min="11511" max="11512" width="4.28515625" style="2" customWidth="1"/>
    <col min="11513" max="11513" width="8.5703125" style="2" customWidth="1"/>
    <col min="11514" max="11514" width="6.7109375" style="2" customWidth="1"/>
    <col min="11515" max="11515" width="11.28515625" style="2" customWidth="1"/>
    <col min="11516" max="11516" width="12.28515625" style="2" customWidth="1"/>
    <col min="11517" max="11763" width="9.140625" style="2"/>
    <col min="11764" max="11764" width="3.5703125" style="2" customWidth="1"/>
    <col min="11765" max="11765" width="40.85546875" style="2" customWidth="1"/>
    <col min="11766" max="11766" width="5.140625" style="2" customWidth="1"/>
    <col min="11767" max="11768" width="4.28515625" style="2" customWidth="1"/>
    <col min="11769" max="11769" width="8.5703125" style="2" customWidth="1"/>
    <col min="11770" max="11770" width="6.7109375" style="2" customWidth="1"/>
    <col min="11771" max="11771" width="11.28515625" style="2" customWidth="1"/>
    <col min="11772" max="11772" width="12.28515625" style="2" customWidth="1"/>
    <col min="11773" max="12019" width="9.140625" style="2"/>
    <col min="12020" max="12020" width="3.5703125" style="2" customWidth="1"/>
    <col min="12021" max="12021" width="40.85546875" style="2" customWidth="1"/>
    <col min="12022" max="12022" width="5.140625" style="2" customWidth="1"/>
    <col min="12023" max="12024" width="4.28515625" style="2" customWidth="1"/>
    <col min="12025" max="12025" width="8.5703125" style="2" customWidth="1"/>
    <col min="12026" max="12026" width="6.7109375" style="2" customWidth="1"/>
    <col min="12027" max="12027" width="11.28515625" style="2" customWidth="1"/>
    <col min="12028" max="12028" width="12.28515625" style="2" customWidth="1"/>
    <col min="12029" max="12275" width="9.140625" style="2"/>
    <col min="12276" max="12276" width="3.5703125" style="2" customWidth="1"/>
    <col min="12277" max="12277" width="40.85546875" style="2" customWidth="1"/>
    <col min="12278" max="12278" width="5.140625" style="2" customWidth="1"/>
    <col min="12279" max="12280" width="4.28515625" style="2" customWidth="1"/>
    <col min="12281" max="12281" width="8.5703125" style="2" customWidth="1"/>
    <col min="12282" max="12282" width="6.7109375" style="2" customWidth="1"/>
    <col min="12283" max="12283" width="11.28515625" style="2" customWidth="1"/>
    <col min="12284" max="12284" width="12.28515625" style="2" customWidth="1"/>
    <col min="12285" max="12531" width="9.140625" style="2"/>
    <col min="12532" max="12532" width="3.5703125" style="2" customWidth="1"/>
    <col min="12533" max="12533" width="40.85546875" style="2" customWidth="1"/>
    <col min="12534" max="12534" width="5.140625" style="2" customWidth="1"/>
    <col min="12535" max="12536" width="4.28515625" style="2" customWidth="1"/>
    <col min="12537" max="12537" width="8.5703125" style="2" customWidth="1"/>
    <col min="12538" max="12538" width="6.7109375" style="2" customWidth="1"/>
    <col min="12539" max="12539" width="11.28515625" style="2" customWidth="1"/>
    <col min="12540" max="12540" width="12.28515625" style="2" customWidth="1"/>
    <col min="12541" max="12787" width="9.140625" style="2"/>
    <col min="12788" max="12788" width="3.5703125" style="2" customWidth="1"/>
    <col min="12789" max="12789" width="40.85546875" style="2" customWidth="1"/>
    <col min="12790" max="12790" width="5.140625" style="2" customWidth="1"/>
    <col min="12791" max="12792" width="4.28515625" style="2" customWidth="1"/>
    <col min="12793" max="12793" width="8.5703125" style="2" customWidth="1"/>
    <col min="12794" max="12794" width="6.7109375" style="2" customWidth="1"/>
    <col min="12795" max="12795" width="11.28515625" style="2" customWidth="1"/>
    <col min="12796" max="12796" width="12.28515625" style="2" customWidth="1"/>
    <col min="12797" max="13043" width="9.140625" style="2"/>
    <col min="13044" max="13044" width="3.5703125" style="2" customWidth="1"/>
    <col min="13045" max="13045" width="40.85546875" style="2" customWidth="1"/>
    <col min="13046" max="13046" width="5.140625" style="2" customWidth="1"/>
    <col min="13047" max="13048" width="4.28515625" style="2" customWidth="1"/>
    <col min="13049" max="13049" width="8.5703125" style="2" customWidth="1"/>
    <col min="13050" max="13050" width="6.7109375" style="2" customWidth="1"/>
    <col min="13051" max="13051" width="11.28515625" style="2" customWidth="1"/>
    <col min="13052" max="13052" width="12.28515625" style="2" customWidth="1"/>
    <col min="13053" max="13299" width="9.140625" style="2"/>
    <col min="13300" max="13300" width="3.5703125" style="2" customWidth="1"/>
    <col min="13301" max="13301" width="40.85546875" style="2" customWidth="1"/>
    <col min="13302" max="13302" width="5.140625" style="2" customWidth="1"/>
    <col min="13303" max="13304" width="4.28515625" style="2" customWidth="1"/>
    <col min="13305" max="13305" width="8.5703125" style="2" customWidth="1"/>
    <col min="13306" max="13306" width="6.7109375" style="2" customWidth="1"/>
    <col min="13307" max="13307" width="11.28515625" style="2" customWidth="1"/>
    <col min="13308" max="13308" width="12.28515625" style="2" customWidth="1"/>
    <col min="13309" max="13555" width="9.140625" style="2"/>
    <col min="13556" max="13556" width="3.5703125" style="2" customWidth="1"/>
    <col min="13557" max="13557" width="40.85546875" style="2" customWidth="1"/>
    <col min="13558" max="13558" width="5.140625" style="2" customWidth="1"/>
    <col min="13559" max="13560" width="4.28515625" style="2" customWidth="1"/>
    <col min="13561" max="13561" width="8.5703125" style="2" customWidth="1"/>
    <col min="13562" max="13562" width="6.7109375" style="2" customWidth="1"/>
    <col min="13563" max="13563" width="11.28515625" style="2" customWidth="1"/>
    <col min="13564" max="13564" width="12.28515625" style="2" customWidth="1"/>
    <col min="13565" max="13811" width="9.140625" style="2"/>
    <col min="13812" max="13812" width="3.5703125" style="2" customWidth="1"/>
    <col min="13813" max="13813" width="40.85546875" style="2" customWidth="1"/>
    <col min="13814" max="13814" width="5.140625" style="2" customWidth="1"/>
    <col min="13815" max="13816" width="4.28515625" style="2" customWidth="1"/>
    <col min="13817" max="13817" width="8.5703125" style="2" customWidth="1"/>
    <col min="13818" max="13818" width="6.7109375" style="2" customWidth="1"/>
    <col min="13819" max="13819" width="11.28515625" style="2" customWidth="1"/>
    <col min="13820" max="13820" width="12.28515625" style="2" customWidth="1"/>
    <col min="13821" max="14067" width="9.140625" style="2"/>
    <col min="14068" max="14068" width="3.5703125" style="2" customWidth="1"/>
    <col min="14069" max="14069" width="40.85546875" style="2" customWidth="1"/>
    <col min="14070" max="14070" width="5.140625" style="2" customWidth="1"/>
    <col min="14071" max="14072" width="4.28515625" style="2" customWidth="1"/>
    <col min="14073" max="14073" width="8.5703125" style="2" customWidth="1"/>
    <col min="14074" max="14074" width="6.7109375" style="2" customWidth="1"/>
    <col min="14075" max="14075" width="11.28515625" style="2" customWidth="1"/>
    <col min="14076" max="14076" width="12.28515625" style="2" customWidth="1"/>
    <col min="14077" max="14323" width="9.140625" style="2"/>
    <col min="14324" max="14324" width="3.5703125" style="2" customWidth="1"/>
    <col min="14325" max="14325" width="40.85546875" style="2" customWidth="1"/>
    <col min="14326" max="14326" width="5.140625" style="2" customWidth="1"/>
    <col min="14327" max="14328" width="4.28515625" style="2" customWidth="1"/>
    <col min="14329" max="14329" width="8.5703125" style="2" customWidth="1"/>
    <col min="14330" max="14330" width="6.7109375" style="2" customWidth="1"/>
    <col min="14331" max="14331" width="11.28515625" style="2" customWidth="1"/>
    <col min="14332" max="14332" width="12.28515625" style="2" customWidth="1"/>
    <col min="14333" max="14579" width="9.140625" style="2"/>
    <col min="14580" max="14580" width="3.5703125" style="2" customWidth="1"/>
    <col min="14581" max="14581" width="40.85546875" style="2" customWidth="1"/>
    <col min="14582" max="14582" width="5.140625" style="2" customWidth="1"/>
    <col min="14583" max="14584" width="4.28515625" style="2" customWidth="1"/>
    <col min="14585" max="14585" width="8.5703125" style="2" customWidth="1"/>
    <col min="14586" max="14586" width="6.7109375" style="2" customWidth="1"/>
    <col min="14587" max="14587" width="11.28515625" style="2" customWidth="1"/>
    <col min="14588" max="14588" width="12.28515625" style="2" customWidth="1"/>
    <col min="14589" max="14835" width="9.140625" style="2"/>
    <col min="14836" max="14836" width="3.5703125" style="2" customWidth="1"/>
    <col min="14837" max="14837" width="40.85546875" style="2" customWidth="1"/>
    <col min="14838" max="14838" width="5.140625" style="2" customWidth="1"/>
    <col min="14839" max="14840" width="4.28515625" style="2" customWidth="1"/>
    <col min="14841" max="14841" width="8.5703125" style="2" customWidth="1"/>
    <col min="14842" max="14842" width="6.7109375" style="2" customWidth="1"/>
    <col min="14843" max="14843" width="11.28515625" style="2" customWidth="1"/>
    <col min="14844" max="14844" width="12.28515625" style="2" customWidth="1"/>
    <col min="14845" max="15091" width="9.140625" style="2"/>
    <col min="15092" max="15092" width="3.5703125" style="2" customWidth="1"/>
    <col min="15093" max="15093" width="40.85546875" style="2" customWidth="1"/>
    <col min="15094" max="15094" width="5.140625" style="2" customWidth="1"/>
    <col min="15095" max="15096" width="4.28515625" style="2" customWidth="1"/>
    <col min="15097" max="15097" width="8.5703125" style="2" customWidth="1"/>
    <col min="15098" max="15098" width="6.7109375" style="2" customWidth="1"/>
    <col min="15099" max="15099" width="11.28515625" style="2" customWidth="1"/>
    <col min="15100" max="15100" width="12.28515625" style="2" customWidth="1"/>
    <col min="15101" max="15347" width="9.140625" style="2"/>
    <col min="15348" max="15348" width="3.5703125" style="2" customWidth="1"/>
    <col min="15349" max="15349" width="40.85546875" style="2" customWidth="1"/>
    <col min="15350" max="15350" width="5.140625" style="2" customWidth="1"/>
    <col min="15351" max="15352" width="4.28515625" style="2" customWidth="1"/>
    <col min="15353" max="15353" width="8.5703125" style="2" customWidth="1"/>
    <col min="15354" max="15354" width="6.7109375" style="2" customWidth="1"/>
    <col min="15355" max="15355" width="11.28515625" style="2" customWidth="1"/>
    <col min="15356" max="15356" width="12.28515625" style="2" customWidth="1"/>
    <col min="15357" max="15603" width="9.140625" style="2"/>
    <col min="15604" max="15604" width="3.5703125" style="2" customWidth="1"/>
    <col min="15605" max="15605" width="40.85546875" style="2" customWidth="1"/>
    <col min="15606" max="15606" width="5.140625" style="2" customWidth="1"/>
    <col min="15607" max="15608" width="4.28515625" style="2" customWidth="1"/>
    <col min="15609" max="15609" width="8.5703125" style="2" customWidth="1"/>
    <col min="15610" max="15610" width="6.7109375" style="2" customWidth="1"/>
    <col min="15611" max="15611" width="11.28515625" style="2" customWidth="1"/>
    <col min="15612" max="15612" width="12.28515625" style="2" customWidth="1"/>
    <col min="15613" max="15859" width="9.140625" style="2"/>
    <col min="15860" max="15860" width="3.5703125" style="2" customWidth="1"/>
    <col min="15861" max="15861" width="40.85546875" style="2" customWidth="1"/>
    <col min="15862" max="15862" width="5.140625" style="2" customWidth="1"/>
    <col min="15863" max="15864" width="4.28515625" style="2" customWidth="1"/>
    <col min="15865" max="15865" width="8.5703125" style="2" customWidth="1"/>
    <col min="15866" max="15866" width="6.7109375" style="2" customWidth="1"/>
    <col min="15867" max="15867" width="11.28515625" style="2" customWidth="1"/>
    <col min="15868" max="15868" width="12.28515625" style="2" customWidth="1"/>
    <col min="15869" max="16115" width="9.140625" style="2"/>
    <col min="16116" max="16116" width="3.5703125" style="2" customWidth="1"/>
    <col min="16117" max="16117" width="40.85546875" style="2" customWidth="1"/>
    <col min="16118" max="16118" width="5.140625" style="2" customWidth="1"/>
    <col min="16119" max="16120" width="4.28515625" style="2" customWidth="1"/>
    <col min="16121" max="16121" width="8.5703125" style="2" customWidth="1"/>
    <col min="16122" max="16122" width="6.7109375" style="2" customWidth="1"/>
    <col min="16123" max="16123" width="11.28515625" style="2" customWidth="1"/>
    <col min="16124" max="16124" width="12.28515625" style="2" customWidth="1"/>
    <col min="16125" max="16384" width="9.140625" style="2"/>
  </cols>
  <sheetData>
    <row r="1" spans="1:9" ht="27.75" customHeight="1">
      <c r="B1" s="118" t="s">
        <v>451</v>
      </c>
      <c r="C1" s="118"/>
      <c r="D1" s="118"/>
      <c r="E1" s="118"/>
      <c r="F1" s="118"/>
      <c r="G1" s="118"/>
      <c r="H1" s="118"/>
      <c r="I1" s="118"/>
    </row>
    <row r="2" spans="1:9">
      <c r="F2" s="1"/>
      <c r="G2" s="1"/>
      <c r="H2" s="1"/>
      <c r="I2" s="1"/>
    </row>
    <row r="3" spans="1:9" ht="50.25" customHeight="1">
      <c r="A3" s="116" t="s">
        <v>432</v>
      </c>
      <c r="B3" s="116"/>
      <c r="C3" s="116"/>
      <c r="D3" s="116"/>
      <c r="E3" s="116"/>
      <c r="F3" s="116"/>
      <c r="G3" s="116"/>
      <c r="H3" s="116"/>
      <c r="I3" s="116"/>
    </row>
    <row r="4" spans="1:9" ht="36.75" customHeight="1">
      <c r="A4" s="71"/>
      <c r="B4" s="122" t="s">
        <v>569</v>
      </c>
      <c r="C4" s="122"/>
      <c r="D4" s="122"/>
      <c r="E4" s="122"/>
      <c r="F4" s="122"/>
      <c r="G4" s="122"/>
      <c r="H4" s="122"/>
      <c r="I4" s="122"/>
    </row>
    <row r="5" spans="1:9" s="8" customFormat="1">
      <c r="A5" s="6"/>
      <c r="B5" s="6"/>
      <c r="C5" s="6"/>
      <c r="D5" s="6"/>
      <c r="E5" s="7"/>
      <c r="F5" s="117" t="s">
        <v>285</v>
      </c>
      <c r="G5" s="117"/>
      <c r="H5" s="117"/>
      <c r="I5" s="117"/>
    </row>
    <row r="6" spans="1:9" ht="45" customHeight="1">
      <c r="A6" s="9" t="s">
        <v>0</v>
      </c>
      <c r="B6" s="9" t="s">
        <v>1</v>
      </c>
      <c r="C6" s="10" t="s">
        <v>2</v>
      </c>
      <c r="D6" s="10" t="s">
        <v>89</v>
      </c>
      <c r="E6" s="10" t="s">
        <v>88</v>
      </c>
      <c r="F6" s="10" t="s">
        <v>87</v>
      </c>
      <c r="G6" s="9" t="s">
        <v>330</v>
      </c>
      <c r="H6" s="9" t="s">
        <v>179</v>
      </c>
      <c r="I6" s="9" t="s">
        <v>420</v>
      </c>
    </row>
    <row r="7" spans="1:9">
      <c r="A7" s="73">
        <v>1</v>
      </c>
      <c r="B7" s="73">
        <v>2</v>
      </c>
      <c r="C7" s="74" t="s">
        <v>3</v>
      </c>
      <c r="D7" s="74" t="s">
        <v>4</v>
      </c>
      <c r="E7" s="74" t="s">
        <v>5</v>
      </c>
      <c r="F7" s="74" t="s">
        <v>6</v>
      </c>
      <c r="G7" s="75">
        <v>7</v>
      </c>
      <c r="H7" s="75">
        <v>7</v>
      </c>
      <c r="I7" s="75">
        <v>8</v>
      </c>
    </row>
    <row r="8" spans="1:9">
      <c r="A8" s="9">
        <v>1</v>
      </c>
      <c r="B8" s="76" t="s">
        <v>7</v>
      </c>
      <c r="C8" s="10" t="s">
        <v>8</v>
      </c>
      <c r="D8" s="10"/>
      <c r="E8" s="10"/>
      <c r="F8" s="10"/>
      <c r="G8" s="77">
        <f>G9+G15+G32+G57+G61+G86+G92</f>
        <v>69340.100000000006</v>
      </c>
      <c r="H8" s="78">
        <f>H9+H15+H32+H61+H86+H92+H57</f>
        <v>7830.8999999999987</v>
      </c>
      <c r="I8" s="78">
        <f>I9+I15+I32+I61+I86+I92+I57</f>
        <v>77171.000000000015</v>
      </c>
    </row>
    <row r="9" spans="1:9" ht="21">
      <c r="A9" s="73" t="s">
        <v>9</v>
      </c>
      <c r="B9" s="79" t="s">
        <v>10</v>
      </c>
      <c r="C9" s="80" t="s">
        <v>8</v>
      </c>
      <c r="D9" s="80" t="s">
        <v>11</v>
      </c>
      <c r="E9" s="80"/>
      <c r="F9" s="80"/>
      <c r="G9" s="81">
        <f t="shared" ref="G9:G10" si="0">G10</f>
        <v>2550.9</v>
      </c>
      <c r="H9" s="81">
        <f t="shared" ref="H9:I10" si="1">H10</f>
        <v>468.1</v>
      </c>
      <c r="I9" s="81">
        <f t="shared" si="1"/>
        <v>3019.0000000000005</v>
      </c>
    </row>
    <row r="10" spans="1:9">
      <c r="A10" s="73"/>
      <c r="B10" s="82" t="s">
        <v>180</v>
      </c>
      <c r="C10" s="83" t="s">
        <v>8</v>
      </c>
      <c r="D10" s="83" t="s">
        <v>11</v>
      </c>
      <c r="E10" s="83" t="s">
        <v>164</v>
      </c>
      <c r="F10" s="83"/>
      <c r="G10" s="84">
        <f t="shared" si="0"/>
        <v>2550.9</v>
      </c>
      <c r="H10" s="84">
        <f t="shared" si="1"/>
        <v>468.1</v>
      </c>
      <c r="I10" s="84">
        <f t="shared" si="1"/>
        <v>3019.0000000000005</v>
      </c>
    </row>
    <row r="11" spans="1:9">
      <c r="A11" s="73"/>
      <c r="B11" s="82" t="s">
        <v>12</v>
      </c>
      <c r="C11" s="83" t="s">
        <v>8</v>
      </c>
      <c r="D11" s="83" t="s">
        <v>11</v>
      </c>
      <c r="E11" s="83" t="s">
        <v>90</v>
      </c>
      <c r="F11" s="83"/>
      <c r="G11" s="84">
        <f>SUM(G12:G14)</f>
        <v>2550.9</v>
      </c>
      <c r="H11" s="84">
        <f t="shared" ref="H11:I11" si="2">SUM(H12:H14)</f>
        <v>468.1</v>
      </c>
      <c r="I11" s="84">
        <f t="shared" si="2"/>
        <v>3019.0000000000005</v>
      </c>
    </row>
    <row r="12" spans="1:9">
      <c r="A12" s="73"/>
      <c r="B12" s="82" t="s">
        <v>91</v>
      </c>
      <c r="C12" s="83" t="s">
        <v>8</v>
      </c>
      <c r="D12" s="83" t="s">
        <v>11</v>
      </c>
      <c r="E12" s="83" t="s">
        <v>90</v>
      </c>
      <c r="F12" s="83" t="s">
        <v>13</v>
      </c>
      <c r="G12" s="85">
        <v>1808.5</v>
      </c>
      <c r="H12" s="85">
        <v>331.9</v>
      </c>
      <c r="I12" s="84">
        <f>G12+H12</f>
        <v>2140.4</v>
      </c>
    </row>
    <row r="13" spans="1:9" ht="22.5">
      <c r="A13" s="73"/>
      <c r="B13" s="86" t="s">
        <v>14</v>
      </c>
      <c r="C13" s="83" t="s">
        <v>8</v>
      </c>
      <c r="D13" s="83" t="s">
        <v>11</v>
      </c>
      <c r="E13" s="83" t="s">
        <v>90</v>
      </c>
      <c r="F13" s="83" t="s">
        <v>20</v>
      </c>
      <c r="G13" s="85">
        <v>150.70000000000002</v>
      </c>
      <c r="H13" s="85">
        <v>27.6</v>
      </c>
      <c r="I13" s="84">
        <f>G13+H13</f>
        <v>178.3</v>
      </c>
    </row>
    <row r="14" spans="1:9" ht="33.75">
      <c r="A14" s="73"/>
      <c r="B14" s="82" t="s">
        <v>92</v>
      </c>
      <c r="C14" s="83" t="s">
        <v>8</v>
      </c>
      <c r="D14" s="83" t="s">
        <v>11</v>
      </c>
      <c r="E14" s="83" t="s">
        <v>90</v>
      </c>
      <c r="F14" s="83" t="s">
        <v>93</v>
      </c>
      <c r="G14" s="85">
        <v>591.70000000000005</v>
      </c>
      <c r="H14" s="85">
        <v>108.6</v>
      </c>
      <c r="I14" s="84">
        <f>G14+H14</f>
        <v>700.30000000000007</v>
      </c>
    </row>
    <row r="15" spans="1:9" ht="31.5">
      <c r="A15" s="73" t="s">
        <v>15</v>
      </c>
      <c r="B15" s="76" t="s">
        <v>16</v>
      </c>
      <c r="C15" s="87" t="s">
        <v>8</v>
      </c>
      <c r="D15" s="87" t="s">
        <v>17</v>
      </c>
      <c r="E15" s="87"/>
      <c r="F15" s="87"/>
      <c r="G15" s="78">
        <f>G16</f>
        <v>3474.2</v>
      </c>
      <c r="H15" s="78">
        <f t="shared" ref="H15:I15" si="3">H16</f>
        <v>913.3</v>
      </c>
      <c r="I15" s="78">
        <f t="shared" si="3"/>
        <v>4387.5</v>
      </c>
    </row>
    <row r="16" spans="1:9">
      <c r="A16" s="73"/>
      <c r="B16" s="86" t="s">
        <v>180</v>
      </c>
      <c r="C16" s="88" t="s">
        <v>8</v>
      </c>
      <c r="D16" s="88" t="s">
        <v>17</v>
      </c>
      <c r="E16" s="88" t="s">
        <v>164</v>
      </c>
      <c r="F16" s="89"/>
      <c r="G16" s="84">
        <f>G17+G26+G30</f>
        <v>3474.2</v>
      </c>
      <c r="H16" s="84">
        <f>H17+H26+H30</f>
        <v>913.3</v>
      </c>
      <c r="I16" s="84">
        <f>I17+I26+I30</f>
        <v>4387.5</v>
      </c>
    </row>
    <row r="17" spans="1:9" ht="22.5">
      <c r="A17" s="73"/>
      <c r="B17" s="90" t="s">
        <v>413</v>
      </c>
      <c r="C17" s="88" t="s">
        <v>8</v>
      </c>
      <c r="D17" s="88" t="s">
        <v>17</v>
      </c>
      <c r="E17" s="88" t="s">
        <v>235</v>
      </c>
      <c r="F17" s="88"/>
      <c r="G17" s="84">
        <f>G18+G21</f>
        <v>1505.6000000000001</v>
      </c>
      <c r="H17" s="84">
        <f t="shared" ref="H17:I17" si="4">H18+H21</f>
        <v>706.6</v>
      </c>
      <c r="I17" s="84">
        <f t="shared" si="4"/>
        <v>2212.1999999999998</v>
      </c>
    </row>
    <row r="18" spans="1:9" ht="22.5">
      <c r="A18" s="73"/>
      <c r="B18" s="91" t="s">
        <v>414</v>
      </c>
      <c r="C18" s="88" t="s">
        <v>8</v>
      </c>
      <c r="D18" s="88" t="s">
        <v>17</v>
      </c>
      <c r="E18" s="88" t="s">
        <v>236</v>
      </c>
      <c r="F18" s="88"/>
      <c r="G18" s="84">
        <f>SUM(G19:G20)</f>
        <v>1249.9000000000001</v>
      </c>
      <c r="H18" s="84">
        <f t="shared" ref="H18:I18" si="5">SUM(H19:H20)</f>
        <v>692.2</v>
      </c>
      <c r="I18" s="84">
        <f t="shared" si="5"/>
        <v>1942.1</v>
      </c>
    </row>
    <row r="19" spans="1:9">
      <c r="A19" s="73"/>
      <c r="B19" s="90" t="s">
        <v>91</v>
      </c>
      <c r="C19" s="88" t="s">
        <v>8</v>
      </c>
      <c r="D19" s="88" t="s">
        <v>17</v>
      </c>
      <c r="E19" s="88" t="s">
        <v>236</v>
      </c>
      <c r="F19" s="89" t="s">
        <v>13</v>
      </c>
      <c r="G19" s="84">
        <v>960</v>
      </c>
      <c r="H19" s="84">
        <f>131.9+399.7</f>
        <v>531.6</v>
      </c>
      <c r="I19" s="84">
        <f>G19+H19</f>
        <v>1491.6</v>
      </c>
    </row>
    <row r="20" spans="1:9" ht="33.75">
      <c r="A20" s="73"/>
      <c r="B20" s="90" t="s">
        <v>92</v>
      </c>
      <c r="C20" s="88" t="s">
        <v>8</v>
      </c>
      <c r="D20" s="88" t="s">
        <v>17</v>
      </c>
      <c r="E20" s="88" t="s">
        <v>236</v>
      </c>
      <c r="F20" s="89" t="s">
        <v>93</v>
      </c>
      <c r="G20" s="84">
        <v>289.89999999999998</v>
      </c>
      <c r="H20" s="84">
        <f>39.9+120.7</f>
        <v>160.6</v>
      </c>
      <c r="I20" s="84">
        <f>G20+H20</f>
        <v>450.5</v>
      </c>
    </row>
    <row r="21" spans="1:9" ht="22.5">
      <c r="A21" s="73"/>
      <c r="B21" s="86" t="s">
        <v>415</v>
      </c>
      <c r="C21" s="88" t="s">
        <v>8</v>
      </c>
      <c r="D21" s="88" t="s">
        <v>17</v>
      </c>
      <c r="E21" s="88" t="s">
        <v>237</v>
      </c>
      <c r="F21" s="88"/>
      <c r="G21" s="84">
        <f>SUM(G22:G25)</f>
        <v>255.7</v>
      </c>
      <c r="H21" s="84">
        <f>SUM(H22:H25)</f>
        <v>14.4</v>
      </c>
      <c r="I21" s="84">
        <f>SUM(I22:I25)</f>
        <v>270.09999999999997</v>
      </c>
    </row>
    <row r="22" spans="1:9" ht="22.5">
      <c r="A22" s="73"/>
      <c r="B22" s="86" t="s">
        <v>14</v>
      </c>
      <c r="C22" s="88" t="s">
        <v>8</v>
      </c>
      <c r="D22" s="88" t="s">
        <v>17</v>
      </c>
      <c r="E22" s="88" t="s">
        <v>237</v>
      </c>
      <c r="F22" s="89" t="s">
        <v>20</v>
      </c>
      <c r="G22" s="84">
        <v>40.800000000000004</v>
      </c>
      <c r="H22" s="84">
        <v>11</v>
      </c>
      <c r="I22" s="84">
        <f>G22+H22</f>
        <v>51.800000000000004</v>
      </c>
    </row>
    <row r="23" spans="1:9" ht="33.75">
      <c r="A23" s="73"/>
      <c r="B23" s="86" t="s">
        <v>92</v>
      </c>
      <c r="C23" s="88" t="s">
        <v>8</v>
      </c>
      <c r="D23" s="88" t="s">
        <v>17</v>
      </c>
      <c r="E23" s="88" t="s">
        <v>237</v>
      </c>
      <c r="F23" s="89" t="s">
        <v>93</v>
      </c>
      <c r="G23" s="84">
        <v>12.299999999999999</v>
      </c>
      <c r="H23" s="84">
        <v>3.4</v>
      </c>
      <c r="I23" s="84">
        <f>G23+H23</f>
        <v>15.7</v>
      </c>
    </row>
    <row r="24" spans="1:9" ht="22.5">
      <c r="A24" s="73"/>
      <c r="B24" s="86" t="s">
        <v>95</v>
      </c>
      <c r="C24" s="88" t="s">
        <v>8</v>
      </c>
      <c r="D24" s="88" t="s">
        <v>17</v>
      </c>
      <c r="E24" s="88" t="s">
        <v>237</v>
      </c>
      <c r="F24" s="89">
        <v>244</v>
      </c>
      <c r="G24" s="84">
        <v>196.7</v>
      </c>
      <c r="H24" s="84"/>
      <c r="I24" s="84">
        <f>G24+H24</f>
        <v>196.7</v>
      </c>
    </row>
    <row r="25" spans="1:9">
      <c r="A25" s="73"/>
      <c r="B25" s="90" t="s">
        <v>104</v>
      </c>
      <c r="C25" s="88" t="s">
        <v>8</v>
      </c>
      <c r="D25" s="88" t="s">
        <v>17</v>
      </c>
      <c r="E25" s="88" t="s">
        <v>237</v>
      </c>
      <c r="F25" s="89" t="s">
        <v>36</v>
      </c>
      <c r="G25" s="84">
        <v>5.9</v>
      </c>
      <c r="H25" s="84"/>
      <c r="I25" s="84">
        <v>5.9</v>
      </c>
    </row>
    <row r="26" spans="1:9">
      <c r="A26" s="73"/>
      <c r="B26" s="90" t="s">
        <v>218</v>
      </c>
      <c r="C26" s="88" t="s">
        <v>8</v>
      </c>
      <c r="D26" s="88" t="s">
        <v>17</v>
      </c>
      <c r="E26" s="88" t="s">
        <v>411</v>
      </c>
      <c r="F26" s="89"/>
      <c r="G26" s="84">
        <f>SUM(G27:G29)</f>
        <v>1632.6</v>
      </c>
      <c r="H26" s="84">
        <f t="shared" ref="H26:I26" si="6">SUM(H27:H29)</f>
        <v>206.7</v>
      </c>
      <c r="I26" s="84">
        <f t="shared" si="6"/>
        <v>1839.2999999999997</v>
      </c>
    </row>
    <row r="27" spans="1:9">
      <c r="A27" s="73"/>
      <c r="B27" s="90" t="s">
        <v>91</v>
      </c>
      <c r="C27" s="88" t="s">
        <v>8</v>
      </c>
      <c r="D27" s="88" t="s">
        <v>17</v>
      </c>
      <c r="E27" s="88" t="s">
        <v>411</v>
      </c>
      <c r="F27" s="89" t="s">
        <v>13</v>
      </c>
      <c r="G27" s="84">
        <v>1157.3999999999999</v>
      </c>
      <c r="H27" s="84">
        <v>146.6</v>
      </c>
      <c r="I27" s="84">
        <f>G27+H27</f>
        <v>1303.9999999999998</v>
      </c>
    </row>
    <row r="28" spans="1:9" ht="22.5">
      <c r="A28" s="73"/>
      <c r="B28" s="86" t="s">
        <v>14</v>
      </c>
      <c r="C28" s="88" t="s">
        <v>8</v>
      </c>
      <c r="D28" s="88" t="s">
        <v>17</v>
      </c>
      <c r="E28" s="88" t="s">
        <v>411</v>
      </c>
      <c r="F28" s="89">
        <v>122</v>
      </c>
      <c r="G28" s="84">
        <v>96.5</v>
      </c>
      <c r="H28" s="84">
        <v>12.2</v>
      </c>
      <c r="I28" s="84">
        <f>G28+H28</f>
        <v>108.7</v>
      </c>
    </row>
    <row r="29" spans="1:9" ht="33.75">
      <c r="A29" s="73"/>
      <c r="B29" s="90" t="s">
        <v>92</v>
      </c>
      <c r="C29" s="88" t="s">
        <v>8</v>
      </c>
      <c r="D29" s="88" t="s">
        <v>17</v>
      </c>
      <c r="E29" s="88" t="s">
        <v>411</v>
      </c>
      <c r="F29" s="89" t="s">
        <v>93</v>
      </c>
      <c r="G29" s="84">
        <v>378.7</v>
      </c>
      <c r="H29" s="84">
        <v>47.9</v>
      </c>
      <c r="I29" s="84">
        <f>G29+H29</f>
        <v>426.59999999999997</v>
      </c>
    </row>
    <row r="30" spans="1:9">
      <c r="A30" s="73"/>
      <c r="B30" s="86" t="s">
        <v>331</v>
      </c>
      <c r="C30" s="88" t="s">
        <v>8</v>
      </c>
      <c r="D30" s="88" t="s">
        <v>17</v>
      </c>
      <c r="E30" s="88" t="s">
        <v>412</v>
      </c>
      <c r="F30" s="88"/>
      <c r="G30" s="84">
        <f>G31</f>
        <v>336</v>
      </c>
      <c r="H30" s="84">
        <f t="shared" ref="H30:I30" si="7">H31</f>
        <v>0</v>
      </c>
      <c r="I30" s="84">
        <f t="shared" si="7"/>
        <v>336</v>
      </c>
    </row>
    <row r="31" spans="1:9" ht="33.75">
      <c r="A31" s="73"/>
      <c r="B31" s="86" t="s">
        <v>332</v>
      </c>
      <c r="C31" s="88" t="s">
        <v>8</v>
      </c>
      <c r="D31" s="88" t="s">
        <v>17</v>
      </c>
      <c r="E31" s="88" t="s">
        <v>412</v>
      </c>
      <c r="F31" s="89" t="s">
        <v>333</v>
      </c>
      <c r="G31" s="84">
        <v>336</v>
      </c>
      <c r="H31" s="84"/>
      <c r="I31" s="84">
        <f>G31+H31</f>
        <v>336</v>
      </c>
    </row>
    <row r="32" spans="1:9" ht="31.5">
      <c r="A32" s="73" t="s">
        <v>18</v>
      </c>
      <c r="B32" s="76" t="s">
        <v>94</v>
      </c>
      <c r="C32" s="87" t="s">
        <v>8</v>
      </c>
      <c r="D32" s="87" t="s">
        <v>19</v>
      </c>
      <c r="E32" s="87"/>
      <c r="F32" s="87"/>
      <c r="G32" s="81">
        <f>G33+G42</f>
        <v>25843.200000000008</v>
      </c>
      <c r="H32" s="81">
        <f>H33+H42</f>
        <v>3120</v>
      </c>
      <c r="I32" s="81">
        <f>I42+I33</f>
        <v>28963.200000000004</v>
      </c>
    </row>
    <row r="33" spans="1:9" ht="22.5">
      <c r="A33" s="73"/>
      <c r="B33" s="92" t="s">
        <v>184</v>
      </c>
      <c r="C33" s="88" t="s">
        <v>8</v>
      </c>
      <c r="D33" s="88" t="s">
        <v>19</v>
      </c>
      <c r="E33" s="88" t="s">
        <v>183</v>
      </c>
      <c r="F33" s="88"/>
      <c r="G33" s="84">
        <f t="shared" ref="G33:I35" si="8">G34</f>
        <v>1678.8999999999999</v>
      </c>
      <c r="H33" s="84">
        <f t="shared" si="8"/>
        <v>0</v>
      </c>
      <c r="I33" s="84">
        <f t="shared" si="8"/>
        <v>1678.9</v>
      </c>
    </row>
    <row r="34" spans="1:9">
      <c r="A34" s="73"/>
      <c r="B34" s="92" t="s">
        <v>187</v>
      </c>
      <c r="C34" s="88" t="s">
        <v>8</v>
      </c>
      <c r="D34" s="88" t="s">
        <v>19</v>
      </c>
      <c r="E34" s="88" t="s">
        <v>188</v>
      </c>
      <c r="F34" s="88"/>
      <c r="G34" s="84">
        <f t="shared" si="8"/>
        <v>1678.8999999999999</v>
      </c>
      <c r="H34" s="84">
        <f t="shared" si="8"/>
        <v>0</v>
      </c>
      <c r="I34" s="84">
        <f t="shared" si="8"/>
        <v>1678.9</v>
      </c>
    </row>
    <row r="35" spans="1:9" ht="22.5">
      <c r="A35" s="73"/>
      <c r="B35" s="92" t="s">
        <v>334</v>
      </c>
      <c r="C35" s="88" t="s">
        <v>8</v>
      </c>
      <c r="D35" s="88" t="s">
        <v>19</v>
      </c>
      <c r="E35" s="88" t="s">
        <v>335</v>
      </c>
      <c r="F35" s="88"/>
      <c r="G35" s="84">
        <f>G36</f>
        <v>1678.8999999999999</v>
      </c>
      <c r="H35" s="84">
        <f t="shared" si="8"/>
        <v>0</v>
      </c>
      <c r="I35" s="84">
        <f t="shared" si="8"/>
        <v>1678.9</v>
      </c>
    </row>
    <row r="36" spans="1:9" ht="33.75">
      <c r="A36" s="73"/>
      <c r="B36" s="93" t="s">
        <v>97</v>
      </c>
      <c r="C36" s="88" t="s">
        <v>8</v>
      </c>
      <c r="D36" s="88" t="s">
        <v>19</v>
      </c>
      <c r="E36" s="88" t="s">
        <v>452</v>
      </c>
      <c r="F36" s="89"/>
      <c r="G36" s="84">
        <f>SUM(G37:G41)</f>
        <v>1678.8999999999999</v>
      </c>
      <c r="H36" s="84">
        <f>SUM(H37:H41)</f>
        <v>0</v>
      </c>
      <c r="I36" s="84">
        <f>SUM(I37:I41)</f>
        <v>1678.9</v>
      </c>
    </row>
    <row r="37" spans="1:9">
      <c r="A37" s="73"/>
      <c r="B37" s="90" t="s">
        <v>91</v>
      </c>
      <c r="C37" s="88" t="s">
        <v>8</v>
      </c>
      <c r="D37" s="88" t="s">
        <v>19</v>
      </c>
      <c r="E37" s="88" t="s">
        <v>452</v>
      </c>
      <c r="F37" s="89" t="s">
        <v>13</v>
      </c>
      <c r="G37" s="84">
        <v>1102.5999999999999</v>
      </c>
      <c r="H37" s="84"/>
      <c r="I37" s="84">
        <f>G37+H37</f>
        <v>1102.5999999999999</v>
      </c>
    </row>
    <row r="38" spans="1:9" ht="33.75">
      <c r="A38" s="73"/>
      <c r="B38" s="90" t="s">
        <v>92</v>
      </c>
      <c r="C38" s="88" t="s">
        <v>8</v>
      </c>
      <c r="D38" s="88" t="s">
        <v>19</v>
      </c>
      <c r="E38" s="88" t="s">
        <v>452</v>
      </c>
      <c r="F38" s="89" t="s">
        <v>93</v>
      </c>
      <c r="G38" s="84">
        <v>332.9</v>
      </c>
      <c r="H38" s="84"/>
      <c r="I38" s="84">
        <f>G38+H38</f>
        <v>332.9</v>
      </c>
    </row>
    <row r="39" spans="1:9" ht="22.5">
      <c r="A39" s="73"/>
      <c r="B39" s="86" t="s">
        <v>21</v>
      </c>
      <c r="C39" s="88" t="s">
        <v>8</v>
      </c>
      <c r="D39" s="88" t="s">
        <v>19</v>
      </c>
      <c r="E39" s="88" t="s">
        <v>452</v>
      </c>
      <c r="F39" s="89" t="s">
        <v>27</v>
      </c>
      <c r="G39" s="84">
        <v>6</v>
      </c>
      <c r="H39" s="84"/>
      <c r="I39" s="84">
        <f>G39+H39</f>
        <v>6</v>
      </c>
    </row>
    <row r="40" spans="1:9" ht="22.5">
      <c r="A40" s="73"/>
      <c r="B40" s="86" t="s">
        <v>95</v>
      </c>
      <c r="C40" s="88" t="s">
        <v>8</v>
      </c>
      <c r="D40" s="88" t="s">
        <v>19</v>
      </c>
      <c r="E40" s="88" t="s">
        <v>452</v>
      </c>
      <c r="F40" s="89" t="s">
        <v>22</v>
      </c>
      <c r="G40" s="84">
        <v>235.6</v>
      </c>
      <c r="H40" s="84">
        <v>-0.2</v>
      </c>
      <c r="I40" s="84">
        <f>G40+H40</f>
        <v>235.4</v>
      </c>
    </row>
    <row r="41" spans="1:9">
      <c r="A41" s="73"/>
      <c r="B41" s="90" t="s">
        <v>104</v>
      </c>
      <c r="C41" s="88" t="s">
        <v>8</v>
      </c>
      <c r="D41" s="88" t="s">
        <v>19</v>
      </c>
      <c r="E41" s="88" t="s">
        <v>452</v>
      </c>
      <c r="F41" s="89" t="s">
        <v>36</v>
      </c>
      <c r="G41" s="84">
        <v>1.8</v>
      </c>
      <c r="H41" s="84">
        <v>0.2</v>
      </c>
      <c r="I41" s="84">
        <f>G41+H41</f>
        <v>2</v>
      </c>
    </row>
    <row r="42" spans="1:9">
      <c r="A42" s="73"/>
      <c r="B42" s="86" t="s">
        <v>180</v>
      </c>
      <c r="C42" s="88" t="s">
        <v>8</v>
      </c>
      <c r="D42" s="88" t="s">
        <v>19</v>
      </c>
      <c r="E42" s="88" t="s">
        <v>164</v>
      </c>
      <c r="F42" s="89"/>
      <c r="G42" s="84">
        <f>G43+G45+G48</f>
        <v>24164.300000000007</v>
      </c>
      <c r="H42" s="84">
        <f t="shared" ref="H42:I42" si="9">H43+H45+H48</f>
        <v>3120</v>
      </c>
      <c r="I42" s="84">
        <f t="shared" si="9"/>
        <v>27284.300000000003</v>
      </c>
    </row>
    <row r="43" spans="1:9" ht="45">
      <c r="A43" s="73"/>
      <c r="B43" s="93" t="s">
        <v>234</v>
      </c>
      <c r="C43" s="88" t="s">
        <v>8</v>
      </c>
      <c r="D43" s="88" t="s">
        <v>19</v>
      </c>
      <c r="E43" s="88" t="s">
        <v>453</v>
      </c>
      <c r="F43" s="89"/>
      <c r="G43" s="84">
        <f>G44</f>
        <v>0.1</v>
      </c>
      <c r="H43" s="84">
        <f>H44</f>
        <v>0</v>
      </c>
      <c r="I43" s="84">
        <f>I44</f>
        <v>0.1</v>
      </c>
    </row>
    <row r="44" spans="1:9" ht="22.5">
      <c r="A44" s="73"/>
      <c r="B44" s="90" t="s">
        <v>95</v>
      </c>
      <c r="C44" s="88" t="s">
        <v>8</v>
      </c>
      <c r="D44" s="88" t="s">
        <v>19</v>
      </c>
      <c r="E44" s="88" t="s">
        <v>453</v>
      </c>
      <c r="F44" s="89" t="s">
        <v>22</v>
      </c>
      <c r="G44" s="84">
        <v>0.1</v>
      </c>
      <c r="H44" s="84"/>
      <c r="I44" s="84">
        <f>G44+H44</f>
        <v>0.1</v>
      </c>
    </row>
    <row r="45" spans="1:9" ht="56.25">
      <c r="A45" s="73"/>
      <c r="B45" s="93" t="s">
        <v>219</v>
      </c>
      <c r="C45" s="88" t="s">
        <v>8</v>
      </c>
      <c r="D45" s="88" t="s">
        <v>19</v>
      </c>
      <c r="E45" s="88" t="s">
        <v>454</v>
      </c>
      <c r="F45" s="88"/>
      <c r="G45" s="84">
        <f>G46+G47</f>
        <v>119.1</v>
      </c>
      <c r="H45" s="84">
        <f>H46+H47</f>
        <v>0</v>
      </c>
      <c r="I45" s="84">
        <f>I46+I47</f>
        <v>119.1</v>
      </c>
    </row>
    <row r="46" spans="1:9">
      <c r="A46" s="73"/>
      <c r="B46" s="90" t="s">
        <v>91</v>
      </c>
      <c r="C46" s="88" t="s">
        <v>8</v>
      </c>
      <c r="D46" s="88" t="s">
        <v>19</v>
      </c>
      <c r="E46" s="88" t="s">
        <v>454</v>
      </c>
      <c r="F46" s="88" t="s">
        <v>13</v>
      </c>
      <c r="G46" s="84">
        <v>91.5</v>
      </c>
      <c r="H46" s="84"/>
      <c r="I46" s="84">
        <f>G46+H46</f>
        <v>91.5</v>
      </c>
    </row>
    <row r="47" spans="1:9" ht="33.75">
      <c r="A47" s="73"/>
      <c r="B47" s="90" t="s">
        <v>149</v>
      </c>
      <c r="C47" s="88" t="s">
        <v>8</v>
      </c>
      <c r="D47" s="88" t="s">
        <v>19</v>
      </c>
      <c r="E47" s="88" t="s">
        <v>454</v>
      </c>
      <c r="F47" s="88" t="s">
        <v>93</v>
      </c>
      <c r="G47" s="84">
        <v>27.6</v>
      </c>
      <c r="H47" s="84"/>
      <c r="I47" s="84">
        <f>G47+H47</f>
        <v>27.6</v>
      </c>
    </row>
    <row r="48" spans="1:9" ht="22.5">
      <c r="A48" s="73"/>
      <c r="B48" s="90" t="s">
        <v>413</v>
      </c>
      <c r="C48" s="88" t="s">
        <v>8</v>
      </c>
      <c r="D48" s="88" t="s">
        <v>19</v>
      </c>
      <c r="E48" s="88" t="s">
        <v>235</v>
      </c>
      <c r="F48" s="88"/>
      <c r="G48" s="84">
        <f>G49+G52</f>
        <v>24045.100000000006</v>
      </c>
      <c r="H48" s="84">
        <f>H49+H52</f>
        <v>3120</v>
      </c>
      <c r="I48" s="84">
        <f>I49+I52</f>
        <v>27165.100000000002</v>
      </c>
    </row>
    <row r="49" spans="1:9" ht="22.5">
      <c r="A49" s="73"/>
      <c r="B49" s="91" t="s">
        <v>414</v>
      </c>
      <c r="C49" s="88" t="s">
        <v>8</v>
      </c>
      <c r="D49" s="88" t="s">
        <v>19</v>
      </c>
      <c r="E49" s="88" t="s">
        <v>236</v>
      </c>
      <c r="F49" s="88"/>
      <c r="G49" s="84">
        <f>G50+G51</f>
        <v>21591.200000000004</v>
      </c>
      <c r="H49" s="84">
        <f>H50+H51</f>
        <v>2603.1</v>
      </c>
      <c r="I49" s="84">
        <f>I50+I51</f>
        <v>24194.300000000003</v>
      </c>
    </row>
    <row r="50" spans="1:9">
      <c r="A50" s="73"/>
      <c r="B50" s="92" t="s">
        <v>91</v>
      </c>
      <c r="C50" s="88" t="s">
        <v>8</v>
      </c>
      <c r="D50" s="88" t="s">
        <v>19</v>
      </c>
      <c r="E50" s="88" t="s">
        <v>236</v>
      </c>
      <c r="F50" s="89" t="s">
        <v>13</v>
      </c>
      <c r="G50" s="84">
        <v>16583.100000000002</v>
      </c>
      <c r="H50" s="84">
        <v>1999.3</v>
      </c>
      <c r="I50" s="84">
        <f>G50+H50</f>
        <v>18582.400000000001</v>
      </c>
    </row>
    <row r="51" spans="1:9" ht="33.75">
      <c r="A51" s="73"/>
      <c r="B51" s="92" t="s">
        <v>92</v>
      </c>
      <c r="C51" s="88" t="s">
        <v>8</v>
      </c>
      <c r="D51" s="88" t="s">
        <v>19</v>
      </c>
      <c r="E51" s="88" t="s">
        <v>236</v>
      </c>
      <c r="F51" s="89" t="s">
        <v>93</v>
      </c>
      <c r="G51" s="84">
        <v>5008.1000000000004</v>
      </c>
      <c r="H51" s="84">
        <v>603.79999999999995</v>
      </c>
      <c r="I51" s="84">
        <f>G51+H51</f>
        <v>5611.9000000000005</v>
      </c>
    </row>
    <row r="52" spans="1:9" ht="22.5">
      <c r="A52" s="73"/>
      <c r="B52" s="86" t="s">
        <v>415</v>
      </c>
      <c r="C52" s="88" t="s">
        <v>8</v>
      </c>
      <c r="D52" s="88" t="s">
        <v>19</v>
      </c>
      <c r="E52" s="88" t="s">
        <v>237</v>
      </c>
      <c r="F52" s="88"/>
      <c r="G52" s="84">
        <f>SUM(G53:G56)</f>
        <v>2453.9</v>
      </c>
      <c r="H52" s="84">
        <f>SUM(H53:H56)</f>
        <v>516.9</v>
      </c>
      <c r="I52" s="84">
        <f>SUM(I53:I56)</f>
        <v>2970.8</v>
      </c>
    </row>
    <row r="53" spans="1:9" ht="22.5">
      <c r="A53" s="73"/>
      <c r="B53" s="86" t="s">
        <v>14</v>
      </c>
      <c r="C53" s="88" t="s">
        <v>8</v>
      </c>
      <c r="D53" s="88" t="s">
        <v>19</v>
      </c>
      <c r="E53" s="88" t="s">
        <v>237</v>
      </c>
      <c r="F53" s="88" t="s">
        <v>20</v>
      </c>
      <c r="G53" s="84">
        <v>1495.2</v>
      </c>
      <c r="H53" s="84">
        <v>166.6</v>
      </c>
      <c r="I53" s="84">
        <f>G53+H53</f>
        <v>1661.8</v>
      </c>
    </row>
    <row r="54" spans="1:9" ht="33.75">
      <c r="A54" s="73"/>
      <c r="B54" s="90" t="s">
        <v>92</v>
      </c>
      <c r="C54" s="88" t="s">
        <v>8</v>
      </c>
      <c r="D54" s="88" t="s">
        <v>19</v>
      </c>
      <c r="E54" s="88" t="s">
        <v>237</v>
      </c>
      <c r="F54" s="88" t="s">
        <v>93</v>
      </c>
      <c r="G54" s="84">
        <v>323.90000000000003</v>
      </c>
      <c r="H54" s="84">
        <v>50.3</v>
      </c>
      <c r="I54" s="84">
        <f>G54+H54</f>
        <v>374.20000000000005</v>
      </c>
    </row>
    <row r="55" spans="1:9" ht="22.5">
      <c r="A55" s="73"/>
      <c r="B55" s="90" t="s">
        <v>95</v>
      </c>
      <c r="C55" s="88" t="s">
        <v>8</v>
      </c>
      <c r="D55" s="88" t="s">
        <v>19</v>
      </c>
      <c r="E55" s="88" t="s">
        <v>237</v>
      </c>
      <c r="F55" s="88" t="s">
        <v>22</v>
      </c>
      <c r="G55" s="84">
        <v>627.90000000000009</v>
      </c>
      <c r="H55" s="84">
        <v>300</v>
      </c>
      <c r="I55" s="84">
        <f>G55+H55</f>
        <v>927.90000000000009</v>
      </c>
    </row>
    <row r="56" spans="1:9">
      <c r="A56" s="73"/>
      <c r="B56" s="92" t="s">
        <v>23</v>
      </c>
      <c r="C56" s="88" t="s">
        <v>8</v>
      </c>
      <c r="D56" s="88" t="s">
        <v>19</v>
      </c>
      <c r="E56" s="88" t="s">
        <v>237</v>
      </c>
      <c r="F56" s="89">
        <v>851</v>
      </c>
      <c r="G56" s="84">
        <v>6.9</v>
      </c>
      <c r="H56" s="84"/>
      <c r="I56" s="84">
        <f>G56+H56</f>
        <v>6.9</v>
      </c>
    </row>
    <row r="57" spans="1:9">
      <c r="A57" s="73" t="s">
        <v>24</v>
      </c>
      <c r="B57" s="76" t="s">
        <v>173</v>
      </c>
      <c r="C57" s="10" t="s">
        <v>8</v>
      </c>
      <c r="D57" s="10" t="s">
        <v>47</v>
      </c>
      <c r="E57" s="10"/>
      <c r="F57" s="10"/>
      <c r="G57" s="78">
        <f t="shared" ref="G57:I58" si="10">G58</f>
        <v>4.8</v>
      </c>
      <c r="H57" s="78">
        <f t="shared" si="10"/>
        <v>0</v>
      </c>
      <c r="I57" s="78">
        <f t="shared" si="10"/>
        <v>4.8</v>
      </c>
    </row>
    <row r="58" spans="1:9">
      <c r="A58" s="73"/>
      <c r="B58" s="86" t="s">
        <v>180</v>
      </c>
      <c r="C58" s="88" t="s">
        <v>8</v>
      </c>
      <c r="D58" s="88" t="s">
        <v>47</v>
      </c>
      <c r="E58" s="88" t="s">
        <v>164</v>
      </c>
      <c r="F58" s="74"/>
      <c r="G58" s="84">
        <f>G59</f>
        <v>4.8</v>
      </c>
      <c r="H58" s="84">
        <f t="shared" si="10"/>
        <v>0</v>
      </c>
      <c r="I58" s="84">
        <f t="shared" si="10"/>
        <v>4.8</v>
      </c>
    </row>
    <row r="59" spans="1:9" ht="33.75">
      <c r="A59" s="73"/>
      <c r="B59" s="90" t="s">
        <v>174</v>
      </c>
      <c r="C59" s="88" t="s">
        <v>8</v>
      </c>
      <c r="D59" s="88" t="s">
        <v>47</v>
      </c>
      <c r="E59" s="88" t="s">
        <v>455</v>
      </c>
      <c r="F59" s="88"/>
      <c r="G59" s="84">
        <f>G60</f>
        <v>4.8</v>
      </c>
      <c r="H59" s="84">
        <f t="shared" ref="H59:I59" si="11">H60</f>
        <v>0</v>
      </c>
      <c r="I59" s="84">
        <f t="shared" si="11"/>
        <v>4.8</v>
      </c>
    </row>
    <row r="60" spans="1:9" ht="22.5">
      <c r="A60" s="73"/>
      <c r="B60" s="90" t="s">
        <v>95</v>
      </c>
      <c r="C60" s="88" t="s">
        <v>8</v>
      </c>
      <c r="D60" s="88" t="s">
        <v>47</v>
      </c>
      <c r="E60" s="88" t="s">
        <v>455</v>
      </c>
      <c r="F60" s="89" t="s">
        <v>22</v>
      </c>
      <c r="G60" s="84">
        <v>4.8</v>
      </c>
      <c r="H60" s="84"/>
      <c r="I60" s="84">
        <f>G60+H60</f>
        <v>4.8</v>
      </c>
    </row>
    <row r="61" spans="1:9" ht="31.5">
      <c r="A61" s="73" t="s">
        <v>28</v>
      </c>
      <c r="B61" s="76" t="s">
        <v>25</v>
      </c>
      <c r="C61" s="10" t="s">
        <v>8</v>
      </c>
      <c r="D61" s="10" t="s">
        <v>26</v>
      </c>
      <c r="E61" s="10"/>
      <c r="F61" s="10"/>
      <c r="G61" s="78">
        <f>G62+G75</f>
        <v>11282.7</v>
      </c>
      <c r="H61" s="78">
        <f t="shared" ref="H61:I61" si="12">H62+H75</f>
        <v>853.39999999999986</v>
      </c>
      <c r="I61" s="78">
        <f t="shared" si="12"/>
        <v>12136.099999999999</v>
      </c>
    </row>
    <row r="62" spans="1:9" ht="22.5">
      <c r="A62" s="73"/>
      <c r="B62" s="92" t="s">
        <v>181</v>
      </c>
      <c r="C62" s="88" t="s">
        <v>8</v>
      </c>
      <c r="D62" s="88" t="s">
        <v>26</v>
      </c>
      <c r="E62" s="88" t="s">
        <v>182</v>
      </c>
      <c r="F62" s="89"/>
      <c r="G62" s="84">
        <f t="shared" ref="G62:I62" si="13">G63</f>
        <v>8379.7000000000007</v>
      </c>
      <c r="H62" s="84">
        <f t="shared" si="13"/>
        <v>548.09999999999991</v>
      </c>
      <c r="I62" s="84">
        <f t="shared" si="13"/>
        <v>8927.7999999999993</v>
      </c>
    </row>
    <row r="63" spans="1:9" ht="22.5">
      <c r="A63" s="73"/>
      <c r="B63" s="92" t="s">
        <v>98</v>
      </c>
      <c r="C63" s="88" t="s">
        <v>8</v>
      </c>
      <c r="D63" s="88" t="s">
        <v>26</v>
      </c>
      <c r="E63" s="88" t="s">
        <v>99</v>
      </c>
      <c r="F63" s="89"/>
      <c r="G63" s="84">
        <f>G64+G73</f>
        <v>8379.7000000000007</v>
      </c>
      <c r="H63" s="84">
        <f>H64+H73</f>
        <v>548.09999999999991</v>
      </c>
      <c r="I63" s="84">
        <f>I64+I73</f>
        <v>8927.7999999999993</v>
      </c>
    </row>
    <row r="64" spans="1:9" ht="22.5">
      <c r="A64" s="73"/>
      <c r="B64" s="92" t="s">
        <v>100</v>
      </c>
      <c r="C64" s="88" t="s">
        <v>8</v>
      </c>
      <c r="D64" s="88" t="s">
        <v>26</v>
      </c>
      <c r="E64" s="88" t="s">
        <v>238</v>
      </c>
      <c r="F64" s="89"/>
      <c r="G64" s="84">
        <f>G65+G68</f>
        <v>8379.1</v>
      </c>
      <c r="H64" s="84">
        <f>H65+H68</f>
        <v>548.09999999999991</v>
      </c>
      <c r="I64" s="84">
        <f>I65+I68</f>
        <v>8927.1999999999989</v>
      </c>
    </row>
    <row r="65" spans="1:9" ht="22.5">
      <c r="A65" s="73"/>
      <c r="B65" s="92" t="s">
        <v>101</v>
      </c>
      <c r="C65" s="88" t="s">
        <v>8</v>
      </c>
      <c r="D65" s="88" t="s">
        <v>26</v>
      </c>
      <c r="E65" s="88" t="s">
        <v>239</v>
      </c>
      <c r="F65" s="89"/>
      <c r="G65" s="84">
        <f>G66+G67</f>
        <v>7394</v>
      </c>
      <c r="H65" s="84">
        <f>H66+H67</f>
        <v>658.9</v>
      </c>
      <c r="I65" s="84">
        <f>I66+I67</f>
        <v>8052.9</v>
      </c>
    </row>
    <row r="66" spans="1:9">
      <c r="A66" s="73"/>
      <c r="B66" s="92" t="s">
        <v>91</v>
      </c>
      <c r="C66" s="88" t="s">
        <v>8</v>
      </c>
      <c r="D66" s="88" t="s">
        <v>26</v>
      </c>
      <c r="E66" s="88" t="s">
        <v>239</v>
      </c>
      <c r="F66" s="89" t="s">
        <v>13</v>
      </c>
      <c r="G66" s="84">
        <v>5678.9</v>
      </c>
      <c r="H66" s="84">
        <f>0.1+31.6+474.4</f>
        <v>506.09999999999997</v>
      </c>
      <c r="I66" s="84">
        <f>G66+H66</f>
        <v>6185</v>
      </c>
    </row>
    <row r="67" spans="1:9" ht="33.75">
      <c r="A67" s="73"/>
      <c r="B67" s="92" t="s">
        <v>92</v>
      </c>
      <c r="C67" s="88" t="s">
        <v>8</v>
      </c>
      <c r="D67" s="88" t="s">
        <v>26</v>
      </c>
      <c r="E67" s="88" t="s">
        <v>239</v>
      </c>
      <c r="F67" s="89" t="s">
        <v>93</v>
      </c>
      <c r="G67" s="84">
        <v>1715.1000000000001</v>
      </c>
      <c r="H67" s="84">
        <f>9.5+143.3</f>
        <v>152.80000000000001</v>
      </c>
      <c r="I67" s="84">
        <f>G67+H67</f>
        <v>1867.9</v>
      </c>
    </row>
    <row r="68" spans="1:9" ht="22.5">
      <c r="A68" s="73"/>
      <c r="B68" s="92" t="s">
        <v>102</v>
      </c>
      <c r="C68" s="88" t="s">
        <v>8</v>
      </c>
      <c r="D68" s="88" t="s">
        <v>26</v>
      </c>
      <c r="E68" s="88" t="s">
        <v>240</v>
      </c>
      <c r="F68" s="89"/>
      <c r="G68" s="84">
        <f>SUM(G69:G72)</f>
        <v>985.1</v>
      </c>
      <c r="H68" s="84">
        <f>SUM(H69:H72)</f>
        <v>-110.80000000000001</v>
      </c>
      <c r="I68" s="84">
        <f>SUM(I69:I72)</f>
        <v>874.30000000000007</v>
      </c>
    </row>
    <row r="69" spans="1:9" ht="22.5">
      <c r="A69" s="73"/>
      <c r="B69" s="92" t="s">
        <v>14</v>
      </c>
      <c r="C69" s="88" t="s">
        <v>8</v>
      </c>
      <c r="D69" s="88" t="s">
        <v>26</v>
      </c>
      <c r="E69" s="88" t="s">
        <v>240</v>
      </c>
      <c r="F69" s="89" t="s">
        <v>20</v>
      </c>
      <c r="G69" s="84">
        <v>531.6</v>
      </c>
      <c r="H69" s="84">
        <v>75.5</v>
      </c>
      <c r="I69" s="84">
        <f>G69+H69</f>
        <v>607.1</v>
      </c>
    </row>
    <row r="70" spans="1:9" ht="33.75">
      <c r="A70" s="73"/>
      <c r="B70" s="92" t="s">
        <v>92</v>
      </c>
      <c r="C70" s="88" t="s">
        <v>8</v>
      </c>
      <c r="D70" s="88" t="s">
        <v>26</v>
      </c>
      <c r="E70" s="88" t="s">
        <v>240</v>
      </c>
      <c r="F70" s="89" t="s">
        <v>93</v>
      </c>
      <c r="G70" s="84">
        <v>109.2</v>
      </c>
      <c r="H70" s="84">
        <v>22.8</v>
      </c>
      <c r="I70" s="84">
        <f>G70+H70</f>
        <v>132</v>
      </c>
    </row>
    <row r="71" spans="1:9" ht="22.5">
      <c r="A71" s="73"/>
      <c r="B71" s="86" t="s">
        <v>95</v>
      </c>
      <c r="C71" s="88" t="s">
        <v>8</v>
      </c>
      <c r="D71" s="88" t="s">
        <v>26</v>
      </c>
      <c r="E71" s="88" t="s">
        <v>240</v>
      </c>
      <c r="F71" s="89">
        <v>244</v>
      </c>
      <c r="G71" s="84">
        <v>342.9</v>
      </c>
      <c r="H71" s="84">
        <f>-131.8-41.1-35</f>
        <v>-207.9</v>
      </c>
      <c r="I71" s="84">
        <f>G71+H71</f>
        <v>134.99999999999997</v>
      </c>
    </row>
    <row r="72" spans="1:9">
      <c r="A72" s="73"/>
      <c r="B72" s="92" t="s">
        <v>104</v>
      </c>
      <c r="C72" s="88" t="s">
        <v>8</v>
      </c>
      <c r="D72" s="88" t="s">
        <v>26</v>
      </c>
      <c r="E72" s="88" t="s">
        <v>240</v>
      </c>
      <c r="F72" s="89">
        <v>852</v>
      </c>
      <c r="G72" s="84">
        <v>1.4</v>
      </c>
      <c r="H72" s="84">
        <v>-1.2</v>
      </c>
      <c r="I72" s="84">
        <f>G72+H72</f>
        <v>0.19999999999999996</v>
      </c>
    </row>
    <row r="73" spans="1:9" ht="56.25">
      <c r="A73" s="73"/>
      <c r="B73" s="94" t="s">
        <v>456</v>
      </c>
      <c r="C73" s="88" t="s">
        <v>8</v>
      </c>
      <c r="D73" s="88" t="s">
        <v>26</v>
      </c>
      <c r="E73" s="88" t="s">
        <v>457</v>
      </c>
      <c r="F73" s="89"/>
      <c r="G73" s="84">
        <f>G74</f>
        <v>0.6</v>
      </c>
      <c r="H73" s="84">
        <f>H74</f>
        <v>0</v>
      </c>
      <c r="I73" s="84">
        <f>I74</f>
        <v>0.6</v>
      </c>
    </row>
    <row r="74" spans="1:9" ht="22.5">
      <c r="A74" s="73"/>
      <c r="B74" s="86" t="s">
        <v>95</v>
      </c>
      <c r="C74" s="88" t="s">
        <v>8</v>
      </c>
      <c r="D74" s="88" t="s">
        <v>26</v>
      </c>
      <c r="E74" s="88" t="s">
        <v>457</v>
      </c>
      <c r="F74" s="89" t="s">
        <v>22</v>
      </c>
      <c r="G74" s="84">
        <v>0.6</v>
      </c>
      <c r="H74" s="84"/>
      <c r="I74" s="84">
        <f>G74+H74</f>
        <v>0.6</v>
      </c>
    </row>
    <row r="75" spans="1:9">
      <c r="A75" s="73"/>
      <c r="B75" s="86" t="s">
        <v>180</v>
      </c>
      <c r="C75" s="88" t="s">
        <v>8</v>
      </c>
      <c r="D75" s="88" t="s">
        <v>26</v>
      </c>
      <c r="E75" s="88" t="s">
        <v>164</v>
      </c>
      <c r="F75" s="88"/>
      <c r="G75" s="84">
        <f>G76</f>
        <v>2903</v>
      </c>
      <c r="H75" s="84">
        <f t="shared" ref="H75:I75" si="14">H76</f>
        <v>305.29999999999995</v>
      </c>
      <c r="I75" s="84">
        <f t="shared" si="14"/>
        <v>3208.3</v>
      </c>
    </row>
    <row r="76" spans="1:9" ht="22.5">
      <c r="A76" s="73"/>
      <c r="B76" s="90" t="s">
        <v>413</v>
      </c>
      <c r="C76" s="88" t="s">
        <v>8</v>
      </c>
      <c r="D76" s="88" t="s">
        <v>26</v>
      </c>
      <c r="E76" s="88" t="s">
        <v>235</v>
      </c>
      <c r="F76" s="88"/>
      <c r="G76" s="84">
        <f>G77+G80</f>
        <v>2903</v>
      </c>
      <c r="H76" s="84">
        <f>H77+H80</f>
        <v>305.29999999999995</v>
      </c>
      <c r="I76" s="84">
        <f>I77+I80</f>
        <v>3208.3</v>
      </c>
    </row>
    <row r="77" spans="1:9" ht="22.5">
      <c r="A77" s="73"/>
      <c r="B77" s="91" t="s">
        <v>414</v>
      </c>
      <c r="C77" s="88" t="s">
        <v>8</v>
      </c>
      <c r="D77" s="88" t="s">
        <v>26</v>
      </c>
      <c r="E77" s="88" t="s">
        <v>236</v>
      </c>
      <c r="F77" s="88"/>
      <c r="G77" s="84">
        <f>SUM(G78:G79)</f>
        <v>2307</v>
      </c>
      <c r="H77" s="84">
        <f>SUM(H78:H79)</f>
        <v>281.89999999999998</v>
      </c>
      <c r="I77" s="84">
        <f>SUM(I78:I79)</f>
        <v>2588.9</v>
      </c>
    </row>
    <row r="78" spans="1:9">
      <c r="A78" s="73"/>
      <c r="B78" s="90" t="s">
        <v>91</v>
      </c>
      <c r="C78" s="88" t="s">
        <v>8</v>
      </c>
      <c r="D78" s="88" t="s">
        <v>26</v>
      </c>
      <c r="E78" s="88" t="s">
        <v>236</v>
      </c>
      <c r="F78" s="89">
        <v>121</v>
      </c>
      <c r="G78" s="84">
        <v>1771.9</v>
      </c>
      <c r="H78" s="84">
        <f>213.9+2.6</f>
        <v>216.5</v>
      </c>
      <c r="I78" s="84">
        <f>G78+H78</f>
        <v>1988.4</v>
      </c>
    </row>
    <row r="79" spans="1:9" ht="33.75">
      <c r="A79" s="73"/>
      <c r="B79" s="90" t="s">
        <v>92</v>
      </c>
      <c r="C79" s="88" t="s">
        <v>8</v>
      </c>
      <c r="D79" s="88" t="s">
        <v>26</v>
      </c>
      <c r="E79" s="88" t="s">
        <v>236</v>
      </c>
      <c r="F79" s="89" t="s">
        <v>93</v>
      </c>
      <c r="G79" s="84">
        <v>535.1</v>
      </c>
      <c r="H79" s="84">
        <v>65.400000000000006</v>
      </c>
      <c r="I79" s="84">
        <f>G79+H79</f>
        <v>600.5</v>
      </c>
    </row>
    <row r="80" spans="1:9" ht="22.5">
      <c r="A80" s="73"/>
      <c r="B80" s="86" t="s">
        <v>415</v>
      </c>
      <c r="C80" s="88" t="s">
        <v>8</v>
      </c>
      <c r="D80" s="88" t="s">
        <v>26</v>
      </c>
      <c r="E80" s="88" t="s">
        <v>237</v>
      </c>
      <c r="F80" s="89"/>
      <c r="G80" s="84">
        <f>SUM(G81:G85)</f>
        <v>596</v>
      </c>
      <c r="H80" s="84">
        <f>SUM(H81:H85)</f>
        <v>23.4</v>
      </c>
      <c r="I80" s="84">
        <f>SUM(I81:I85)</f>
        <v>619.40000000000009</v>
      </c>
    </row>
    <row r="81" spans="1:9" ht="22.5">
      <c r="A81" s="73"/>
      <c r="B81" s="86" t="s">
        <v>14</v>
      </c>
      <c r="C81" s="88" t="s">
        <v>8</v>
      </c>
      <c r="D81" s="88" t="s">
        <v>26</v>
      </c>
      <c r="E81" s="88" t="s">
        <v>237</v>
      </c>
      <c r="F81" s="89" t="s">
        <v>20</v>
      </c>
      <c r="G81" s="84">
        <v>272.3</v>
      </c>
      <c r="H81" s="84">
        <v>18</v>
      </c>
      <c r="I81" s="84">
        <f>G81+H81</f>
        <v>290.3</v>
      </c>
    </row>
    <row r="82" spans="1:9" ht="33.75">
      <c r="A82" s="73"/>
      <c r="B82" s="86" t="s">
        <v>92</v>
      </c>
      <c r="C82" s="88" t="s">
        <v>8</v>
      </c>
      <c r="D82" s="88" t="s">
        <v>26</v>
      </c>
      <c r="E82" s="88" t="s">
        <v>237</v>
      </c>
      <c r="F82" s="89" t="s">
        <v>93</v>
      </c>
      <c r="G82" s="84">
        <v>40.200000000000003</v>
      </c>
      <c r="H82" s="84">
        <v>5.4</v>
      </c>
      <c r="I82" s="84">
        <f>G82+H82</f>
        <v>45.6</v>
      </c>
    </row>
    <row r="83" spans="1:9" ht="22.5">
      <c r="A83" s="73"/>
      <c r="B83" s="86" t="s">
        <v>95</v>
      </c>
      <c r="C83" s="88" t="s">
        <v>8</v>
      </c>
      <c r="D83" s="88" t="s">
        <v>26</v>
      </c>
      <c r="E83" s="88" t="s">
        <v>237</v>
      </c>
      <c r="F83" s="89" t="s">
        <v>22</v>
      </c>
      <c r="G83" s="84">
        <v>280.5</v>
      </c>
      <c r="H83" s="84"/>
      <c r="I83" s="84">
        <f>G83+H83</f>
        <v>280.5</v>
      </c>
    </row>
    <row r="84" spans="1:9" ht="22.5">
      <c r="A84" s="73"/>
      <c r="B84" s="86" t="s">
        <v>545</v>
      </c>
      <c r="C84" s="88" t="s">
        <v>8</v>
      </c>
      <c r="D84" s="88" t="s">
        <v>26</v>
      </c>
      <c r="E84" s="88" t="s">
        <v>237</v>
      </c>
      <c r="F84" s="89" t="s">
        <v>544</v>
      </c>
      <c r="G84" s="84"/>
      <c r="H84" s="84">
        <v>3</v>
      </c>
      <c r="I84" s="84">
        <f>G84+H84</f>
        <v>3</v>
      </c>
    </row>
    <row r="85" spans="1:9">
      <c r="A85" s="73"/>
      <c r="B85" s="92" t="s">
        <v>111</v>
      </c>
      <c r="C85" s="88" t="s">
        <v>8</v>
      </c>
      <c r="D85" s="88" t="s">
        <v>26</v>
      </c>
      <c r="E85" s="88" t="s">
        <v>237</v>
      </c>
      <c r="F85" s="89" t="s">
        <v>112</v>
      </c>
      <c r="G85" s="84">
        <v>3</v>
      </c>
      <c r="H85" s="84">
        <v>-3</v>
      </c>
      <c r="I85" s="84">
        <f>G85+H85</f>
        <v>0</v>
      </c>
    </row>
    <row r="86" spans="1:9">
      <c r="A86" s="73" t="s">
        <v>32</v>
      </c>
      <c r="B86" s="76" t="s">
        <v>29</v>
      </c>
      <c r="C86" s="10" t="s">
        <v>8</v>
      </c>
      <c r="D86" s="10" t="s">
        <v>30</v>
      </c>
      <c r="E86" s="10"/>
      <c r="F86" s="95"/>
      <c r="G86" s="81">
        <f>G87</f>
        <v>2495.6999999999998</v>
      </c>
      <c r="H86" s="81">
        <f t="shared" ref="H86:I88" si="15">H87</f>
        <v>3251.4</v>
      </c>
      <c r="I86" s="81">
        <f t="shared" si="15"/>
        <v>5747.1</v>
      </c>
    </row>
    <row r="87" spans="1:9">
      <c r="A87" s="73"/>
      <c r="B87" s="86" t="s">
        <v>180</v>
      </c>
      <c r="C87" s="74" t="s">
        <v>8</v>
      </c>
      <c r="D87" s="74" t="s">
        <v>30</v>
      </c>
      <c r="E87" s="74" t="s">
        <v>164</v>
      </c>
      <c r="F87" s="74"/>
      <c r="G87" s="84">
        <f>G88+G90</f>
        <v>2495.6999999999998</v>
      </c>
      <c r="H87" s="84">
        <f t="shared" ref="H87:I87" si="16">H88+H90</f>
        <v>3251.4</v>
      </c>
      <c r="I87" s="84">
        <f t="shared" si="16"/>
        <v>5747.1</v>
      </c>
    </row>
    <row r="88" spans="1:9" ht="33.75">
      <c r="A88" s="73"/>
      <c r="B88" s="92" t="s">
        <v>241</v>
      </c>
      <c r="C88" s="88" t="s">
        <v>8</v>
      </c>
      <c r="D88" s="88" t="s">
        <v>30</v>
      </c>
      <c r="E88" s="88" t="s">
        <v>242</v>
      </c>
      <c r="F88" s="88"/>
      <c r="G88" s="84">
        <f>G89</f>
        <v>2495.6999999999998</v>
      </c>
      <c r="H88" s="84">
        <f t="shared" si="15"/>
        <v>-108</v>
      </c>
      <c r="I88" s="84">
        <f t="shared" si="15"/>
        <v>2387.6999999999998</v>
      </c>
    </row>
    <row r="89" spans="1:9">
      <c r="A89" s="73"/>
      <c r="B89" s="92" t="s">
        <v>31</v>
      </c>
      <c r="C89" s="88" t="s">
        <v>8</v>
      </c>
      <c r="D89" s="88" t="s">
        <v>30</v>
      </c>
      <c r="E89" s="88" t="s">
        <v>242</v>
      </c>
      <c r="F89" s="88">
        <v>870</v>
      </c>
      <c r="G89" s="84">
        <v>2495.6999999999998</v>
      </c>
      <c r="H89" s="84">
        <v>-108</v>
      </c>
      <c r="I89" s="84">
        <f>G89+H89</f>
        <v>2387.6999999999998</v>
      </c>
    </row>
    <row r="90" spans="1:9">
      <c r="A90" s="73"/>
      <c r="B90" s="92" t="s">
        <v>563</v>
      </c>
      <c r="C90" s="88" t="s">
        <v>8</v>
      </c>
      <c r="D90" s="88" t="s">
        <v>30</v>
      </c>
      <c r="E90" s="88" t="s">
        <v>564</v>
      </c>
      <c r="F90" s="88"/>
      <c r="G90" s="84">
        <f>SUM(G91)</f>
        <v>0</v>
      </c>
      <c r="H90" s="84">
        <f>SUM(H91)</f>
        <v>3359.4</v>
      </c>
      <c r="I90" s="84">
        <f>SUM(I91)</f>
        <v>3359.4</v>
      </c>
    </row>
    <row r="91" spans="1:9">
      <c r="A91" s="73"/>
      <c r="B91" s="92" t="s">
        <v>31</v>
      </c>
      <c r="C91" s="88" t="s">
        <v>8</v>
      </c>
      <c r="D91" s="88" t="s">
        <v>30</v>
      </c>
      <c r="E91" s="88" t="s">
        <v>564</v>
      </c>
      <c r="F91" s="88">
        <v>870</v>
      </c>
      <c r="G91" s="84"/>
      <c r="H91" s="84">
        <v>3359.4</v>
      </c>
      <c r="I91" s="84">
        <f>G91+H91</f>
        <v>3359.4</v>
      </c>
    </row>
    <row r="92" spans="1:9">
      <c r="A92" s="73" t="s">
        <v>177</v>
      </c>
      <c r="B92" s="76" t="s">
        <v>33</v>
      </c>
      <c r="C92" s="10" t="s">
        <v>8</v>
      </c>
      <c r="D92" s="10" t="s">
        <v>34</v>
      </c>
      <c r="E92" s="10"/>
      <c r="F92" s="95"/>
      <c r="G92" s="81">
        <f>G93+G100+G124+G128+G132</f>
        <v>23688.600000000002</v>
      </c>
      <c r="H92" s="81">
        <f t="shared" ref="H92:I92" si="17">H93+H100+H124+H128+H132</f>
        <v>-775.3</v>
      </c>
      <c r="I92" s="81">
        <f t="shared" si="17"/>
        <v>22913.300000000003</v>
      </c>
    </row>
    <row r="93" spans="1:9" ht="22.5">
      <c r="A93" s="73"/>
      <c r="B93" s="92" t="s">
        <v>189</v>
      </c>
      <c r="C93" s="88" t="s">
        <v>8</v>
      </c>
      <c r="D93" s="88" t="s">
        <v>34</v>
      </c>
      <c r="E93" s="88" t="s">
        <v>327</v>
      </c>
      <c r="F93" s="88"/>
      <c r="G93" s="84">
        <f>G94</f>
        <v>1827.4</v>
      </c>
      <c r="H93" s="84">
        <f>H94</f>
        <v>0</v>
      </c>
      <c r="I93" s="84">
        <f t="shared" ref="I93" si="18">I94</f>
        <v>1827.4</v>
      </c>
    </row>
    <row r="94" spans="1:9" ht="22.5">
      <c r="A94" s="73"/>
      <c r="B94" s="92" t="s">
        <v>190</v>
      </c>
      <c r="C94" s="88" t="s">
        <v>8</v>
      </c>
      <c r="D94" s="88" t="s">
        <v>34</v>
      </c>
      <c r="E94" s="88" t="s">
        <v>191</v>
      </c>
      <c r="F94" s="88"/>
      <c r="G94" s="84">
        <f>G95+G97</f>
        <v>1827.4</v>
      </c>
      <c r="H94" s="84">
        <f t="shared" ref="H94:I94" si="19">H95+H97</f>
        <v>0</v>
      </c>
      <c r="I94" s="84">
        <f t="shared" si="19"/>
        <v>1827.4</v>
      </c>
    </row>
    <row r="95" spans="1:9" ht="22.5">
      <c r="A95" s="73"/>
      <c r="B95" s="92" t="s">
        <v>336</v>
      </c>
      <c r="C95" s="88" t="s">
        <v>8</v>
      </c>
      <c r="D95" s="88" t="s">
        <v>34</v>
      </c>
      <c r="E95" s="88" t="s">
        <v>337</v>
      </c>
      <c r="F95" s="88"/>
      <c r="G95" s="84">
        <f t="shared" ref="G95:I95" si="20">G96</f>
        <v>1652.7</v>
      </c>
      <c r="H95" s="84">
        <f t="shared" si="20"/>
        <v>0</v>
      </c>
      <c r="I95" s="84">
        <f t="shared" si="20"/>
        <v>1652.7</v>
      </c>
    </row>
    <row r="96" spans="1:9" ht="22.5">
      <c r="A96" s="73"/>
      <c r="B96" s="86" t="s">
        <v>21</v>
      </c>
      <c r="C96" s="88" t="s">
        <v>8</v>
      </c>
      <c r="D96" s="88" t="s">
        <v>34</v>
      </c>
      <c r="E96" s="88" t="s">
        <v>337</v>
      </c>
      <c r="F96" s="88" t="s">
        <v>27</v>
      </c>
      <c r="G96" s="84">
        <v>1652.7</v>
      </c>
      <c r="H96" s="84"/>
      <c r="I96" s="84">
        <f>G96+H96</f>
        <v>1652.7</v>
      </c>
    </row>
    <row r="97" spans="1:9" ht="22.5">
      <c r="A97" s="73"/>
      <c r="B97" s="92" t="s">
        <v>328</v>
      </c>
      <c r="C97" s="88" t="s">
        <v>8</v>
      </c>
      <c r="D97" s="88" t="s">
        <v>34</v>
      </c>
      <c r="E97" s="88" t="s">
        <v>121</v>
      </c>
      <c r="F97" s="88"/>
      <c r="G97" s="84">
        <f t="shared" ref="G97:I97" si="21">SUM(G98:G99)</f>
        <v>174.7</v>
      </c>
      <c r="H97" s="84">
        <f t="shared" si="21"/>
        <v>0</v>
      </c>
      <c r="I97" s="84">
        <f t="shared" si="21"/>
        <v>174.7</v>
      </c>
    </row>
    <row r="98" spans="1:9" ht="22.5">
      <c r="A98" s="73"/>
      <c r="B98" s="86" t="s">
        <v>21</v>
      </c>
      <c r="C98" s="88" t="s">
        <v>8</v>
      </c>
      <c r="D98" s="88" t="s">
        <v>34</v>
      </c>
      <c r="E98" s="88" t="s">
        <v>121</v>
      </c>
      <c r="F98" s="88" t="s">
        <v>27</v>
      </c>
      <c r="G98" s="84">
        <v>10.199999999999999</v>
      </c>
      <c r="H98" s="84">
        <v>0</v>
      </c>
      <c r="I98" s="84">
        <f>G98+H98</f>
        <v>10.199999999999999</v>
      </c>
    </row>
    <row r="99" spans="1:9" ht="22.5">
      <c r="A99" s="73"/>
      <c r="B99" s="86" t="s">
        <v>95</v>
      </c>
      <c r="C99" s="88" t="s">
        <v>8</v>
      </c>
      <c r="D99" s="88" t="s">
        <v>34</v>
      </c>
      <c r="E99" s="88" t="s">
        <v>121</v>
      </c>
      <c r="F99" s="88" t="s">
        <v>22</v>
      </c>
      <c r="G99" s="84">
        <v>164.5</v>
      </c>
      <c r="H99" s="84"/>
      <c r="I99" s="84">
        <f>G99+H99</f>
        <v>164.5</v>
      </c>
    </row>
    <row r="100" spans="1:9" ht="22.5">
      <c r="A100" s="73"/>
      <c r="B100" s="86" t="s">
        <v>184</v>
      </c>
      <c r="C100" s="88" t="s">
        <v>8</v>
      </c>
      <c r="D100" s="88" t="s">
        <v>34</v>
      </c>
      <c r="E100" s="88" t="s">
        <v>183</v>
      </c>
      <c r="F100" s="88"/>
      <c r="G100" s="84">
        <f>G101+G119+G116</f>
        <v>18297.7</v>
      </c>
      <c r="H100" s="84">
        <f>H101+H119+H116</f>
        <v>-520.4</v>
      </c>
      <c r="I100" s="84">
        <f>I101+I119+I116</f>
        <v>17777.3</v>
      </c>
    </row>
    <row r="101" spans="1:9" ht="22.5">
      <c r="A101" s="73"/>
      <c r="B101" s="86" t="s">
        <v>302</v>
      </c>
      <c r="C101" s="88" t="s">
        <v>8</v>
      </c>
      <c r="D101" s="88" t="s">
        <v>34</v>
      </c>
      <c r="E101" s="89" t="s">
        <v>303</v>
      </c>
      <c r="F101" s="89"/>
      <c r="G101" s="84">
        <f>G102</f>
        <v>18244.2</v>
      </c>
      <c r="H101" s="84">
        <f>H102</f>
        <v>-520.4</v>
      </c>
      <c r="I101" s="84">
        <f>I102</f>
        <v>17723.8</v>
      </c>
    </row>
    <row r="102" spans="1:9" ht="22.5">
      <c r="A102" s="73"/>
      <c r="B102" s="92" t="s">
        <v>114</v>
      </c>
      <c r="C102" s="88" t="s">
        <v>8</v>
      </c>
      <c r="D102" s="88" t="s">
        <v>34</v>
      </c>
      <c r="E102" s="89" t="s">
        <v>244</v>
      </c>
      <c r="F102" s="89"/>
      <c r="G102" s="84">
        <f>SUM(G103,G106,G113)</f>
        <v>18244.2</v>
      </c>
      <c r="H102" s="84">
        <f>SUM(H103,H106,H113)</f>
        <v>-520.4</v>
      </c>
      <c r="I102" s="84">
        <f>SUM(I103,I106,I113)</f>
        <v>17723.8</v>
      </c>
    </row>
    <row r="103" spans="1:9" ht="22.5">
      <c r="A103" s="73"/>
      <c r="B103" s="92" t="s">
        <v>115</v>
      </c>
      <c r="C103" s="88" t="s">
        <v>8</v>
      </c>
      <c r="D103" s="88" t="s">
        <v>34</v>
      </c>
      <c r="E103" s="89" t="s">
        <v>245</v>
      </c>
      <c r="F103" s="89"/>
      <c r="G103" s="84">
        <f>G104+G105</f>
        <v>12889.2</v>
      </c>
      <c r="H103" s="84">
        <f>H104+H105</f>
        <v>-520.4</v>
      </c>
      <c r="I103" s="84">
        <f>I104+I105</f>
        <v>12368.8</v>
      </c>
    </row>
    <row r="104" spans="1:9">
      <c r="A104" s="73"/>
      <c r="B104" s="92" t="s">
        <v>162</v>
      </c>
      <c r="C104" s="88" t="s">
        <v>8</v>
      </c>
      <c r="D104" s="88" t="s">
        <v>34</v>
      </c>
      <c r="E104" s="89" t="s">
        <v>245</v>
      </c>
      <c r="F104" s="89" t="s">
        <v>35</v>
      </c>
      <c r="G104" s="84">
        <v>9899.5</v>
      </c>
      <c r="H104" s="84">
        <v>-399.7</v>
      </c>
      <c r="I104" s="84">
        <f>G104+H104</f>
        <v>9499.7999999999993</v>
      </c>
    </row>
    <row r="105" spans="1:9" ht="22.5">
      <c r="A105" s="73"/>
      <c r="B105" s="92" t="s">
        <v>163</v>
      </c>
      <c r="C105" s="88" t="s">
        <v>8</v>
      </c>
      <c r="D105" s="88" t="s">
        <v>34</v>
      </c>
      <c r="E105" s="89" t="s">
        <v>245</v>
      </c>
      <c r="F105" s="89" t="s">
        <v>116</v>
      </c>
      <c r="G105" s="84">
        <v>2989.7</v>
      </c>
      <c r="H105" s="84">
        <v>-120.7</v>
      </c>
      <c r="I105" s="84">
        <f>G105+H105</f>
        <v>2869</v>
      </c>
    </row>
    <row r="106" spans="1:9" ht="22.5">
      <c r="A106" s="73"/>
      <c r="B106" s="92" t="s">
        <v>117</v>
      </c>
      <c r="C106" s="88" t="s">
        <v>8</v>
      </c>
      <c r="D106" s="88" t="s">
        <v>34</v>
      </c>
      <c r="E106" s="89" t="s">
        <v>246</v>
      </c>
      <c r="F106" s="89"/>
      <c r="G106" s="84">
        <f>SUM(G107:G112)</f>
        <v>4723.2000000000007</v>
      </c>
      <c r="H106" s="84">
        <f>SUM(H107:H112)</f>
        <v>-6.3000000000000007</v>
      </c>
      <c r="I106" s="84">
        <f>SUM(I107:I112)</f>
        <v>4716.9000000000005</v>
      </c>
    </row>
    <row r="107" spans="1:9" ht="22.5">
      <c r="A107" s="73"/>
      <c r="B107" s="92" t="s">
        <v>338</v>
      </c>
      <c r="C107" s="88" t="s">
        <v>8</v>
      </c>
      <c r="D107" s="88" t="s">
        <v>34</v>
      </c>
      <c r="E107" s="89" t="s">
        <v>246</v>
      </c>
      <c r="F107" s="89" t="s">
        <v>339</v>
      </c>
      <c r="G107" s="84">
        <v>38.200000000000003</v>
      </c>
      <c r="H107" s="84"/>
      <c r="I107" s="84">
        <f t="shared" ref="I107:I112" si="22">G107+H107</f>
        <v>38.200000000000003</v>
      </c>
    </row>
    <row r="108" spans="1:9" ht="22.5">
      <c r="A108" s="73"/>
      <c r="B108" s="92" t="s">
        <v>21</v>
      </c>
      <c r="C108" s="88" t="s">
        <v>8</v>
      </c>
      <c r="D108" s="88" t="s">
        <v>34</v>
      </c>
      <c r="E108" s="89" t="s">
        <v>246</v>
      </c>
      <c r="F108" s="89" t="s">
        <v>27</v>
      </c>
      <c r="G108" s="84">
        <v>613</v>
      </c>
      <c r="H108" s="84"/>
      <c r="I108" s="84">
        <f t="shared" si="22"/>
        <v>613</v>
      </c>
    </row>
    <row r="109" spans="1:9" ht="22.5">
      <c r="A109" s="73"/>
      <c r="B109" s="92" t="s">
        <v>95</v>
      </c>
      <c r="C109" s="88" t="s">
        <v>8</v>
      </c>
      <c r="D109" s="88" t="s">
        <v>34</v>
      </c>
      <c r="E109" s="89" t="s">
        <v>246</v>
      </c>
      <c r="F109" s="89" t="s">
        <v>22</v>
      </c>
      <c r="G109" s="84">
        <v>3828.6000000000004</v>
      </c>
      <c r="H109" s="84">
        <v>-6.3</v>
      </c>
      <c r="I109" s="84">
        <f t="shared" si="22"/>
        <v>3822.3</v>
      </c>
    </row>
    <row r="110" spans="1:9">
      <c r="A110" s="73"/>
      <c r="B110" s="92" t="s">
        <v>23</v>
      </c>
      <c r="C110" s="88" t="s">
        <v>8</v>
      </c>
      <c r="D110" s="88" t="s">
        <v>34</v>
      </c>
      <c r="E110" s="89" t="s">
        <v>246</v>
      </c>
      <c r="F110" s="89" t="s">
        <v>103</v>
      </c>
      <c r="G110" s="84">
        <v>229.60000000000002</v>
      </c>
      <c r="H110" s="84">
        <v>-2.5</v>
      </c>
      <c r="I110" s="84">
        <f t="shared" si="22"/>
        <v>227.10000000000002</v>
      </c>
    </row>
    <row r="111" spans="1:9">
      <c r="A111" s="73"/>
      <c r="B111" s="92" t="s">
        <v>104</v>
      </c>
      <c r="C111" s="88" t="s">
        <v>8</v>
      </c>
      <c r="D111" s="88" t="s">
        <v>34</v>
      </c>
      <c r="E111" s="89" t="s">
        <v>246</v>
      </c>
      <c r="F111" s="89" t="s">
        <v>36</v>
      </c>
      <c r="G111" s="84">
        <v>8.8000000000000007</v>
      </c>
      <c r="H111" s="84">
        <v>2.5</v>
      </c>
      <c r="I111" s="84">
        <f t="shared" si="22"/>
        <v>11.3</v>
      </c>
    </row>
    <row r="112" spans="1:9">
      <c r="A112" s="73"/>
      <c r="B112" s="92" t="s">
        <v>111</v>
      </c>
      <c r="C112" s="88" t="s">
        <v>8</v>
      </c>
      <c r="D112" s="88" t="s">
        <v>34</v>
      </c>
      <c r="E112" s="89" t="s">
        <v>246</v>
      </c>
      <c r="F112" s="89" t="s">
        <v>112</v>
      </c>
      <c r="G112" s="84">
        <v>5</v>
      </c>
      <c r="H112" s="84"/>
      <c r="I112" s="84">
        <f t="shared" si="22"/>
        <v>5</v>
      </c>
    </row>
    <row r="113" spans="1:9" ht="22.5">
      <c r="A113" s="73"/>
      <c r="B113" s="92" t="s">
        <v>243</v>
      </c>
      <c r="C113" s="88" t="s">
        <v>8</v>
      </c>
      <c r="D113" s="88" t="s">
        <v>34</v>
      </c>
      <c r="E113" s="89" t="s">
        <v>247</v>
      </c>
      <c r="F113" s="89"/>
      <c r="G113" s="84">
        <f>SUM(G114:G115)</f>
        <v>631.79999999999995</v>
      </c>
      <c r="H113" s="84">
        <f>SUM(H114:H115)</f>
        <v>6.3</v>
      </c>
      <c r="I113" s="84">
        <f>SUM(I114:I115)</f>
        <v>638.09999999999991</v>
      </c>
    </row>
    <row r="114" spans="1:9" ht="22.5">
      <c r="A114" s="73"/>
      <c r="B114" s="92" t="s">
        <v>95</v>
      </c>
      <c r="C114" s="88" t="s">
        <v>8</v>
      </c>
      <c r="D114" s="88" t="s">
        <v>34</v>
      </c>
      <c r="E114" s="89" t="s">
        <v>247</v>
      </c>
      <c r="F114" s="89" t="s">
        <v>22</v>
      </c>
      <c r="G114" s="84">
        <v>23.6</v>
      </c>
      <c r="H114" s="84">
        <v>6.3</v>
      </c>
      <c r="I114" s="84">
        <f>G114+H114</f>
        <v>29.900000000000002</v>
      </c>
    </row>
    <row r="115" spans="1:9">
      <c r="A115" s="73"/>
      <c r="B115" s="92" t="s">
        <v>304</v>
      </c>
      <c r="C115" s="88" t="s">
        <v>8</v>
      </c>
      <c r="D115" s="88" t="s">
        <v>34</v>
      </c>
      <c r="E115" s="89" t="s">
        <v>247</v>
      </c>
      <c r="F115" s="89" t="s">
        <v>305</v>
      </c>
      <c r="G115" s="84">
        <v>608.19999999999993</v>
      </c>
      <c r="H115" s="84"/>
      <c r="I115" s="84">
        <f>G115+H115</f>
        <v>608.19999999999993</v>
      </c>
    </row>
    <row r="116" spans="1:9">
      <c r="A116" s="73"/>
      <c r="B116" s="92" t="s">
        <v>185</v>
      </c>
      <c r="C116" s="88" t="s">
        <v>8</v>
      </c>
      <c r="D116" s="88" t="s">
        <v>34</v>
      </c>
      <c r="E116" s="88" t="s">
        <v>186</v>
      </c>
      <c r="F116" s="89"/>
      <c r="G116" s="84">
        <f t="shared" ref="G116:I117" si="23">G117</f>
        <v>47.9</v>
      </c>
      <c r="H116" s="84">
        <f t="shared" si="23"/>
        <v>0</v>
      </c>
      <c r="I116" s="84">
        <f t="shared" si="23"/>
        <v>47.9</v>
      </c>
    </row>
    <row r="117" spans="1:9">
      <c r="A117" s="73"/>
      <c r="B117" s="92" t="s">
        <v>279</v>
      </c>
      <c r="C117" s="88" t="s">
        <v>8</v>
      </c>
      <c r="D117" s="88" t="s">
        <v>34</v>
      </c>
      <c r="E117" s="88" t="s">
        <v>122</v>
      </c>
      <c r="F117" s="89"/>
      <c r="G117" s="84">
        <f t="shared" si="23"/>
        <v>47.9</v>
      </c>
      <c r="H117" s="84">
        <f t="shared" si="23"/>
        <v>0</v>
      </c>
      <c r="I117" s="84">
        <f t="shared" si="23"/>
        <v>47.9</v>
      </c>
    </row>
    <row r="118" spans="1:9">
      <c r="A118" s="73"/>
      <c r="B118" s="92" t="s">
        <v>96</v>
      </c>
      <c r="C118" s="88" t="s">
        <v>8</v>
      </c>
      <c r="D118" s="88" t="s">
        <v>34</v>
      </c>
      <c r="E118" s="88" t="s">
        <v>122</v>
      </c>
      <c r="F118" s="89" t="s">
        <v>36</v>
      </c>
      <c r="G118" s="84">
        <v>47.9</v>
      </c>
      <c r="H118" s="84"/>
      <c r="I118" s="84">
        <f>G118+H118</f>
        <v>47.9</v>
      </c>
    </row>
    <row r="119" spans="1:9">
      <c r="A119" s="73"/>
      <c r="B119" s="86" t="s">
        <v>187</v>
      </c>
      <c r="C119" s="88" t="s">
        <v>8</v>
      </c>
      <c r="D119" s="88" t="s">
        <v>34</v>
      </c>
      <c r="E119" s="88" t="s">
        <v>188</v>
      </c>
      <c r="F119" s="88"/>
      <c r="G119" s="84">
        <f t="shared" ref="G119:I120" si="24">G120</f>
        <v>5.6</v>
      </c>
      <c r="H119" s="84">
        <f t="shared" si="24"/>
        <v>0</v>
      </c>
      <c r="I119" s="84">
        <f t="shared" si="24"/>
        <v>5.6</v>
      </c>
    </row>
    <row r="120" spans="1:9">
      <c r="A120" s="73"/>
      <c r="B120" s="92" t="s">
        <v>342</v>
      </c>
      <c r="C120" s="88" t="s">
        <v>8</v>
      </c>
      <c r="D120" s="88" t="s">
        <v>34</v>
      </c>
      <c r="E120" s="88" t="s">
        <v>340</v>
      </c>
      <c r="F120" s="88"/>
      <c r="G120" s="84">
        <f t="shared" si="24"/>
        <v>5.6</v>
      </c>
      <c r="H120" s="84">
        <f t="shared" si="24"/>
        <v>0</v>
      </c>
      <c r="I120" s="84">
        <f t="shared" si="24"/>
        <v>5.6</v>
      </c>
    </row>
    <row r="121" spans="1:9" ht="33.75">
      <c r="A121" s="73"/>
      <c r="B121" s="92" t="s">
        <v>343</v>
      </c>
      <c r="C121" s="88" t="s">
        <v>8</v>
      </c>
      <c r="D121" s="88" t="s">
        <v>34</v>
      </c>
      <c r="E121" s="88" t="s">
        <v>458</v>
      </c>
      <c r="F121" s="88"/>
      <c r="G121" s="84">
        <f>SUM(G122:G123)</f>
        <v>5.6</v>
      </c>
      <c r="H121" s="84">
        <f>SUM(H122:H123)</f>
        <v>0</v>
      </c>
      <c r="I121" s="84">
        <f>SUM(I122:I123)</f>
        <v>5.6</v>
      </c>
    </row>
    <row r="122" spans="1:9">
      <c r="A122" s="73"/>
      <c r="B122" s="92" t="s">
        <v>402</v>
      </c>
      <c r="C122" s="88" t="s">
        <v>8</v>
      </c>
      <c r="D122" s="88" t="s">
        <v>34</v>
      </c>
      <c r="E122" s="88" t="s">
        <v>458</v>
      </c>
      <c r="F122" s="88" t="s">
        <v>341</v>
      </c>
      <c r="G122" s="84">
        <v>0.3</v>
      </c>
      <c r="H122" s="84"/>
      <c r="I122" s="84">
        <f>SUM(G122:H122)</f>
        <v>0.3</v>
      </c>
    </row>
    <row r="123" spans="1:9">
      <c r="A123" s="73"/>
      <c r="B123" s="92" t="s">
        <v>403</v>
      </c>
      <c r="C123" s="88" t="s">
        <v>8</v>
      </c>
      <c r="D123" s="88" t="s">
        <v>34</v>
      </c>
      <c r="E123" s="88" t="s">
        <v>458</v>
      </c>
      <c r="F123" s="88" t="s">
        <v>341</v>
      </c>
      <c r="G123" s="84">
        <v>5.3</v>
      </c>
      <c r="H123" s="84"/>
      <c r="I123" s="84">
        <f>SUM(G123:H123)</f>
        <v>5.3</v>
      </c>
    </row>
    <row r="124" spans="1:9" ht="33.75">
      <c r="A124" s="73"/>
      <c r="B124" s="90" t="s">
        <v>309</v>
      </c>
      <c r="C124" s="88" t="s">
        <v>8</v>
      </c>
      <c r="D124" s="88" t="s">
        <v>34</v>
      </c>
      <c r="E124" s="88" t="s">
        <v>196</v>
      </c>
      <c r="F124" s="88"/>
      <c r="G124" s="84">
        <f t="shared" ref="G124:I126" si="25">G125</f>
        <v>371</v>
      </c>
      <c r="H124" s="84">
        <f t="shared" si="25"/>
        <v>0</v>
      </c>
      <c r="I124" s="84">
        <f t="shared" si="25"/>
        <v>371</v>
      </c>
    </row>
    <row r="125" spans="1:9">
      <c r="A125" s="73"/>
      <c r="B125" s="92" t="s">
        <v>320</v>
      </c>
      <c r="C125" s="88" t="s">
        <v>8</v>
      </c>
      <c r="D125" s="88" t="s">
        <v>34</v>
      </c>
      <c r="E125" s="88" t="s">
        <v>200</v>
      </c>
      <c r="F125" s="88"/>
      <c r="G125" s="84">
        <f t="shared" si="25"/>
        <v>371</v>
      </c>
      <c r="H125" s="84">
        <f t="shared" si="25"/>
        <v>0</v>
      </c>
      <c r="I125" s="84">
        <f t="shared" si="25"/>
        <v>371</v>
      </c>
    </row>
    <row r="126" spans="1:9">
      <c r="A126" s="73"/>
      <c r="B126" s="92" t="s">
        <v>321</v>
      </c>
      <c r="C126" s="88" t="s">
        <v>8</v>
      </c>
      <c r="D126" s="88" t="s">
        <v>34</v>
      </c>
      <c r="E126" s="88" t="s">
        <v>322</v>
      </c>
      <c r="F126" s="88"/>
      <c r="G126" s="84">
        <f t="shared" si="25"/>
        <v>371</v>
      </c>
      <c r="H126" s="84">
        <f t="shared" si="25"/>
        <v>0</v>
      </c>
      <c r="I126" s="84">
        <f t="shared" si="25"/>
        <v>371</v>
      </c>
    </row>
    <row r="127" spans="1:9" ht="22.5">
      <c r="A127" s="73"/>
      <c r="B127" s="86" t="s">
        <v>95</v>
      </c>
      <c r="C127" s="88" t="s">
        <v>8</v>
      </c>
      <c r="D127" s="88" t="s">
        <v>34</v>
      </c>
      <c r="E127" s="88" t="s">
        <v>322</v>
      </c>
      <c r="F127" s="88" t="s">
        <v>22</v>
      </c>
      <c r="G127" s="84">
        <v>371</v>
      </c>
      <c r="H127" s="84">
        <v>0</v>
      </c>
      <c r="I127" s="84">
        <f>G127+H127</f>
        <v>371</v>
      </c>
    </row>
    <row r="128" spans="1:9" ht="22.5">
      <c r="A128" s="73"/>
      <c r="B128" s="94" t="s">
        <v>181</v>
      </c>
      <c r="C128" s="88" t="s">
        <v>8</v>
      </c>
      <c r="D128" s="88" t="s">
        <v>34</v>
      </c>
      <c r="E128" s="88" t="s">
        <v>182</v>
      </c>
      <c r="F128" s="88"/>
      <c r="G128" s="84">
        <f t="shared" ref="G128:I129" si="26">G129</f>
        <v>0</v>
      </c>
      <c r="H128" s="84">
        <f t="shared" si="26"/>
        <v>0</v>
      </c>
      <c r="I128" s="84">
        <f t="shared" si="26"/>
        <v>0</v>
      </c>
    </row>
    <row r="129" spans="1:9" ht="22.5">
      <c r="A129" s="73"/>
      <c r="B129" s="96" t="s">
        <v>365</v>
      </c>
      <c r="C129" s="88" t="s">
        <v>8</v>
      </c>
      <c r="D129" s="88" t="s">
        <v>34</v>
      </c>
      <c r="E129" s="88" t="s">
        <v>363</v>
      </c>
      <c r="F129" s="88"/>
      <c r="G129" s="84">
        <f t="shared" si="26"/>
        <v>0</v>
      </c>
      <c r="H129" s="84">
        <f t="shared" si="26"/>
        <v>0</v>
      </c>
      <c r="I129" s="84">
        <f t="shared" si="26"/>
        <v>0</v>
      </c>
    </row>
    <row r="130" spans="1:9" ht="33.75">
      <c r="A130" s="73"/>
      <c r="B130" s="94" t="s">
        <v>366</v>
      </c>
      <c r="C130" s="88" t="s">
        <v>8</v>
      </c>
      <c r="D130" s="88" t="s">
        <v>34</v>
      </c>
      <c r="E130" s="88" t="s">
        <v>364</v>
      </c>
      <c r="F130" s="88"/>
      <c r="G130" s="84">
        <f>SUM(G131:G131)</f>
        <v>0</v>
      </c>
      <c r="H130" s="84">
        <f>SUM(H131:H131)</f>
        <v>0</v>
      </c>
      <c r="I130" s="84">
        <f>SUM(I131:I131)</f>
        <v>0</v>
      </c>
    </row>
    <row r="131" spans="1:9" ht="22.5">
      <c r="A131" s="73"/>
      <c r="B131" s="92" t="s">
        <v>95</v>
      </c>
      <c r="C131" s="88" t="s">
        <v>8</v>
      </c>
      <c r="D131" s="88" t="s">
        <v>34</v>
      </c>
      <c r="E131" s="88" t="s">
        <v>364</v>
      </c>
      <c r="F131" s="88" t="s">
        <v>22</v>
      </c>
      <c r="G131" s="84"/>
      <c r="H131" s="84">
        <f>133-133</f>
        <v>0</v>
      </c>
      <c r="I131" s="84">
        <f>G131+H131</f>
        <v>0</v>
      </c>
    </row>
    <row r="132" spans="1:9">
      <c r="A132" s="73"/>
      <c r="B132" s="86" t="s">
        <v>180</v>
      </c>
      <c r="C132" s="88" t="s">
        <v>8</v>
      </c>
      <c r="D132" s="88" t="s">
        <v>34</v>
      </c>
      <c r="E132" s="88" t="s">
        <v>164</v>
      </c>
      <c r="F132" s="88"/>
      <c r="G132" s="84">
        <f>G133+G138+G140+G145+G149</f>
        <v>3192.5</v>
      </c>
      <c r="H132" s="84">
        <f>H133+H138+H140+H145+H149</f>
        <v>-254.90000000000003</v>
      </c>
      <c r="I132" s="84">
        <f>I133+I138+I140+I145+I149</f>
        <v>2937.6000000000004</v>
      </c>
    </row>
    <row r="133" spans="1:9">
      <c r="A133" s="73"/>
      <c r="B133" s="90" t="s">
        <v>107</v>
      </c>
      <c r="C133" s="88" t="s">
        <v>8</v>
      </c>
      <c r="D133" s="88" t="s">
        <v>34</v>
      </c>
      <c r="E133" s="88" t="s">
        <v>459</v>
      </c>
      <c r="F133" s="89"/>
      <c r="G133" s="84">
        <f>SUM(G134:G137)</f>
        <v>962.1</v>
      </c>
      <c r="H133" s="84">
        <f>SUM(H134:H137)</f>
        <v>0</v>
      </c>
      <c r="I133" s="84">
        <f>SUM(I134:I137)</f>
        <v>962.1</v>
      </c>
    </row>
    <row r="134" spans="1:9">
      <c r="A134" s="73"/>
      <c r="B134" s="90" t="s">
        <v>91</v>
      </c>
      <c r="C134" s="88" t="s">
        <v>8</v>
      </c>
      <c r="D134" s="88" t="s">
        <v>34</v>
      </c>
      <c r="E134" s="88" t="s">
        <v>459</v>
      </c>
      <c r="F134" s="89" t="s">
        <v>13</v>
      </c>
      <c r="G134" s="84">
        <f>339.9+28.4</f>
        <v>368.29999999999995</v>
      </c>
      <c r="H134" s="84"/>
      <c r="I134" s="84">
        <f>G134+H134</f>
        <v>368.29999999999995</v>
      </c>
    </row>
    <row r="135" spans="1:9" ht="33.75">
      <c r="A135" s="73"/>
      <c r="B135" s="90" t="s">
        <v>92</v>
      </c>
      <c r="C135" s="88" t="s">
        <v>8</v>
      </c>
      <c r="D135" s="88" t="s">
        <v>34</v>
      </c>
      <c r="E135" s="88" t="s">
        <v>459</v>
      </c>
      <c r="F135" s="89" t="s">
        <v>93</v>
      </c>
      <c r="G135" s="84">
        <f>102.6+8.6</f>
        <v>111.19999999999999</v>
      </c>
      <c r="H135" s="84"/>
      <c r="I135" s="84">
        <f>G135+H135</f>
        <v>111.19999999999999</v>
      </c>
    </row>
    <row r="136" spans="1:9" ht="22.5">
      <c r="A136" s="73"/>
      <c r="B136" s="90" t="s">
        <v>21</v>
      </c>
      <c r="C136" s="88" t="s">
        <v>8</v>
      </c>
      <c r="D136" s="88" t="s">
        <v>34</v>
      </c>
      <c r="E136" s="88" t="s">
        <v>459</v>
      </c>
      <c r="F136" s="89">
        <v>242</v>
      </c>
      <c r="G136" s="84">
        <f>36.5+90</f>
        <v>126.5</v>
      </c>
      <c r="H136" s="84"/>
      <c r="I136" s="84">
        <f>G136+H136</f>
        <v>126.5</v>
      </c>
    </row>
    <row r="137" spans="1:9" ht="22.5">
      <c r="A137" s="73"/>
      <c r="B137" s="90" t="s">
        <v>95</v>
      </c>
      <c r="C137" s="88" t="s">
        <v>8</v>
      </c>
      <c r="D137" s="88" t="s">
        <v>34</v>
      </c>
      <c r="E137" s="88" t="s">
        <v>459</v>
      </c>
      <c r="F137" s="89">
        <v>244</v>
      </c>
      <c r="G137" s="84">
        <f>483.1-127</f>
        <v>356.1</v>
      </c>
      <c r="H137" s="84"/>
      <c r="I137" s="84">
        <f>G137+H137</f>
        <v>356.1</v>
      </c>
    </row>
    <row r="138" spans="1:9" ht="22.5">
      <c r="A138" s="73"/>
      <c r="B138" s="93" t="s">
        <v>221</v>
      </c>
      <c r="C138" s="88" t="s">
        <v>8</v>
      </c>
      <c r="D138" s="88" t="s">
        <v>34</v>
      </c>
      <c r="E138" s="89" t="s">
        <v>460</v>
      </c>
      <c r="F138" s="89"/>
      <c r="G138" s="84">
        <f>G139</f>
        <v>72.400000000000006</v>
      </c>
      <c r="H138" s="84">
        <f>H139</f>
        <v>0</v>
      </c>
      <c r="I138" s="84">
        <f>I139</f>
        <v>72.400000000000006</v>
      </c>
    </row>
    <row r="139" spans="1:9" ht="22.5">
      <c r="A139" s="73"/>
      <c r="B139" s="90" t="s">
        <v>95</v>
      </c>
      <c r="C139" s="88" t="s">
        <v>8</v>
      </c>
      <c r="D139" s="88" t="s">
        <v>34</v>
      </c>
      <c r="E139" s="89" t="s">
        <v>460</v>
      </c>
      <c r="F139" s="89">
        <v>244</v>
      </c>
      <c r="G139" s="84">
        <v>72.400000000000006</v>
      </c>
      <c r="H139" s="84"/>
      <c r="I139" s="84">
        <f>G139+H139</f>
        <v>72.400000000000006</v>
      </c>
    </row>
    <row r="140" spans="1:9" ht="45">
      <c r="A140" s="73"/>
      <c r="B140" s="93" t="s">
        <v>220</v>
      </c>
      <c r="C140" s="88" t="s">
        <v>8</v>
      </c>
      <c r="D140" s="88" t="s">
        <v>34</v>
      </c>
      <c r="E140" s="89" t="s">
        <v>461</v>
      </c>
      <c r="F140" s="89"/>
      <c r="G140" s="84">
        <f>SUM(G141:G144)</f>
        <v>252.5</v>
      </c>
      <c r="H140" s="84">
        <f>SUM(H141:H144)</f>
        <v>0</v>
      </c>
      <c r="I140" s="84">
        <f>SUM(I141:I144)</f>
        <v>252.5</v>
      </c>
    </row>
    <row r="141" spans="1:9">
      <c r="A141" s="73"/>
      <c r="B141" s="90" t="s">
        <v>91</v>
      </c>
      <c r="C141" s="88" t="s">
        <v>8</v>
      </c>
      <c r="D141" s="88" t="s">
        <v>34</v>
      </c>
      <c r="E141" s="89" t="s">
        <v>461</v>
      </c>
      <c r="F141" s="89" t="s">
        <v>13</v>
      </c>
      <c r="G141" s="84">
        <v>84</v>
      </c>
      <c r="H141" s="84">
        <v>4.5999999999999996</v>
      </c>
      <c r="I141" s="84">
        <f>G141+H141</f>
        <v>88.6</v>
      </c>
    </row>
    <row r="142" spans="1:9" ht="33.75">
      <c r="A142" s="73"/>
      <c r="B142" s="90" t="s">
        <v>92</v>
      </c>
      <c r="C142" s="88" t="s">
        <v>8</v>
      </c>
      <c r="D142" s="88" t="s">
        <v>34</v>
      </c>
      <c r="E142" s="89" t="s">
        <v>461</v>
      </c>
      <c r="F142" s="89" t="s">
        <v>93</v>
      </c>
      <c r="G142" s="84">
        <v>25.4</v>
      </c>
      <c r="H142" s="84">
        <v>1.4</v>
      </c>
      <c r="I142" s="84">
        <f>G142+H142</f>
        <v>26.799999999999997</v>
      </c>
    </row>
    <row r="143" spans="1:9" ht="22.5">
      <c r="A143" s="73"/>
      <c r="B143" s="90" t="s">
        <v>21</v>
      </c>
      <c r="C143" s="88" t="s">
        <v>8</v>
      </c>
      <c r="D143" s="88" t="s">
        <v>34</v>
      </c>
      <c r="E143" s="89" t="s">
        <v>461</v>
      </c>
      <c r="F143" s="89" t="s">
        <v>27</v>
      </c>
      <c r="G143" s="84">
        <v>48.400000000000006</v>
      </c>
      <c r="H143" s="84"/>
      <c r="I143" s="84">
        <f>G143+H143</f>
        <v>48.400000000000006</v>
      </c>
    </row>
    <row r="144" spans="1:9" ht="22.5">
      <c r="A144" s="73"/>
      <c r="B144" s="90" t="s">
        <v>95</v>
      </c>
      <c r="C144" s="88" t="s">
        <v>8</v>
      </c>
      <c r="D144" s="88" t="s">
        <v>34</v>
      </c>
      <c r="E144" s="89" t="s">
        <v>461</v>
      </c>
      <c r="F144" s="89">
        <v>244</v>
      </c>
      <c r="G144" s="84">
        <v>94.7</v>
      </c>
      <c r="H144" s="84">
        <v>-6</v>
      </c>
      <c r="I144" s="84">
        <f>G144+H144</f>
        <v>88.7</v>
      </c>
    </row>
    <row r="145" spans="1:9" ht="22.5">
      <c r="A145" s="73"/>
      <c r="B145" s="92" t="s">
        <v>345</v>
      </c>
      <c r="C145" s="88" t="s">
        <v>8</v>
      </c>
      <c r="D145" s="88" t="s">
        <v>34</v>
      </c>
      <c r="E145" s="89" t="s">
        <v>344</v>
      </c>
      <c r="F145" s="89"/>
      <c r="G145" s="84">
        <f>SUM(G146:G148)</f>
        <v>1367.9</v>
      </c>
      <c r="H145" s="84">
        <f>SUM(H146:H148)</f>
        <v>-256.60000000000002</v>
      </c>
      <c r="I145" s="84">
        <f>SUM(I146:I148)</f>
        <v>1111.3</v>
      </c>
    </row>
    <row r="146" spans="1:9" ht="22.5">
      <c r="A146" s="73"/>
      <c r="B146" s="92" t="s">
        <v>95</v>
      </c>
      <c r="C146" s="88" t="s">
        <v>8</v>
      </c>
      <c r="D146" s="88" t="s">
        <v>34</v>
      </c>
      <c r="E146" s="89" t="s">
        <v>344</v>
      </c>
      <c r="F146" s="89" t="s">
        <v>22</v>
      </c>
      <c r="G146" s="84">
        <v>235.9</v>
      </c>
      <c r="H146" s="84"/>
      <c r="I146" s="84">
        <f>G146+H146</f>
        <v>235.9</v>
      </c>
    </row>
    <row r="147" spans="1:9" ht="22.5">
      <c r="A147" s="73"/>
      <c r="B147" s="92" t="s">
        <v>545</v>
      </c>
      <c r="C147" s="88" t="s">
        <v>8</v>
      </c>
      <c r="D147" s="88" t="s">
        <v>34</v>
      </c>
      <c r="E147" s="89" t="s">
        <v>344</v>
      </c>
      <c r="F147" s="89" t="s">
        <v>544</v>
      </c>
      <c r="G147" s="84"/>
      <c r="H147" s="84">
        <v>43.4</v>
      </c>
      <c r="I147" s="84">
        <f>G147+H147</f>
        <v>43.4</v>
      </c>
    </row>
    <row r="148" spans="1:9">
      <c r="A148" s="73"/>
      <c r="B148" s="92" t="s">
        <v>111</v>
      </c>
      <c r="C148" s="88" t="s">
        <v>8</v>
      </c>
      <c r="D148" s="88" t="s">
        <v>34</v>
      </c>
      <c r="E148" s="89" t="s">
        <v>344</v>
      </c>
      <c r="F148" s="89" t="s">
        <v>112</v>
      </c>
      <c r="G148" s="84">
        <v>1132</v>
      </c>
      <c r="H148" s="84">
        <f>-300-50+50</f>
        <v>-300</v>
      </c>
      <c r="I148" s="84">
        <f>G148+H148</f>
        <v>832</v>
      </c>
    </row>
    <row r="149" spans="1:9">
      <c r="A149" s="73"/>
      <c r="B149" s="92" t="s">
        <v>37</v>
      </c>
      <c r="C149" s="88" t="s">
        <v>8</v>
      </c>
      <c r="D149" s="88" t="s">
        <v>34</v>
      </c>
      <c r="E149" s="88" t="s">
        <v>113</v>
      </c>
      <c r="F149" s="88"/>
      <c r="G149" s="84">
        <f>SUM(G150:G153)</f>
        <v>537.6</v>
      </c>
      <c r="H149" s="84">
        <f>SUM(H150:H153)</f>
        <v>1.7000000000000002</v>
      </c>
      <c r="I149" s="84">
        <f>SUM(I150:I153)</f>
        <v>539.29999999999995</v>
      </c>
    </row>
    <row r="150" spans="1:9">
      <c r="A150" s="73"/>
      <c r="B150" s="92" t="s">
        <v>91</v>
      </c>
      <c r="C150" s="88" t="s">
        <v>8</v>
      </c>
      <c r="D150" s="88" t="s">
        <v>34</v>
      </c>
      <c r="E150" s="88" t="s">
        <v>113</v>
      </c>
      <c r="F150" s="89" t="s">
        <v>13</v>
      </c>
      <c r="G150" s="84">
        <v>294.39999999999998</v>
      </c>
      <c r="H150" s="84"/>
      <c r="I150" s="84">
        <f>G150+H150</f>
        <v>294.39999999999998</v>
      </c>
    </row>
    <row r="151" spans="1:9" ht="22.5">
      <c r="A151" s="73"/>
      <c r="B151" s="92" t="s">
        <v>14</v>
      </c>
      <c r="C151" s="88" t="s">
        <v>8</v>
      </c>
      <c r="D151" s="88" t="s">
        <v>34</v>
      </c>
      <c r="E151" s="88" t="s">
        <v>113</v>
      </c>
      <c r="F151" s="89" t="s">
        <v>20</v>
      </c>
      <c r="G151" s="84">
        <v>52.800000000000004</v>
      </c>
      <c r="H151" s="84">
        <v>1.3</v>
      </c>
      <c r="I151" s="84">
        <f>G151+H151</f>
        <v>54.1</v>
      </c>
    </row>
    <row r="152" spans="1:9" ht="33.75">
      <c r="A152" s="73"/>
      <c r="B152" s="92" t="s">
        <v>92</v>
      </c>
      <c r="C152" s="88" t="s">
        <v>8</v>
      </c>
      <c r="D152" s="88" t="s">
        <v>34</v>
      </c>
      <c r="E152" s="88" t="s">
        <v>113</v>
      </c>
      <c r="F152" s="89" t="s">
        <v>93</v>
      </c>
      <c r="G152" s="84">
        <v>104.9</v>
      </c>
      <c r="H152" s="84">
        <v>0.4</v>
      </c>
      <c r="I152" s="84">
        <f>G152+H152</f>
        <v>105.30000000000001</v>
      </c>
    </row>
    <row r="153" spans="1:9" ht="22.5">
      <c r="A153" s="73"/>
      <c r="B153" s="90" t="s">
        <v>95</v>
      </c>
      <c r="C153" s="88" t="s">
        <v>8</v>
      </c>
      <c r="D153" s="88" t="s">
        <v>34</v>
      </c>
      <c r="E153" s="88" t="s">
        <v>113</v>
      </c>
      <c r="F153" s="89" t="s">
        <v>22</v>
      </c>
      <c r="G153" s="84">
        <v>85.5</v>
      </c>
      <c r="H153" s="84"/>
      <c r="I153" s="84">
        <f>G153+H153</f>
        <v>85.5</v>
      </c>
    </row>
    <row r="154" spans="1:9">
      <c r="A154" s="9">
        <v>2</v>
      </c>
      <c r="B154" s="76" t="s">
        <v>399</v>
      </c>
      <c r="C154" s="87" t="s">
        <v>11</v>
      </c>
      <c r="D154" s="87" t="s">
        <v>54</v>
      </c>
      <c r="E154" s="87"/>
      <c r="F154" s="87"/>
      <c r="G154" s="81">
        <f t="shared" ref="G154:I157" si="27">G155</f>
        <v>524.5</v>
      </c>
      <c r="H154" s="81">
        <f t="shared" si="27"/>
        <v>0</v>
      </c>
      <c r="I154" s="81">
        <f t="shared" si="27"/>
        <v>524.5</v>
      </c>
    </row>
    <row r="155" spans="1:9">
      <c r="A155" s="73" t="s">
        <v>431</v>
      </c>
      <c r="B155" s="76" t="s">
        <v>400</v>
      </c>
      <c r="C155" s="87" t="s">
        <v>11</v>
      </c>
      <c r="D155" s="87" t="s">
        <v>19</v>
      </c>
      <c r="E155" s="87"/>
      <c r="F155" s="87"/>
      <c r="G155" s="81">
        <f t="shared" si="27"/>
        <v>524.5</v>
      </c>
      <c r="H155" s="81">
        <f t="shared" si="27"/>
        <v>0</v>
      </c>
      <c r="I155" s="81">
        <f t="shared" si="27"/>
        <v>524.5</v>
      </c>
    </row>
    <row r="156" spans="1:9" ht="22.5">
      <c r="A156" s="73"/>
      <c r="B156" s="92" t="s">
        <v>184</v>
      </c>
      <c r="C156" s="88" t="s">
        <v>11</v>
      </c>
      <c r="D156" s="88" t="s">
        <v>19</v>
      </c>
      <c r="E156" s="88" t="s">
        <v>183</v>
      </c>
      <c r="F156" s="88"/>
      <c r="G156" s="84">
        <f t="shared" si="27"/>
        <v>524.5</v>
      </c>
      <c r="H156" s="84">
        <f t="shared" si="27"/>
        <v>0</v>
      </c>
      <c r="I156" s="84">
        <f t="shared" si="27"/>
        <v>524.5</v>
      </c>
    </row>
    <row r="157" spans="1:9">
      <c r="A157" s="73"/>
      <c r="B157" s="92" t="s">
        <v>187</v>
      </c>
      <c r="C157" s="88" t="s">
        <v>11</v>
      </c>
      <c r="D157" s="88" t="s">
        <v>19</v>
      </c>
      <c r="E157" s="88" t="s">
        <v>188</v>
      </c>
      <c r="F157" s="88"/>
      <c r="G157" s="84">
        <f t="shared" si="27"/>
        <v>524.5</v>
      </c>
      <c r="H157" s="84">
        <f t="shared" si="27"/>
        <v>0</v>
      </c>
      <c r="I157" s="84">
        <f t="shared" si="27"/>
        <v>524.5</v>
      </c>
    </row>
    <row r="158" spans="1:9">
      <c r="A158" s="73"/>
      <c r="B158" s="94" t="s">
        <v>401</v>
      </c>
      <c r="C158" s="88" t="s">
        <v>11</v>
      </c>
      <c r="D158" s="88" t="s">
        <v>19</v>
      </c>
      <c r="E158" s="88" t="s">
        <v>398</v>
      </c>
      <c r="F158" s="88"/>
      <c r="G158" s="84">
        <f>SUM(G159:G161)</f>
        <v>524.5</v>
      </c>
      <c r="H158" s="84">
        <f>SUM(H159:H161)</f>
        <v>0</v>
      </c>
      <c r="I158" s="84">
        <f>SUM(I159:I161)</f>
        <v>524.5</v>
      </c>
    </row>
    <row r="159" spans="1:9" ht="22.5">
      <c r="A159" s="73"/>
      <c r="B159" s="92" t="s">
        <v>14</v>
      </c>
      <c r="C159" s="88" t="s">
        <v>11</v>
      </c>
      <c r="D159" s="88" t="s">
        <v>19</v>
      </c>
      <c r="E159" s="88" t="s">
        <v>398</v>
      </c>
      <c r="F159" s="88" t="s">
        <v>20</v>
      </c>
      <c r="G159" s="84">
        <v>90.2</v>
      </c>
      <c r="H159" s="84"/>
      <c r="I159" s="84">
        <f>G159+H159</f>
        <v>90.2</v>
      </c>
    </row>
    <row r="160" spans="1:9" ht="22.5">
      <c r="A160" s="73"/>
      <c r="B160" s="92" t="s">
        <v>21</v>
      </c>
      <c r="C160" s="88" t="s">
        <v>11</v>
      </c>
      <c r="D160" s="88" t="s">
        <v>19</v>
      </c>
      <c r="E160" s="88" t="s">
        <v>398</v>
      </c>
      <c r="F160" s="89" t="s">
        <v>27</v>
      </c>
      <c r="G160" s="84">
        <v>1.5</v>
      </c>
      <c r="H160" s="84">
        <v>-1.5</v>
      </c>
      <c r="I160" s="84">
        <f>G160+H160</f>
        <v>0</v>
      </c>
    </row>
    <row r="161" spans="1:9" ht="22.5">
      <c r="A161" s="73"/>
      <c r="B161" s="92" t="s">
        <v>95</v>
      </c>
      <c r="C161" s="88" t="s">
        <v>11</v>
      </c>
      <c r="D161" s="88" t="s">
        <v>19</v>
      </c>
      <c r="E161" s="88" t="s">
        <v>398</v>
      </c>
      <c r="F161" s="89" t="s">
        <v>22</v>
      </c>
      <c r="G161" s="84">
        <v>432.8</v>
      </c>
      <c r="H161" s="84">
        <v>1.5</v>
      </c>
      <c r="I161" s="84">
        <f>G161+H161</f>
        <v>434.3</v>
      </c>
    </row>
    <row r="162" spans="1:9">
      <c r="A162" s="9">
        <v>3</v>
      </c>
      <c r="B162" s="76" t="s">
        <v>38</v>
      </c>
      <c r="C162" s="10" t="s">
        <v>17</v>
      </c>
      <c r="D162" s="10"/>
      <c r="E162" s="10"/>
      <c r="F162" s="97"/>
      <c r="G162" s="81">
        <f>G163+G171</f>
        <v>1251.0999999999999</v>
      </c>
      <c r="H162" s="81">
        <f t="shared" ref="H162:I162" si="28">H163+H171</f>
        <v>108</v>
      </c>
      <c r="I162" s="81">
        <f t="shared" si="28"/>
        <v>1359.1</v>
      </c>
    </row>
    <row r="163" spans="1:9" ht="21.75">
      <c r="A163" s="73" t="s">
        <v>39</v>
      </c>
      <c r="B163" s="98" t="s">
        <v>306</v>
      </c>
      <c r="C163" s="87" t="s">
        <v>17</v>
      </c>
      <c r="D163" s="87" t="s">
        <v>71</v>
      </c>
      <c r="E163" s="87"/>
      <c r="F163" s="87"/>
      <c r="G163" s="81">
        <f t="shared" ref="G163:I167" si="29">G164</f>
        <v>175</v>
      </c>
      <c r="H163" s="81">
        <f t="shared" si="29"/>
        <v>108</v>
      </c>
      <c r="I163" s="81">
        <f t="shared" si="29"/>
        <v>283</v>
      </c>
    </row>
    <row r="164" spans="1:9" ht="22.5">
      <c r="A164" s="9"/>
      <c r="B164" s="92" t="s">
        <v>184</v>
      </c>
      <c r="C164" s="88" t="s">
        <v>17</v>
      </c>
      <c r="D164" s="88" t="s">
        <v>71</v>
      </c>
      <c r="E164" s="88" t="s">
        <v>183</v>
      </c>
      <c r="F164" s="88"/>
      <c r="G164" s="84">
        <f t="shared" si="29"/>
        <v>175</v>
      </c>
      <c r="H164" s="84">
        <f t="shared" si="29"/>
        <v>108</v>
      </c>
      <c r="I164" s="84">
        <f t="shared" si="29"/>
        <v>283</v>
      </c>
    </row>
    <row r="165" spans="1:9">
      <c r="A165" s="9"/>
      <c r="B165" s="92" t="s">
        <v>187</v>
      </c>
      <c r="C165" s="88" t="s">
        <v>17</v>
      </c>
      <c r="D165" s="88" t="s">
        <v>71</v>
      </c>
      <c r="E165" s="88" t="s">
        <v>188</v>
      </c>
      <c r="F165" s="88"/>
      <c r="G165" s="84">
        <f>G166+G169</f>
        <v>175</v>
      </c>
      <c r="H165" s="84">
        <f>H166+H169</f>
        <v>108</v>
      </c>
      <c r="I165" s="84">
        <f>I166+I169</f>
        <v>283</v>
      </c>
    </row>
    <row r="166" spans="1:9" ht="22.5">
      <c r="A166" s="9"/>
      <c r="B166" s="92" t="s">
        <v>175</v>
      </c>
      <c r="C166" s="88" t="s">
        <v>17</v>
      </c>
      <c r="D166" s="88" t="s">
        <v>71</v>
      </c>
      <c r="E166" s="88" t="s">
        <v>176</v>
      </c>
      <c r="F166" s="88"/>
      <c r="G166" s="84">
        <f t="shared" si="29"/>
        <v>126</v>
      </c>
      <c r="H166" s="84">
        <f t="shared" si="29"/>
        <v>0</v>
      </c>
      <c r="I166" s="84">
        <f t="shared" si="29"/>
        <v>126</v>
      </c>
    </row>
    <row r="167" spans="1:9" ht="33.75">
      <c r="A167" s="9"/>
      <c r="B167" s="86" t="s">
        <v>292</v>
      </c>
      <c r="C167" s="88" t="s">
        <v>17</v>
      </c>
      <c r="D167" s="88" t="s">
        <v>71</v>
      </c>
      <c r="E167" s="88" t="s">
        <v>176</v>
      </c>
      <c r="F167" s="88"/>
      <c r="G167" s="84">
        <f t="shared" si="29"/>
        <v>126</v>
      </c>
      <c r="H167" s="84">
        <f t="shared" si="29"/>
        <v>0</v>
      </c>
      <c r="I167" s="84">
        <f t="shared" si="29"/>
        <v>126</v>
      </c>
    </row>
    <row r="168" spans="1:9">
      <c r="A168" s="9"/>
      <c r="B168" s="86" t="s">
        <v>223</v>
      </c>
      <c r="C168" s="88" t="s">
        <v>17</v>
      </c>
      <c r="D168" s="88" t="s">
        <v>71</v>
      </c>
      <c r="E168" s="88" t="s">
        <v>176</v>
      </c>
      <c r="F168" s="88" t="s">
        <v>224</v>
      </c>
      <c r="G168" s="84">
        <v>126</v>
      </c>
      <c r="H168" s="84"/>
      <c r="I168" s="84">
        <f>G168+H168</f>
        <v>126</v>
      </c>
    </row>
    <row r="169" spans="1:9" ht="56.25">
      <c r="A169" s="9"/>
      <c r="B169" s="93" t="s">
        <v>462</v>
      </c>
      <c r="C169" s="88" t="s">
        <v>17</v>
      </c>
      <c r="D169" s="88" t="s">
        <v>71</v>
      </c>
      <c r="E169" s="88" t="s">
        <v>463</v>
      </c>
      <c r="F169" s="89"/>
      <c r="G169" s="84">
        <f>G170</f>
        <v>49</v>
      </c>
      <c r="H169" s="84">
        <f>H170</f>
        <v>108</v>
      </c>
      <c r="I169" s="84">
        <f>I170</f>
        <v>157</v>
      </c>
    </row>
    <row r="170" spans="1:9">
      <c r="A170" s="9"/>
      <c r="B170" s="90" t="s">
        <v>223</v>
      </c>
      <c r="C170" s="88" t="s">
        <v>17</v>
      </c>
      <c r="D170" s="88" t="s">
        <v>71</v>
      </c>
      <c r="E170" s="88" t="s">
        <v>463</v>
      </c>
      <c r="F170" s="88" t="s">
        <v>224</v>
      </c>
      <c r="G170" s="84">
        <v>49</v>
      </c>
      <c r="H170" s="84">
        <v>108</v>
      </c>
      <c r="I170" s="84">
        <f>G170+H170</f>
        <v>157</v>
      </c>
    </row>
    <row r="171" spans="1:9" ht="21">
      <c r="A171" s="73" t="s">
        <v>406</v>
      </c>
      <c r="B171" s="76" t="s">
        <v>346</v>
      </c>
      <c r="C171" s="87" t="s">
        <v>17</v>
      </c>
      <c r="D171" s="87" t="s">
        <v>40</v>
      </c>
      <c r="E171" s="88"/>
      <c r="F171" s="88"/>
      <c r="G171" s="81">
        <f>G172</f>
        <v>1076.0999999999999</v>
      </c>
      <c r="H171" s="81">
        <f>H172</f>
        <v>0</v>
      </c>
      <c r="I171" s="81">
        <f>I172</f>
        <v>1076.0999999999999</v>
      </c>
    </row>
    <row r="172" spans="1:9" ht="22.5">
      <c r="A172" s="9"/>
      <c r="B172" s="92" t="s">
        <v>184</v>
      </c>
      <c r="C172" s="88" t="s">
        <v>17</v>
      </c>
      <c r="D172" s="88" t="s">
        <v>40</v>
      </c>
      <c r="E172" s="88" t="s">
        <v>183</v>
      </c>
      <c r="F172" s="88"/>
      <c r="G172" s="84">
        <f t="shared" ref="G172:I172" si="30">G173</f>
        <v>1076.0999999999999</v>
      </c>
      <c r="H172" s="84">
        <f t="shared" si="30"/>
        <v>0</v>
      </c>
      <c r="I172" s="84">
        <f t="shared" si="30"/>
        <v>1076.0999999999999</v>
      </c>
    </row>
    <row r="173" spans="1:9">
      <c r="A173" s="9"/>
      <c r="B173" s="92" t="s">
        <v>187</v>
      </c>
      <c r="C173" s="88" t="s">
        <v>17</v>
      </c>
      <c r="D173" s="88" t="s">
        <v>40</v>
      </c>
      <c r="E173" s="88" t="s">
        <v>188</v>
      </c>
      <c r="F173" s="88"/>
      <c r="G173" s="84">
        <f>G174+G176+G186+G189+G191+G193+G178+G181</f>
        <v>1076.0999999999999</v>
      </c>
      <c r="H173" s="84">
        <f>H174+H176+H186+H189+H191+H193+H178+H181</f>
        <v>0</v>
      </c>
      <c r="I173" s="84">
        <f>I174+I176+I186+I189+I191+I193+I178+I181</f>
        <v>1076.0999999999999</v>
      </c>
    </row>
    <row r="174" spans="1:9">
      <c r="A174" s="9"/>
      <c r="B174" s="94" t="s">
        <v>348</v>
      </c>
      <c r="C174" s="88" t="s">
        <v>17</v>
      </c>
      <c r="D174" s="88" t="s">
        <v>40</v>
      </c>
      <c r="E174" s="88" t="s">
        <v>347</v>
      </c>
      <c r="F174" s="88"/>
      <c r="G174" s="84">
        <f>SUM(G175:G175)</f>
        <v>50</v>
      </c>
      <c r="H174" s="84">
        <f>SUM(H175:H175)</f>
        <v>0</v>
      </c>
      <c r="I174" s="84">
        <f>SUM(I175:I175)</f>
        <v>50</v>
      </c>
    </row>
    <row r="175" spans="1:9" ht="22.5">
      <c r="A175" s="9"/>
      <c r="B175" s="92" t="s">
        <v>95</v>
      </c>
      <c r="C175" s="88" t="s">
        <v>17</v>
      </c>
      <c r="D175" s="88" t="s">
        <v>40</v>
      </c>
      <c r="E175" s="88" t="s">
        <v>347</v>
      </c>
      <c r="F175" s="88" t="s">
        <v>22</v>
      </c>
      <c r="G175" s="84">
        <v>50</v>
      </c>
      <c r="H175" s="84"/>
      <c r="I175" s="84">
        <f>G175+H175</f>
        <v>50</v>
      </c>
    </row>
    <row r="176" spans="1:9">
      <c r="A176" s="9"/>
      <c r="B176" s="86" t="s">
        <v>342</v>
      </c>
      <c r="C176" s="88" t="s">
        <v>17</v>
      </c>
      <c r="D176" s="88" t="s">
        <v>40</v>
      </c>
      <c r="E176" s="88" t="s">
        <v>340</v>
      </c>
      <c r="F176" s="88"/>
      <c r="G176" s="84">
        <f>SUM(G177:G177)</f>
        <v>50</v>
      </c>
      <c r="H176" s="84">
        <f>SUM(H177:H177)</f>
        <v>0</v>
      </c>
      <c r="I176" s="84">
        <f>SUM(I177:I177)</f>
        <v>50</v>
      </c>
    </row>
    <row r="177" spans="1:9" ht="22.5">
      <c r="A177" s="9"/>
      <c r="B177" s="86" t="s">
        <v>95</v>
      </c>
      <c r="C177" s="88" t="s">
        <v>17</v>
      </c>
      <c r="D177" s="88" t="s">
        <v>40</v>
      </c>
      <c r="E177" s="88" t="s">
        <v>340</v>
      </c>
      <c r="F177" s="88" t="s">
        <v>22</v>
      </c>
      <c r="G177" s="84">
        <v>50</v>
      </c>
      <c r="H177" s="84"/>
      <c r="I177" s="84">
        <f>G177+H177</f>
        <v>50</v>
      </c>
    </row>
    <row r="178" spans="1:9" ht="56.25">
      <c r="A178" s="9"/>
      <c r="B178" s="96" t="s">
        <v>464</v>
      </c>
      <c r="C178" s="88" t="s">
        <v>17</v>
      </c>
      <c r="D178" s="88" t="s">
        <v>40</v>
      </c>
      <c r="E178" s="88" t="s">
        <v>468</v>
      </c>
      <c r="F178" s="88"/>
      <c r="G178" s="84">
        <f>SUM(G179:G180)</f>
        <v>25.5</v>
      </c>
      <c r="H178" s="84">
        <f>SUM(H179:H180)</f>
        <v>0</v>
      </c>
      <c r="I178" s="84">
        <f>SUM(I179:I180)</f>
        <v>25.5</v>
      </c>
    </row>
    <row r="179" spans="1:9" ht="22.5">
      <c r="A179" s="9"/>
      <c r="B179" s="92" t="s">
        <v>465</v>
      </c>
      <c r="C179" s="88" t="s">
        <v>17</v>
      </c>
      <c r="D179" s="88" t="s">
        <v>40</v>
      </c>
      <c r="E179" s="88" t="s">
        <v>468</v>
      </c>
      <c r="F179" s="88" t="s">
        <v>22</v>
      </c>
      <c r="G179" s="84">
        <v>1.3</v>
      </c>
      <c r="H179" s="84"/>
      <c r="I179" s="84">
        <f>G179+H179</f>
        <v>1.3</v>
      </c>
    </row>
    <row r="180" spans="1:9" ht="22.5">
      <c r="A180" s="9"/>
      <c r="B180" s="92" t="s">
        <v>466</v>
      </c>
      <c r="C180" s="88" t="s">
        <v>17</v>
      </c>
      <c r="D180" s="88" t="s">
        <v>40</v>
      </c>
      <c r="E180" s="88" t="s">
        <v>468</v>
      </c>
      <c r="F180" s="88" t="s">
        <v>22</v>
      </c>
      <c r="G180" s="84">
        <v>24.2</v>
      </c>
      <c r="H180" s="84"/>
      <c r="I180" s="84">
        <f>G180+H180</f>
        <v>24.2</v>
      </c>
    </row>
    <row r="181" spans="1:9" ht="45">
      <c r="A181" s="9"/>
      <c r="B181" s="96" t="s">
        <v>467</v>
      </c>
      <c r="C181" s="88" t="s">
        <v>17</v>
      </c>
      <c r="D181" s="88" t="s">
        <v>40</v>
      </c>
      <c r="E181" s="88" t="s">
        <v>469</v>
      </c>
      <c r="F181" s="88"/>
      <c r="G181" s="84">
        <f>SUM(G182:G185)</f>
        <v>40.9</v>
      </c>
      <c r="H181" s="84">
        <f t="shared" ref="H181:I181" si="31">SUM(H182:H185)</f>
        <v>0</v>
      </c>
      <c r="I181" s="84">
        <f t="shared" si="31"/>
        <v>40.9</v>
      </c>
    </row>
    <row r="182" spans="1:9" ht="22.5">
      <c r="A182" s="9"/>
      <c r="B182" s="92" t="s">
        <v>465</v>
      </c>
      <c r="C182" s="88" t="s">
        <v>17</v>
      </c>
      <c r="D182" s="88" t="s">
        <v>40</v>
      </c>
      <c r="E182" s="88" t="s">
        <v>469</v>
      </c>
      <c r="F182" s="88" t="s">
        <v>27</v>
      </c>
      <c r="G182" s="84"/>
      <c r="H182" s="84">
        <v>2</v>
      </c>
      <c r="I182" s="84">
        <f>G182+H182</f>
        <v>2</v>
      </c>
    </row>
    <row r="183" spans="1:9" ht="22.5">
      <c r="A183" s="9"/>
      <c r="B183" s="92" t="s">
        <v>466</v>
      </c>
      <c r="C183" s="88" t="s">
        <v>17</v>
      </c>
      <c r="D183" s="88" t="s">
        <v>40</v>
      </c>
      <c r="E183" s="88" t="s">
        <v>469</v>
      </c>
      <c r="F183" s="88" t="s">
        <v>27</v>
      </c>
      <c r="G183" s="84"/>
      <c r="H183" s="84">
        <v>38.9</v>
      </c>
      <c r="I183" s="84">
        <f>G183+H183</f>
        <v>38.9</v>
      </c>
    </row>
    <row r="184" spans="1:9" ht="22.5">
      <c r="A184" s="9"/>
      <c r="B184" s="92" t="s">
        <v>465</v>
      </c>
      <c r="C184" s="88" t="s">
        <v>17</v>
      </c>
      <c r="D184" s="88" t="s">
        <v>40</v>
      </c>
      <c r="E184" s="88" t="s">
        <v>469</v>
      </c>
      <c r="F184" s="88" t="s">
        <v>22</v>
      </c>
      <c r="G184" s="84">
        <v>2</v>
      </c>
      <c r="H184" s="84">
        <v>-2</v>
      </c>
      <c r="I184" s="84">
        <f>G184+H184</f>
        <v>0</v>
      </c>
    </row>
    <row r="185" spans="1:9" ht="22.5">
      <c r="A185" s="9"/>
      <c r="B185" s="92" t="s">
        <v>466</v>
      </c>
      <c r="C185" s="88" t="s">
        <v>17</v>
      </c>
      <c r="D185" s="88" t="s">
        <v>40</v>
      </c>
      <c r="E185" s="88" t="s">
        <v>469</v>
      </c>
      <c r="F185" s="88" t="s">
        <v>22</v>
      </c>
      <c r="G185" s="84">
        <v>38.9</v>
      </c>
      <c r="H185" s="84">
        <v>-38.9</v>
      </c>
      <c r="I185" s="84">
        <f>G185+H185</f>
        <v>0</v>
      </c>
    </row>
    <row r="186" spans="1:9" ht="22.5">
      <c r="A186" s="9"/>
      <c r="B186" s="92" t="s">
        <v>350</v>
      </c>
      <c r="C186" s="88" t="s">
        <v>17</v>
      </c>
      <c r="D186" s="88" t="s">
        <v>40</v>
      </c>
      <c r="E186" s="88" t="s">
        <v>349</v>
      </c>
      <c r="F186" s="88"/>
      <c r="G186" s="84">
        <f>SUM(G187:G188)</f>
        <v>326.39999999999998</v>
      </c>
      <c r="H186" s="84">
        <f>SUM(H187:H188)</f>
        <v>0</v>
      </c>
      <c r="I186" s="84">
        <f>SUM(I187:I188)</f>
        <v>326.39999999999998</v>
      </c>
    </row>
    <row r="187" spans="1:9" ht="22.5">
      <c r="A187" s="9"/>
      <c r="B187" s="92" t="s">
        <v>21</v>
      </c>
      <c r="C187" s="88" t="s">
        <v>17</v>
      </c>
      <c r="D187" s="88" t="s">
        <v>40</v>
      </c>
      <c r="E187" s="88" t="s">
        <v>349</v>
      </c>
      <c r="F187" s="88" t="s">
        <v>27</v>
      </c>
      <c r="G187" s="84">
        <v>4.2</v>
      </c>
      <c r="H187" s="84"/>
      <c r="I187" s="84">
        <f>G187+H187</f>
        <v>4.2</v>
      </c>
    </row>
    <row r="188" spans="1:9" ht="22.5">
      <c r="A188" s="9"/>
      <c r="B188" s="92" t="s">
        <v>95</v>
      </c>
      <c r="C188" s="88" t="s">
        <v>17</v>
      </c>
      <c r="D188" s="88" t="s">
        <v>40</v>
      </c>
      <c r="E188" s="88" t="s">
        <v>349</v>
      </c>
      <c r="F188" s="88" t="s">
        <v>22</v>
      </c>
      <c r="G188" s="84">
        <v>322.2</v>
      </c>
      <c r="H188" s="84"/>
      <c r="I188" s="84">
        <f>G188+H188</f>
        <v>322.2</v>
      </c>
    </row>
    <row r="189" spans="1:9" ht="22.5">
      <c r="A189" s="9"/>
      <c r="B189" s="92" t="s">
        <v>175</v>
      </c>
      <c r="C189" s="88" t="s">
        <v>17</v>
      </c>
      <c r="D189" s="88" t="s">
        <v>40</v>
      </c>
      <c r="E189" s="88" t="s">
        <v>176</v>
      </c>
      <c r="F189" s="88"/>
      <c r="G189" s="84">
        <f>SUM(G190:G190)</f>
        <v>400.2</v>
      </c>
      <c r="H189" s="84">
        <f>SUM(H190:H190)</f>
        <v>0</v>
      </c>
      <c r="I189" s="84">
        <f>SUM(I190:I190)</f>
        <v>400.2</v>
      </c>
    </row>
    <row r="190" spans="1:9" ht="22.5">
      <c r="A190" s="9"/>
      <c r="B190" s="92" t="s">
        <v>95</v>
      </c>
      <c r="C190" s="88" t="s">
        <v>17</v>
      </c>
      <c r="D190" s="88" t="s">
        <v>40</v>
      </c>
      <c r="E190" s="88" t="s">
        <v>176</v>
      </c>
      <c r="F190" s="88" t="s">
        <v>22</v>
      </c>
      <c r="G190" s="99">
        <v>400.2</v>
      </c>
      <c r="H190" s="99"/>
      <c r="I190" s="84">
        <f>G190+H190</f>
        <v>400.2</v>
      </c>
    </row>
    <row r="191" spans="1:9" ht="33.75">
      <c r="A191" s="9"/>
      <c r="B191" s="94" t="s">
        <v>353</v>
      </c>
      <c r="C191" s="88" t="s">
        <v>17</v>
      </c>
      <c r="D191" s="88" t="s">
        <v>40</v>
      </c>
      <c r="E191" s="88" t="s">
        <v>351</v>
      </c>
      <c r="F191" s="88"/>
      <c r="G191" s="99">
        <f>SUM(G192)</f>
        <v>50</v>
      </c>
      <c r="H191" s="99">
        <f>SUM(H192)</f>
        <v>0</v>
      </c>
      <c r="I191" s="99">
        <f>SUM(I192)</f>
        <v>50</v>
      </c>
    </row>
    <row r="192" spans="1:9" ht="22.5">
      <c r="A192" s="9"/>
      <c r="B192" s="92" t="s">
        <v>95</v>
      </c>
      <c r="C192" s="88" t="s">
        <v>17</v>
      </c>
      <c r="D192" s="88" t="s">
        <v>40</v>
      </c>
      <c r="E192" s="88" t="s">
        <v>351</v>
      </c>
      <c r="F192" s="88" t="s">
        <v>22</v>
      </c>
      <c r="G192" s="99">
        <v>50</v>
      </c>
      <c r="H192" s="99"/>
      <c r="I192" s="84">
        <f>G192+H192</f>
        <v>50</v>
      </c>
    </row>
    <row r="193" spans="1:9" ht="22.5">
      <c r="A193" s="9"/>
      <c r="B193" s="92" t="s">
        <v>354</v>
      </c>
      <c r="C193" s="88" t="s">
        <v>17</v>
      </c>
      <c r="D193" s="88" t="s">
        <v>40</v>
      </c>
      <c r="E193" s="88" t="s">
        <v>352</v>
      </c>
      <c r="F193" s="88"/>
      <c r="G193" s="99">
        <f>G194</f>
        <v>133.1</v>
      </c>
      <c r="H193" s="99">
        <f>H194</f>
        <v>0</v>
      </c>
      <c r="I193" s="99">
        <f>I194</f>
        <v>133.1</v>
      </c>
    </row>
    <row r="194" spans="1:9" ht="22.5">
      <c r="A194" s="9"/>
      <c r="B194" s="92" t="s">
        <v>95</v>
      </c>
      <c r="C194" s="88" t="s">
        <v>17</v>
      </c>
      <c r="D194" s="88" t="s">
        <v>40</v>
      </c>
      <c r="E194" s="88" t="s">
        <v>352</v>
      </c>
      <c r="F194" s="88" t="s">
        <v>22</v>
      </c>
      <c r="G194" s="99">
        <v>133.1</v>
      </c>
      <c r="H194" s="99"/>
      <c r="I194" s="84">
        <f>G194+H194</f>
        <v>133.1</v>
      </c>
    </row>
    <row r="195" spans="1:9">
      <c r="A195" s="9">
        <v>4</v>
      </c>
      <c r="B195" s="76" t="s">
        <v>41</v>
      </c>
      <c r="C195" s="10" t="s">
        <v>19</v>
      </c>
      <c r="D195" s="10"/>
      <c r="E195" s="10"/>
      <c r="F195" s="95"/>
      <c r="G195" s="78">
        <f>G196+G206+G214</f>
        <v>14123</v>
      </c>
      <c r="H195" s="78">
        <f>H196+H206+H214</f>
        <v>120</v>
      </c>
      <c r="I195" s="78">
        <f>I196+I206+I214</f>
        <v>14243</v>
      </c>
    </row>
    <row r="196" spans="1:9">
      <c r="A196" s="73" t="s">
        <v>42</v>
      </c>
      <c r="B196" s="76" t="s">
        <v>165</v>
      </c>
      <c r="C196" s="10" t="s">
        <v>19</v>
      </c>
      <c r="D196" s="10" t="s">
        <v>47</v>
      </c>
      <c r="E196" s="10"/>
      <c r="F196" s="10"/>
      <c r="G196" s="81">
        <f>G197+G203</f>
        <v>695.40000000000009</v>
      </c>
      <c r="H196" s="81">
        <f>H197+H203</f>
        <v>0</v>
      </c>
      <c r="I196" s="81">
        <f>I197+I203</f>
        <v>695.40000000000009</v>
      </c>
    </row>
    <row r="197" spans="1:9" ht="33.75">
      <c r="A197" s="73"/>
      <c r="B197" s="92" t="s">
        <v>416</v>
      </c>
      <c r="C197" s="88" t="s">
        <v>19</v>
      </c>
      <c r="D197" s="88" t="s">
        <v>47</v>
      </c>
      <c r="E197" s="88" t="s">
        <v>183</v>
      </c>
      <c r="F197" s="89"/>
      <c r="G197" s="84">
        <f>G198</f>
        <v>170.8</v>
      </c>
      <c r="H197" s="84">
        <f>H198</f>
        <v>0</v>
      </c>
      <c r="I197" s="84">
        <f>I198</f>
        <v>170.8</v>
      </c>
    </row>
    <row r="198" spans="1:9">
      <c r="A198" s="73"/>
      <c r="B198" s="92" t="s">
        <v>185</v>
      </c>
      <c r="C198" s="88" t="s">
        <v>19</v>
      </c>
      <c r="D198" s="88" t="s">
        <v>47</v>
      </c>
      <c r="E198" s="88" t="s">
        <v>186</v>
      </c>
      <c r="F198" s="89"/>
      <c r="G198" s="84">
        <f>G199+G201</f>
        <v>170.8</v>
      </c>
      <c r="H198" s="84">
        <f t="shared" ref="H198:I198" si="32">H199+H201</f>
        <v>0</v>
      </c>
      <c r="I198" s="84">
        <f t="shared" si="32"/>
        <v>170.8</v>
      </c>
    </row>
    <row r="199" spans="1:9" ht="22.5">
      <c r="A199" s="73"/>
      <c r="B199" s="92" t="s">
        <v>369</v>
      </c>
      <c r="C199" s="88" t="s">
        <v>19</v>
      </c>
      <c r="D199" s="88" t="s">
        <v>47</v>
      </c>
      <c r="E199" s="88" t="s">
        <v>371</v>
      </c>
      <c r="F199" s="89"/>
      <c r="G199" s="84">
        <f>SUM(G200:G200)</f>
        <v>76</v>
      </c>
      <c r="H199" s="84">
        <f>SUM(H200:H200)</f>
        <v>0</v>
      </c>
      <c r="I199" s="84">
        <f>SUM(I200:I200)</f>
        <v>76</v>
      </c>
    </row>
    <row r="200" spans="1:9" ht="22.5">
      <c r="A200" s="73"/>
      <c r="B200" s="92" t="s">
        <v>95</v>
      </c>
      <c r="C200" s="88" t="s">
        <v>19</v>
      </c>
      <c r="D200" s="88" t="s">
        <v>47</v>
      </c>
      <c r="E200" s="88" t="s">
        <v>371</v>
      </c>
      <c r="F200" s="88" t="s">
        <v>22</v>
      </c>
      <c r="G200" s="84">
        <v>76</v>
      </c>
      <c r="H200" s="84"/>
      <c r="I200" s="84">
        <f>G200+H200</f>
        <v>76</v>
      </c>
    </row>
    <row r="201" spans="1:9" ht="67.5">
      <c r="A201" s="73"/>
      <c r="B201" s="93" t="s">
        <v>470</v>
      </c>
      <c r="C201" s="88" t="s">
        <v>19</v>
      </c>
      <c r="D201" s="88" t="s">
        <v>47</v>
      </c>
      <c r="E201" s="88" t="s">
        <v>471</v>
      </c>
      <c r="F201" s="88"/>
      <c r="G201" s="84">
        <f>G202</f>
        <v>94.8</v>
      </c>
      <c r="H201" s="84">
        <f>H202</f>
        <v>0</v>
      </c>
      <c r="I201" s="84">
        <f>I202</f>
        <v>94.8</v>
      </c>
    </row>
    <row r="202" spans="1:9" ht="22.5">
      <c r="A202" s="73"/>
      <c r="B202" s="92" t="s">
        <v>95</v>
      </c>
      <c r="C202" s="88" t="s">
        <v>19</v>
      </c>
      <c r="D202" s="88" t="s">
        <v>47</v>
      </c>
      <c r="E202" s="88" t="s">
        <v>471</v>
      </c>
      <c r="F202" s="88" t="s">
        <v>22</v>
      </c>
      <c r="G202" s="84">
        <v>94.8</v>
      </c>
      <c r="H202" s="84"/>
      <c r="I202" s="84">
        <f>G202+H202</f>
        <v>94.8</v>
      </c>
    </row>
    <row r="203" spans="1:9">
      <c r="A203" s="73"/>
      <c r="B203" s="86" t="s">
        <v>180</v>
      </c>
      <c r="C203" s="88" t="s">
        <v>19</v>
      </c>
      <c r="D203" s="88" t="s">
        <v>47</v>
      </c>
      <c r="E203" s="88" t="s">
        <v>164</v>
      </c>
      <c r="F203" s="88"/>
      <c r="G203" s="84">
        <f>G204</f>
        <v>524.6</v>
      </c>
      <c r="H203" s="84">
        <f t="shared" ref="H203:I203" si="33">H204</f>
        <v>0</v>
      </c>
      <c r="I203" s="84">
        <f t="shared" si="33"/>
        <v>524.6</v>
      </c>
    </row>
    <row r="204" spans="1:9" ht="33.75">
      <c r="A204" s="73"/>
      <c r="B204" s="93" t="s">
        <v>472</v>
      </c>
      <c r="C204" s="88" t="s">
        <v>19</v>
      </c>
      <c r="D204" s="88" t="s">
        <v>47</v>
      </c>
      <c r="E204" s="88" t="s">
        <v>473</v>
      </c>
      <c r="F204" s="88"/>
      <c r="G204" s="84">
        <f>G205</f>
        <v>524.6</v>
      </c>
      <c r="H204" s="84">
        <f>H205</f>
        <v>0</v>
      </c>
      <c r="I204" s="84">
        <f>I205</f>
        <v>524.6</v>
      </c>
    </row>
    <row r="205" spans="1:9" ht="22.5">
      <c r="A205" s="73"/>
      <c r="B205" s="90" t="s">
        <v>95</v>
      </c>
      <c r="C205" s="88" t="s">
        <v>19</v>
      </c>
      <c r="D205" s="88" t="s">
        <v>47</v>
      </c>
      <c r="E205" s="88" t="s">
        <v>473</v>
      </c>
      <c r="F205" s="88" t="s">
        <v>22</v>
      </c>
      <c r="G205" s="84">
        <v>524.6</v>
      </c>
      <c r="H205" s="84"/>
      <c r="I205" s="84">
        <f>G205+H205</f>
        <v>524.6</v>
      </c>
    </row>
    <row r="206" spans="1:9">
      <c r="A206" s="73" t="s">
        <v>44</v>
      </c>
      <c r="B206" s="76" t="s">
        <v>118</v>
      </c>
      <c r="C206" s="10" t="s">
        <v>19</v>
      </c>
      <c r="D206" s="10" t="s">
        <v>43</v>
      </c>
      <c r="E206" s="10"/>
      <c r="F206" s="10"/>
      <c r="G206" s="78">
        <f>G207</f>
        <v>11007</v>
      </c>
      <c r="H206" s="78">
        <f t="shared" ref="H206:I207" si="34">H207</f>
        <v>400</v>
      </c>
      <c r="I206" s="78">
        <f t="shared" si="34"/>
        <v>11407</v>
      </c>
    </row>
    <row r="207" spans="1:9" ht="22.5">
      <c r="A207" s="73"/>
      <c r="B207" s="92" t="s">
        <v>184</v>
      </c>
      <c r="C207" s="88" t="s">
        <v>19</v>
      </c>
      <c r="D207" s="88" t="s">
        <v>43</v>
      </c>
      <c r="E207" s="88" t="s">
        <v>183</v>
      </c>
      <c r="F207" s="88"/>
      <c r="G207" s="84">
        <f>G208</f>
        <v>11007</v>
      </c>
      <c r="H207" s="84">
        <f t="shared" si="34"/>
        <v>400</v>
      </c>
      <c r="I207" s="84">
        <f t="shared" si="34"/>
        <v>11407</v>
      </c>
    </row>
    <row r="208" spans="1:9">
      <c r="A208" s="73"/>
      <c r="B208" s="92" t="s">
        <v>185</v>
      </c>
      <c r="C208" s="88" t="s">
        <v>19</v>
      </c>
      <c r="D208" s="88" t="s">
        <v>43</v>
      </c>
      <c r="E208" s="88" t="s">
        <v>186</v>
      </c>
      <c r="F208" s="88"/>
      <c r="G208" s="84">
        <f>G209+G212</f>
        <v>11007</v>
      </c>
      <c r="H208" s="84">
        <f t="shared" ref="H208:I208" si="35">H209+H212</f>
        <v>400</v>
      </c>
      <c r="I208" s="84">
        <f t="shared" si="35"/>
        <v>11407</v>
      </c>
    </row>
    <row r="209" spans="1:9">
      <c r="A209" s="73"/>
      <c r="B209" s="94" t="s">
        <v>119</v>
      </c>
      <c r="C209" s="88" t="s">
        <v>19</v>
      </c>
      <c r="D209" s="88" t="s">
        <v>43</v>
      </c>
      <c r="E209" s="88" t="s">
        <v>120</v>
      </c>
      <c r="F209" s="88"/>
      <c r="G209" s="84">
        <f>G210+G211</f>
        <v>11007</v>
      </c>
      <c r="H209" s="84">
        <f t="shared" ref="H209:I209" si="36">H210+H211</f>
        <v>0</v>
      </c>
      <c r="I209" s="84">
        <f t="shared" si="36"/>
        <v>11007</v>
      </c>
    </row>
    <row r="210" spans="1:9" ht="22.5">
      <c r="A210" s="73"/>
      <c r="B210" s="92" t="s">
        <v>95</v>
      </c>
      <c r="C210" s="88" t="s">
        <v>19</v>
      </c>
      <c r="D210" s="88" t="s">
        <v>43</v>
      </c>
      <c r="E210" s="88" t="s">
        <v>120</v>
      </c>
      <c r="F210" s="88" t="s">
        <v>22</v>
      </c>
      <c r="G210" s="84">
        <v>2973.7</v>
      </c>
      <c r="H210" s="84"/>
      <c r="I210" s="84">
        <f>G210+H210</f>
        <v>2973.7</v>
      </c>
    </row>
    <row r="211" spans="1:9">
      <c r="A211" s="73"/>
      <c r="B211" s="86" t="s">
        <v>223</v>
      </c>
      <c r="C211" s="88" t="s">
        <v>19</v>
      </c>
      <c r="D211" s="88" t="s">
        <v>43</v>
      </c>
      <c r="E211" s="88" t="s">
        <v>120</v>
      </c>
      <c r="F211" s="88" t="s">
        <v>224</v>
      </c>
      <c r="G211" s="84">
        <f>7183.3+520+850-520</f>
        <v>8033.2999999999993</v>
      </c>
      <c r="H211" s="84"/>
      <c r="I211" s="84">
        <f>G211+H211</f>
        <v>8033.2999999999993</v>
      </c>
    </row>
    <row r="212" spans="1:9" ht="22.5">
      <c r="A212" s="73"/>
      <c r="B212" s="86" t="s">
        <v>546</v>
      </c>
      <c r="C212" s="88" t="s">
        <v>19</v>
      </c>
      <c r="D212" s="88" t="s">
        <v>43</v>
      </c>
      <c r="E212" s="88" t="s">
        <v>547</v>
      </c>
      <c r="F212" s="88"/>
      <c r="G212" s="84">
        <f>G213</f>
        <v>0</v>
      </c>
      <c r="H212" s="84">
        <f>H213</f>
        <v>400</v>
      </c>
      <c r="I212" s="84">
        <f>I213</f>
        <v>400</v>
      </c>
    </row>
    <row r="213" spans="1:9">
      <c r="A213" s="73"/>
      <c r="B213" s="86" t="s">
        <v>223</v>
      </c>
      <c r="C213" s="88" t="s">
        <v>19</v>
      </c>
      <c r="D213" s="88" t="s">
        <v>43</v>
      </c>
      <c r="E213" s="88" t="s">
        <v>547</v>
      </c>
      <c r="F213" s="88" t="s">
        <v>224</v>
      </c>
      <c r="G213" s="84"/>
      <c r="H213" s="84">
        <v>400</v>
      </c>
      <c r="I213" s="84">
        <f>G213+H213</f>
        <v>400</v>
      </c>
    </row>
    <row r="214" spans="1:9">
      <c r="A214" s="73" t="s">
        <v>410</v>
      </c>
      <c r="B214" s="76" t="s">
        <v>357</v>
      </c>
      <c r="C214" s="87" t="s">
        <v>19</v>
      </c>
      <c r="D214" s="87" t="s">
        <v>45</v>
      </c>
      <c r="E214" s="87"/>
      <c r="F214" s="87"/>
      <c r="G214" s="81">
        <f>G215+G221+G229+G234</f>
        <v>2420.6000000000004</v>
      </c>
      <c r="H214" s="81">
        <f t="shared" ref="H214:I214" si="37">H215+H221+H229+H234</f>
        <v>-280</v>
      </c>
      <c r="I214" s="81">
        <f t="shared" si="37"/>
        <v>2140.6000000000004</v>
      </c>
    </row>
    <row r="215" spans="1:9" ht="22.5">
      <c r="A215" s="73"/>
      <c r="B215" s="92" t="s">
        <v>189</v>
      </c>
      <c r="C215" s="88" t="s">
        <v>19</v>
      </c>
      <c r="D215" s="88" t="s">
        <v>45</v>
      </c>
      <c r="E215" s="88" t="s">
        <v>327</v>
      </c>
      <c r="F215" s="88"/>
      <c r="G215" s="84">
        <f>G216</f>
        <v>198</v>
      </c>
      <c r="H215" s="84">
        <f>H216</f>
        <v>0</v>
      </c>
      <c r="I215" s="84">
        <f>I216</f>
        <v>198</v>
      </c>
    </row>
    <row r="216" spans="1:9" ht="22.5">
      <c r="A216" s="73"/>
      <c r="B216" s="92" t="s">
        <v>358</v>
      </c>
      <c r="C216" s="88" t="s">
        <v>19</v>
      </c>
      <c r="D216" s="88" t="s">
        <v>45</v>
      </c>
      <c r="E216" s="88" t="s">
        <v>355</v>
      </c>
      <c r="F216" s="88"/>
      <c r="G216" s="84">
        <f>G217+G219</f>
        <v>198</v>
      </c>
      <c r="H216" s="84">
        <f>H217+H219</f>
        <v>0</v>
      </c>
      <c r="I216" s="84">
        <f>I217+I219</f>
        <v>198</v>
      </c>
    </row>
    <row r="217" spans="1:9" ht="22.5">
      <c r="A217" s="73"/>
      <c r="B217" s="92" t="s">
        <v>359</v>
      </c>
      <c r="C217" s="88" t="s">
        <v>19</v>
      </c>
      <c r="D217" s="88" t="s">
        <v>45</v>
      </c>
      <c r="E217" s="88" t="s">
        <v>356</v>
      </c>
      <c r="F217" s="88"/>
      <c r="G217" s="84">
        <f>SUM(G218:G218)</f>
        <v>100</v>
      </c>
      <c r="H217" s="84">
        <f>SUM(H218:H218)</f>
        <v>0</v>
      </c>
      <c r="I217" s="84">
        <f>SUM(I218:I218)</f>
        <v>100</v>
      </c>
    </row>
    <row r="218" spans="1:9" ht="33.75">
      <c r="A218" s="73"/>
      <c r="B218" s="92" t="s">
        <v>201</v>
      </c>
      <c r="C218" s="88" t="s">
        <v>19</v>
      </c>
      <c r="D218" s="88" t="s">
        <v>45</v>
      </c>
      <c r="E218" s="88" t="s">
        <v>356</v>
      </c>
      <c r="F218" s="88" t="s">
        <v>204</v>
      </c>
      <c r="G218" s="84">
        <v>100</v>
      </c>
      <c r="H218" s="84"/>
      <c r="I218" s="84">
        <f>G218+H218</f>
        <v>100</v>
      </c>
    </row>
    <row r="219" spans="1:9">
      <c r="A219" s="73"/>
      <c r="B219" s="92" t="s">
        <v>362</v>
      </c>
      <c r="C219" s="88" t="s">
        <v>19</v>
      </c>
      <c r="D219" s="88" t="s">
        <v>45</v>
      </c>
      <c r="E219" s="88" t="s">
        <v>361</v>
      </c>
      <c r="F219" s="88"/>
      <c r="G219" s="84">
        <f>SUM(G220:G220)</f>
        <v>98</v>
      </c>
      <c r="H219" s="84">
        <f>SUM(H220:H220)</f>
        <v>0</v>
      </c>
      <c r="I219" s="84">
        <f>SUM(I220:I220)</f>
        <v>98</v>
      </c>
    </row>
    <row r="220" spans="1:9" ht="22.5">
      <c r="A220" s="73"/>
      <c r="B220" s="92" t="s">
        <v>95</v>
      </c>
      <c r="C220" s="88" t="s">
        <v>19</v>
      </c>
      <c r="D220" s="88" t="s">
        <v>45</v>
      </c>
      <c r="E220" s="88" t="s">
        <v>361</v>
      </c>
      <c r="F220" s="88" t="s">
        <v>22</v>
      </c>
      <c r="G220" s="84">
        <v>98</v>
      </c>
      <c r="H220" s="84"/>
      <c r="I220" s="84">
        <f>G220+H220</f>
        <v>98</v>
      </c>
    </row>
    <row r="221" spans="1:9" ht="33.75">
      <c r="A221" s="73"/>
      <c r="B221" s="92" t="s">
        <v>416</v>
      </c>
      <c r="C221" s="88" t="s">
        <v>19</v>
      </c>
      <c r="D221" s="88" t="s">
        <v>45</v>
      </c>
      <c r="E221" s="88" t="s">
        <v>183</v>
      </c>
      <c r="F221" s="89"/>
      <c r="G221" s="84">
        <f>SUM(G222)</f>
        <v>820.7</v>
      </c>
      <c r="H221" s="84">
        <f>SUM(H222)</f>
        <v>-100</v>
      </c>
      <c r="I221" s="84">
        <f>SUM(I222)</f>
        <v>720.7</v>
      </c>
    </row>
    <row r="222" spans="1:9">
      <c r="A222" s="73"/>
      <c r="B222" s="92" t="s">
        <v>192</v>
      </c>
      <c r="C222" s="88" t="s">
        <v>19</v>
      </c>
      <c r="D222" s="88" t="s">
        <v>45</v>
      </c>
      <c r="E222" s="88" t="s">
        <v>193</v>
      </c>
      <c r="F222" s="88"/>
      <c r="G222" s="84">
        <f>G223+G225</f>
        <v>820.7</v>
      </c>
      <c r="H222" s="84">
        <f>H223+H225</f>
        <v>-100</v>
      </c>
      <c r="I222" s="84">
        <f>I223+I225</f>
        <v>720.7</v>
      </c>
    </row>
    <row r="223" spans="1:9">
      <c r="A223" s="73"/>
      <c r="B223" s="92" t="s">
        <v>417</v>
      </c>
      <c r="C223" s="88" t="s">
        <v>19</v>
      </c>
      <c r="D223" s="88" t="s">
        <v>45</v>
      </c>
      <c r="E223" s="88" t="s">
        <v>418</v>
      </c>
      <c r="F223" s="88"/>
      <c r="G223" s="84">
        <f>G224</f>
        <v>614.70000000000005</v>
      </c>
      <c r="H223" s="84">
        <f>H224</f>
        <v>-100</v>
      </c>
      <c r="I223" s="84">
        <f>I224</f>
        <v>514.70000000000005</v>
      </c>
    </row>
    <row r="224" spans="1:9" ht="22.5">
      <c r="A224" s="73"/>
      <c r="B224" s="92" t="s">
        <v>95</v>
      </c>
      <c r="C224" s="88" t="s">
        <v>19</v>
      </c>
      <c r="D224" s="88" t="s">
        <v>45</v>
      </c>
      <c r="E224" s="88" t="s">
        <v>418</v>
      </c>
      <c r="F224" s="88" t="s">
        <v>22</v>
      </c>
      <c r="G224" s="84">
        <v>614.70000000000005</v>
      </c>
      <c r="H224" s="84">
        <v>-100</v>
      </c>
      <c r="I224" s="84">
        <f>G224+H224</f>
        <v>514.70000000000005</v>
      </c>
    </row>
    <row r="225" spans="1:9" ht="22.5">
      <c r="A225" s="73"/>
      <c r="B225" s="92" t="s">
        <v>474</v>
      </c>
      <c r="C225" s="88" t="s">
        <v>19</v>
      </c>
      <c r="D225" s="88" t="s">
        <v>45</v>
      </c>
      <c r="E225" s="88" t="s">
        <v>475</v>
      </c>
      <c r="F225" s="88"/>
      <c r="G225" s="84">
        <f>SUM(G226:G228)</f>
        <v>206</v>
      </c>
      <c r="H225" s="84">
        <f>SUM(H226:H228)</f>
        <v>0</v>
      </c>
      <c r="I225" s="84">
        <f>SUM(I226:I228)</f>
        <v>206</v>
      </c>
    </row>
    <row r="226" spans="1:9">
      <c r="A226" s="73"/>
      <c r="B226" s="90" t="s">
        <v>162</v>
      </c>
      <c r="C226" s="88" t="s">
        <v>19</v>
      </c>
      <c r="D226" s="88" t="s">
        <v>45</v>
      </c>
      <c r="E226" s="88" t="s">
        <v>475</v>
      </c>
      <c r="F226" s="88" t="s">
        <v>35</v>
      </c>
      <c r="G226" s="84">
        <v>120</v>
      </c>
      <c r="H226" s="84"/>
      <c r="I226" s="84">
        <f>G226+H226</f>
        <v>120</v>
      </c>
    </row>
    <row r="227" spans="1:9" ht="22.5">
      <c r="A227" s="73"/>
      <c r="B227" s="90" t="s">
        <v>163</v>
      </c>
      <c r="C227" s="88" t="s">
        <v>19</v>
      </c>
      <c r="D227" s="88" t="s">
        <v>45</v>
      </c>
      <c r="E227" s="88" t="s">
        <v>475</v>
      </c>
      <c r="F227" s="88" t="s">
        <v>116</v>
      </c>
      <c r="G227" s="84">
        <v>36.200000000000003</v>
      </c>
      <c r="H227" s="84"/>
      <c r="I227" s="84">
        <f>G227+H227</f>
        <v>36.200000000000003</v>
      </c>
    </row>
    <row r="228" spans="1:9" ht="22.5">
      <c r="A228" s="73"/>
      <c r="B228" s="92" t="s">
        <v>95</v>
      </c>
      <c r="C228" s="88" t="s">
        <v>19</v>
      </c>
      <c r="D228" s="88" t="s">
        <v>45</v>
      </c>
      <c r="E228" s="88" t="s">
        <v>475</v>
      </c>
      <c r="F228" s="88" t="s">
        <v>22</v>
      </c>
      <c r="G228" s="84">
        <f>43.8+6</f>
        <v>49.8</v>
      </c>
      <c r="H228" s="84"/>
      <c r="I228" s="84">
        <f>G228+H228</f>
        <v>49.8</v>
      </c>
    </row>
    <row r="229" spans="1:9" ht="22.5">
      <c r="A229" s="73"/>
      <c r="B229" s="94" t="s">
        <v>181</v>
      </c>
      <c r="C229" s="88" t="s">
        <v>19</v>
      </c>
      <c r="D229" s="88" t="s">
        <v>45</v>
      </c>
      <c r="E229" s="88" t="s">
        <v>182</v>
      </c>
      <c r="F229" s="88"/>
      <c r="G229" s="84">
        <f t="shared" ref="G229:I230" si="38">G230</f>
        <v>1271.9000000000001</v>
      </c>
      <c r="H229" s="84">
        <f t="shared" si="38"/>
        <v>-50</v>
      </c>
      <c r="I229" s="84">
        <f t="shared" si="38"/>
        <v>1221.9000000000001</v>
      </c>
    </row>
    <row r="230" spans="1:9" ht="22.5">
      <c r="A230" s="73"/>
      <c r="B230" s="94" t="s">
        <v>365</v>
      </c>
      <c r="C230" s="88" t="s">
        <v>19</v>
      </c>
      <c r="D230" s="88" t="s">
        <v>45</v>
      </c>
      <c r="E230" s="88" t="s">
        <v>363</v>
      </c>
      <c r="F230" s="88"/>
      <c r="G230" s="84">
        <f t="shared" si="38"/>
        <v>1271.9000000000001</v>
      </c>
      <c r="H230" s="84">
        <f t="shared" si="38"/>
        <v>-50</v>
      </c>
      <c r="I230" s="84">
        <f t="shared" si="38"/>
        <v>1221.9000000000001</v>
      </c>
    </row>
    <row r="231" spans="1:9" ht="33.75">
      <c r="A231" s="73"/>
      <c r="B231" s="94" t="s">
        <v>366</v>
      </c>
      <c r="C231" s="88" t="s">
        <v>19</v>
      </c>
      <c r="D231" s="88" t="s">
        <v>45</v>
      </c>
      <c r="E231" s="88" t="s">
        <v>364</v>
      </c>
      <c r="F231" s="88"/>
      <c r="G231" s="84">
        <f>SUM(G232:G233)</f>
        <v>1271.9000000000001</v>
      </c>
      <c r="H231" s="84">
        <f>SUM(H232:H233)</f>
        <v>-50</v>
      </c>
      <c r="I231" s="84">
        <f>SUM(I232:I233)</f>
        <v>1221.9000000000001</v>
      </c>
    </row>
    <row r="232" spans="1:9" ht="22.5">
      <c r="A232" s="73"/>
      <c r="B232" s="92" t="s">
        <v>21</v>
      </c>
      <c r="C232" s="88" t="s">
        <v>19</v>
      </c>
      <c r="D232" s="88" t="s">
        <v>45</v>
      </c>
      <c r="E232" s="88" t="s">
        <v>364</v>
      </c>
      <c r="F232" s="88" t="s">
        <v>27</v>
      </c>
      <c r="G232" s="84">
        <v>238</v>
      </c>
      <c r="H232" s="84"/>
      <c r="I232" s="84">
        <f>G232+H232</f>
        <v>238</v>
      </c>
    </row>
    <row r="233" spans="1:9" ht="22.5">
      <c r="A233" s="73"/>
      <c r="B233" s="92" t="s">
        <v>95</v>
      </c>
      <c r="C233" s="88" t="s">
        <v>19</v>
      </c>
      <c r="D233" s="88" t="s">
        <v>45</v>
      </c>
      <c r="E233" s="88" t="s">
        <v>364</v>
      </c>
      <c r="F233" s="88" t="s">
        <v>22</v>
      </c>
      <c r="G233" s="84">
        <v>1033.9000000000001</v>
      </c>
      <c r="H233" s="84">
        <v>-50</v>
      </c>
      <c r="I233" s="84">
        <f>G233+H233</f>
        <v>983.90000000000009</v>
      </c>
    </row>
    <row r="234" spans="1:9">
      <c r="A234" s="73"/>
      <c r="B234" s="90" t="s">
        <v>180</v>
      </c>
      <c r="C234" s="88" t="s">
        <v>19</v>
      </c>
      <c r="D234" s="88" t="s">
        <v>45</v>
      </c>
      <c r="E234" s="88" t="s">
        <v>164</v>
      </c>
      <c r="F234" s="89"/>
      <c r="G234" s="84">
        <f>G235</f>
        <v>130</v>
      </c>
      <c r="H234" s="84">
        <f t="shared" ref="H234:I234" si="39">H235</f>
        <v>-130</v>
      </c>
      <c r="I234" s="84">
        <f t="shared" si="39"/>
        <v>0</v>
      </c>
    </row>
    <row r="235" spans="1:9" ht="22.5">
      <c r="A235" s="73"/>
      <c r="B235" s="90" t="s">
        <v>105</v>
      </c>
      <c r="C235" s="88" t="s">
        <v>19</v>
      </c>
      <c r="D235" s="88" t="s">
        <v>45</v>
      </c>
      <c r="E235" s="88" t="s">
        <v>476</v>
      </c>
      <c r="F235" s="89"/>
      <c r="G235" s="84">
        <f>SUM(G236:G238)</f>
        <v>130</v>
      </c>
      <c r="H235" s="84">
        <f>SUM(H236:H238)</f>
        <v>-130</v>
      </c>
      <c r="I235" s="84">
        <f>SUM(I236:I238)</f>
        <v>0</v>
      </c>
    </row>
    <row r="236" spans="1:9">
      <c r="A236" s="73"/>
      <c r="B236" s="90" t="s">
        <v>91</v>
      </c>
      <c r="C236" s="88" t="s">
        <v>19</v>
      </c>
      <c r="D236" s="88" t="s">
        <v>45</v>
      </c>
      <c r="E236" s="88" t="s">
        <v>476</v>
      </c>
      <c r="F236" s="89" t="s">
        <v>13</v>
      </c>
      <c r="G236" s="84">
        <v>97</v>
      </c>
      <c r="H236" s="84">
        <v>-97</v>
      </c>
      <c r="I236" s="84">
        <f>G236+H236</f>
        <v>0</v>
      </c>
    </row>
    <row r="237" spans="1:9" ht="33.75">
      <c r="A237" s="73"/>
      <c r="B237" s="90" t="s">
        <v>92</v>
      </c>
      <c r="C237" s="88" t="s">
        <v>19</v>
      </c>
      <c r="D237" s="88" t="s">
        <v>45</v>
      </c>
      <c r="E237" s="88" t="s">
        <v>476</v>
      </c>
      <c r="F237" s="89" t="s">
        <v>93</v>
      </c>
      <c r="G237" s="84">
        <v>29.299999999999997</v>
      </c>
      <c r="H237" s="84">
        <v>-29.3</v>
      </c>
      <c r="I237" s="84">
        <f>G237+H237</f>
        <v>0</v>
      </c>
    </row>
    <row r="238" spans="1:9" ht="22.5">
      <c r="A238" s="73"/>
      <c r="B238" s="90" t="s">
        <v>95</v>
      </c>
      <c r="C238" s="88" t="s">
        <v>19</v>
      </c>
      <c r="D238" s="88" t="s">
        <v>45</v>
      </c>
      <c r="E238" s="88" t="s">
        <v>476</v>
      </c>
      <c r="F238" s="89" t="s">
        <v>22</v>
      </c>
      <c r="G238" s="84">
        <v>3.7</v>
      </c>
      <c r="H238" s="84">
        <v>-3.7</v>
      </c>
      <c r="I238" s="84">
        <f>G238+H238</f>
        <v>0</v>
      </c>
    </row>
    <row r="239" spans="1:9">
      <c r="A239" s="9">
        <v>5</v>
      </c>
      <c r="B239" s="76" t="s">
        <v>46</v>
      </c>
      <c r="C239" s="10" t="s">
        <v>47</v>
      </c>
      <c r="D239" s="10"/>
      <c r="E239" s="10"/>
      <c r="F239" s="95"/>
      <c r="G239" s="100">
        <f>G240+G247+G277+G292</f>
        <v>83298.7</v>
      </c>
      <c r="H239" s="100">
        <f>H240+H247+H277+H292</f>
        <v>72583.000000000015</v>
      </c>
      <c r="I239" s="100">
        <f>I240+I247+I277+I292</f>
        <v>155881.70000000001</v>
      </c>
    </row>
    <row r="240" spans="1:9">
      <c r="A240" s="73" t="s">
        <v>48</v>
      </c>
      <c r="B240" s="76" t="s">
        <v>367</v>
      </c>
      <c r="C240" s="87" t="s">
        <v>47</v>
      </c>
      <c r="D240" s="87" t="s">
        <v>8</v>
      </c>
      <c r="E240" s="87"/>
      <c r="F240" s="87"/>
      <c r="G240" s="81">
        <f>G241</f>
        <v>481.59999999999997</v>
      </c>
      <c r="H240" s="81">
        <f>H241</f>
        <v>-47</v>
      </c>
      <c r="I240" s="81">
        <f>I241</f>
        <v>434.59999999999997</v>
      </c>
    </row>
    <row r="241" spans="1:9" ht="22.5">
      <c r="A241" s="9"/>
      <c r="B241" s="94" t="s">
        <v>181</v>
      </c>
      <c r="C241" s="88" t="s">
        <v>47</v>
      </c>
      <c r="D241" s="88" t="s">
        <v>8</v>
      </c>
      <c r="E241" s="88" t="s">
        <v>182</v>
      </c>
      <c r="F241" s="88"/>
      <c r="G241" s="84">
        <f t="shared" ref="G241:I242" si="40">G242</f>
        <v>481.59999999999997</v>
      </c>
      <c r="H241" s="84">
        <f t="shared" si="40"/>
        <v>-47</v>
      </c>
      <c r="I241" s="84">
        <f t="shared" si="40"/>
        <v>434.59999999999997</v>
      </c>
    </row>
    <row r="242" spans="1:9" ht="22.5">
      <c r="A242" s="9"/>
      <c r="B242" s="94" t="s">
        <v>365</v>
      </c>
      <c r="C242" s="88" t="s">
        <v>47</v>
      </c>
      <c r="D242" s="88" t="s">
        <v>8</v>
      </c>
      <c r="E242" s="88" t="s">
        <v>363</v>
      </c>
      <c r="F242" s="88"/>
      <c r="G242" s="84">
        <f t="shared" si="40"/>
        <v>481.59999999999997</v>
      </c>
      <c r="H242" s="84">
        <f t="shared" si="40"/>
        <v>-47</v>
      </c>
      <c r="I242" s="84">
        <f t="shared" si="40"/>
        <v>434.59999999999997</v>
      </c>
    </row>
    <row r="243" spans="1:9" ht="33.75">
      <c r="A243" s="9"/>
      <c r="B243" s="94" t="s">
        <v>366</v>
      </c>
      <c r="C243" s="88" t="s">
        <v>47</v>
      </c>
      <c r="D243" s="88" t="s">
        <v>8</v>
      </c>
      <c r="E243" s="88" t="s">
        <v>364</v>
      </c>
      <c r="F243" s="88"/>
      <c r="G243" s="84">
        <f>SUM(G244:G246)</f>
        <v>481.59999999999997</v>
      </c>
      <c r="H243" s="84">
        <f>SUM(H244:H246)</f>
        <v>-47</v>
      </c>
      <c r="I243" s="84">
        <f>SUM(I244:I246)</f>
        <v>434.59999999999997</v>
      </c>
    </row>
    <row r="244" spans="1:9" ht="22.5">
      <c r="A244" s="9"/>
      <c r="B244" s="92" t="s">
        <v>95</v>
      </c>
      <c r="C244" s="88" t="s">
        <v>47</v>
      </c>
      <c r="D244" s="88" t="s">
        <v>8</v>
      </c>
      <c r="E244" s="88" t="s">
        <v>364</v>
      </c>
      <c r="F244" s="88" t="s">
        <v>22</v>
      </c>
      <c r="G244" s="99">
        <v>151.69999999999999</v>
      </c>
      <c r="H244" s="99"/>
      <c r="I244" s="84">
        <f>G244+H244</f>
        <v>151.69999999999999</v>
      </c>
    </row>
    <row r="245" spans="1:9">
      <c r="A245" s="9"/>
      <c r="B245" s="92" t="s">
        <v>304</v>
      </c>
      <c r="C245" s="88" t="s">
        <v>47</v>
      </c>
      <c r="D245" s="88" t="s">
        <v>8</v>
      </c>
      <c r="E245" s="88" t="s">
        <v>364</v>
      </c>
      <c r="F245" s="88" t="s">
        <v>305</v>
      </c>
      <c r="G245" s="99">
        <v>47</v>
      </c>
      <c r="H245" s="99">
        <v>-47</v>
      </c>
      <c r="I245" s="84">
        <f>G245+H245</f>
        <v>0</v>
      </c>
    </row>
    <row r="246" spans="1:9">
      <c r="A246" s="9"/>
      <c r="B246" s="92" t="s">
        <v>370</v>
      </c>
      <c r="C246" s="88" t="s">
        <v>47</v>
      </c>
      <c r="D246" s="88" t="s">
        <v>8</v>
      </c>
      <c r="E246" s="88" t="s">
        <v>364</v>
      </c>
      <c r="F246" s="88" t="s">
        <v>69</v>
      </c>
      <c r="G246" s="99">
        <v>282.89999999999998</v>
      </c>
      <c r="H246" s="99"/>
      <c r="I246" s="84">
        <f>G246+H246</f>
        <v>282.89999999999998</v>
      </c>
    </row>
    <row r="247" spans="1:9">
      <c r="A247" s="73" t="s">
        <v>51</v>
      </c>
      <c r="B247" s="76" t="s">
        <v>49</v>
      </c>
      <c r="C247" s="87" t="s">
        <v>47</v>
      </c>
      <c r="D247" s="87" t="s">
        <v>11</v>
      </c>
      <c r="E247" s="87"/>
      <c r="F247" s="87"/>
      <c r="G247" s="81">
        <f>G248+G273</f>
        <v>69049.7</v>
      </c>
      <c r="H247" s="81">
        <f>H248+H273</f>
        <v>71778.400000000009</v>
      </c>
      <c r="I247" s="81">
        <f>I248+I273</f>
        <v>140828.1</v>
      </c>
    </row>
    <row r="248" spans="1:9" ht="22.5">
      <c r="A248" s="73"/>
      <c r="B248" s="101" t="s">
        <v>184</v>
      </c>
      <c r="C248" s="88" t="s">
        <v>47</v>
      </c>
      <c r="D248" s="88" t="s">
        <v>11</v>
      </c>
      <c r="E248" s="88" t="s">
        <v>183</v>
      </c>
      <c r="F248" s="88"/>
      <c r="G248" s="84">
        <f>G249</f>
        <v>68439.7</v>
      </c>
      <c r="H248" s="84">
        <f>H249</f>
        <v>71778.400000000009</v>
      </c>
      <c r="I248" s="84">
        <f t="shared" ref="I248" si="41">I249</f>
        <v>140218.1</v>
      </c>
    </row>
    <row r="249" spans="1:9">
      <c r="A249" s="73"/>
      <c r="B249" s="92" t="s">
        <v>185</v>
      </c>
      <c r="C249" s="88" t="s">
        <v>47</v>
      </c>
      <c r="D249" s="88" t="s">
        <v>11</v>
      </c>
      <c r="E249" s="88" t="s">
        <v>186</v>
      </c>
      <c r="F249" s="88"/>
      <c r="G249" s="84">
        <f>G250+G255+G261+G263+G266+G269+G271+G252</f>
        <v>68439.7</v>
      </c>
      <c r="H249" s="84">
        <f t="shared" ref="H249:I249" si="42">H250+H255+H261+H263+H266+H269+H271+H252</f>
        <v>71778.400000000009</v>
      </c>
      <c r="I249" s="84">
        <f t="shared" si="42"/>
        <v>140218.1</v>
      </c>
    </row>
    <row r="250" spans="1:9" ht="22.5">
      <c r="A250" s="73"/>
      <c r="B250" s="90" t="s">
        <v>423</v>
      </c>
      <c r="C250" s="88" t="s">
        <v>47</v>
      </c>
      <c r="D250" s="88" t="s">
        <v>11</v>
      </c>
      <c r="E250" s="88" t="s">
        <v>424</v>
      </c>
      <c r="F250" s="88"/>
      <c r="G250" s="84">
        <f>G251</f>
        <v>34.1</v>
      </c>
      <c r="H250" s="84">
        <f>H251</f>
        <v>0</v>
      </c>
      <c r="I250" s="84">
        <f>I251</f>
        <v>34.1</v>
      </c>
    </row>
    <row r="251" spans="1:9" ht="22.5">
      <c r="A251" s="73"/>
      <c r="B251" s="92" t="s">
        <v>477</v>
      </c>
      <c r="C251" s="88" t="s">
        <v>47</v>
      </c>
      <c r="D251" s="88" t="s">
        <v>11</v>
      </c>
      <c r="E251" s="88" t="s">
        <v>424</v>
      </c>
      <c r="F251" s="88" t="s">
        <v>425</v>
      </c>
      <c r="G251" s="84">
        <v>34.1</v>
      </c>
      <c r="H251" s="84"/>
      <c r="I251" s="84">
        <f>G251+H251</f>
        <v>34.1</v>
      </c>
    </row>
    <row r="252" spans="1:9" ht="56.25">
      <c r="A252" s="73"/>
      <c r="B252" s="102" t="s">
        <v>478</v>
      </c>
      <c r="C252" s="88" t="s">
        <v>47</v>
      </c>
      <c r="D252" s="88" t="s">
        <v>11</v>
      </c>
      <c r="E252" s="88" t="s">
        <v>479</v>
      </c>
      <c r="F252" s="88"/>
      <c r="G252" s="84">
        <f>SUM(G253:G254)</f>
        <v>1263.2</v>
      </c>
      <c r="H252" s="84">
        <f>SUM(H253:H254)</f>
        <v>0</v>
      </c>
      <c r="I252" s="84">
        <f>SUM(I253:I254)</f>
        <v>1263.2</v>
      </c>
    </row>
    <row r="253" spans="1:9" ht="45">
      <c r="A253" s="73"/>
      <c r="B253" s="92" t="s">
        <v>541</v>
      </c>
      <c r="C253" s="88" t="s">
        <v>47</v>
      </c>
      <c r="D253" s="88" t="s">
        <v>11</v>
      </c>
      <c r="E253" s="88" t="s">
        <v>479</v>
      </c>
      <c r="F253" s="88" t="s">
        <v>360</v>
      </c>
      <c r="G253" s="84">
        <v>63.2</v>
      </c>
      <c r="H253" s="84"/>
      <c r="I253" s="84">
        <f>G253+H253</f>
        <v>63.2</v>
      </c>
    </row>
    <row r="254" spans="1:9" ht="45">
      <c r="A254" s="73"/>
      <c r="B254" s="92" t="s">
        <v>542</v>
      </c>
      <c r="C254" s="88" t="s">
        <v>47</v>
      </c>
      <c r="D254" s="88" t="s">
        <v>11</v>
      </c>
      <c r="E254" s="88" t="s">
        <v>479</v>
      </c>
      <c r="F254" s="88" t="s">
        <v>360</v>
      </c>
      <c r="G254" s="84">
        <v>1200</v>
      </c>
      <c r="H254" s="84"/>
      <c r="I254" s="84">
        <f>SUM(G254:H254)</f>
        <v>1200</v>
      </c>
    </row>
    <row r="255" spans="1:9">
      <c r="A255" s="73"/>
      <c r="B255" s="92" t="s">
        <v>279</v>
      </c>
      <c r="C255" s="88" t="s">
        <v>47</v>
      </c>
      <c r="D255" s="88" t="s">
        <v>11</v>
      </c>
      <c r="E255" s="88" t="s">
        <v>122</v>
      </c>
      <c r="F255" s="89"/>
      <c r="G255" s="84">
        <f>G256+G257+G258+G259+G260</f>
        <v>6663.4</v>
      </c>
      <c r="H255" s="84">
        <f t="shared" ref="H255:I255" si="43">H256+H257+H258+H259+H260</f>
        <v>3490.3</v>
      </c>
      <c r="I255" s="84">
        <f t="shared" si="43"/>
        <v>10153.699999999999</v>
      </c>
    </row>
    <row r="256" spans="1:9" ht="22.5">
      <c r="A256" s="73"/>
      <c r="B256" s="92" t="s">
        <v>95</v>
      </c>
      <c r="C256" s="88" t="s">
        <v>47</v>
      </c>
      <c r="D256" s="88" t="s">
        <v>11</v>
      </c>
      <c r="E256" s="88" t="s">
        <v>122</v>
      </c>
      <c r="F256" s="89" t="s">
        <v>22</v>
      </c>
      <c r="G256" s="84">
        <v>1194.0999999999999</v>
      </c>
      <c r="H256" s="84">
        <f>-0.2+100</f>
        <v>99.8</v>
      </c>
      <c r="I256" s="84">
        <f>G256+H256</f>
        <v>1293.8999999999999</v>
      </c>
    </row>
    <row r="257" spans="1:9">
      <c r="A257" s="73"/>
      <c r="B257" s="92" t="s">
        <v>304</v>
      </c>
      <c r="C257" s="88" t="s">
        <v>47</v>
      </c>
      <c r="D257" s="88" t="s">
        <v>11</v>
      </c>
      <c r="E257" s="88" t="s">
        <v>122</v>
      </c>
      <c r="F257" s="89" t="s">
        <v>305</v>
      </c>
      <c r="G257" s="84">
        <v>696.6</v>
      </c>
      <c r="H257" s="84"/>
      <c r="I257" s="84">
        <f t="shared" ref="I257:I260" si="44">G257+H257</f>
        <v>696.6</v>
      </c>
    </row>
    <row r="258" spans="1:9" ht="22.5">
      <c r="A258" s="73"/>
      <c r="B258" s="86" t="s">
        <v>480</v>
      </c>
      <c r="C258" s="88" t="s">
        <v>47</v>
      </c>
      <c r="D258" s="88" t="s">
        <v>11</v>
      </c>
      <c r="E258" s="88" t="s">
        <v>122</v>
      </c>
      <c r="F258" s="89" t="s">
        <v>50</v>
      </c>
      <c r="G258" s="84">
        <f>6522.3-3200</f>
        <v>3322.3</v>
      </c>
      <c r="H258" s="84">
        <v>3200</v>
      </c>
      <c r="I258" s="84">
        <f t="shared" si="44"/>
        <v>6522.3</v>
      </c>
    </row>
    <row r="259" spans="1:9">
      <c r="A259" s="73"/>
      <c r="B259" s="86" t="s">
        <v>223</v>
      </c>
      <c r="C259" s="88" t="s">
        <v>47</v>
      </c>
      <c r="D259" s="88" t="s">
        <v>11</v>
      </c>
      <c r="E259" s="88" t="s">
        <v>122</v>
      </c>
      <c r="F259" s="89" t="s">
        <v>224</v>
      </c>
      <c r="G259" s="84">
        <v>1435.4</v>
      </c>
      <c r="H259" s="84">
        <f>0.1+190.4</f>
        <v>190.5</v>
      </c>
      <c r="I259" s="84">
        <f t="shared" si="44"/>
        <v>1625.9</v>
      </c>
    </row>
    <row r="260" spans="1:9">
      <c r="A260" s="73"/>
      <c r="B260" s="92" t="s">
        <v>104</v>
      </c>
      <c r="C260" s="88" t="s">
        <v>47</v>
      </c>
      <c r="D260" s="88" t="s">
        <v>11</v>
      </c>
      <c r="E260" s="88" t="s">
        <v>122</v>
      </c>
      <c r="F260" s="89" t="s">
        <v>36</v>
      </c>
      <c r="G260" s="84">
        <v>15</v>
      </c>
      <c r="H260" s="84"/>
      <c r="I260" s="84">
        <f t="shared" si="44"/>
        <v>15</v>
      </c>
    </row>
    <row r="261" spans="1:9" ht="67.5">
      <c r="A261" s="73"/>
      <c r="B261" s="93" t="s">
        <v>481</v>
      </c>
      <c r="C261" s="88" t="s">
        <v>47</v>
      </c>
      <c r="D261" s="88" t="s">
        <v>11</v>
      </c>
      <c r="E261" s="88" t="s">
        <v>482</v>
      </c>
      <c r="F261" s="89"/>
      <c r="G261" s="84">
        <f>SUM(G262:G262)</f>
        <v>3152.1</v>
      </c>
      <c r="H261" s="84">
        <f>SUM(H262:H262)</f>
        <v>0</v>
      </c>
      <c r="I261" s="84">
        <f>SUM(I262:I262)</f>
        <v>3152.1</v>
      </c>
    </row>
    <row r="262" spans="1:9" ht="33.75">
      <c r="A262" s="73"/>
      <c r="B262" s="93" t="s">
        <v>201</v>
      </c>
      <c r="C262" s="88" t="s">
        <v>47</v>
      </c>
      <c r="D262" s="88" t="s">
        <v>11</v>
      </c>
      <c r="E262" s="88" t="s">
        <v>482</v>
      </c>
      <c r="F262" s="89" t="s">
        <v>204</v>
      </c>
      <c r="G262" s="84">
        <v>3152.1</v>
      </c>
      <c r="H262" s="84"/>
      <c r="I262" s="84">
        <f>G262+H262</f>
        <v>3152.1</v>
      </c>
    </row>
    <row r="263" spans="1:9" ht="56.25">
      <c r="A263" s="73"/>
      <c r="B263" s="96" t="s">
        <v>483</v>
      </c>
      <c r="C263" s="88" t="s">
        <v>47</v>
      </c>
      <c r="D263" s="88" t="s">
        <v>11</v>
      </c>
      <c r="E263" s="88" t="s">
        <v>485</v>
      </c>
      <c r="F263" s="89"/>
      <c r="G263" s="84">
        <f>SUM(G264:G265)</f>
        <v>21578.9</v>
      </c>
      <c r="H263" s="84">
        <f>SUM(H264:H265)</f>
        <v>5898</v>
      </c>
      <c r="I263" s="84">
        <f>SUM(I264:I265)</f>
        <v>27476.899999999998</v>
      </c>
    </row>
    <row r="264" spans="1:9" ht="22.5">
      <c r="A264" s="73"/>
      <c r="B264" s="92" t="s">
        <v>484</v>
      </c>
      <c r="C264" s="88" t="s">
        <v>47</v>
      </c>
      <c r="D264" s="88" t="s">
        <v>11</v>
      </c>
      <c r="E264" s="88" t="s">
        <v>485</v>
      </c>
      <c r="F264" s="89" t="s">
        <v>22</v>
      </c>
      <c r="G264" s="84">
        <v>1078.9000000000001</v>
      </c>
      <c r="H264" s="84">
        <v>294.89999999999998</v>
      </c>
      <c r="I264" s="84">
        <f>G264+H264</f>
        <v>1373.8000000000002</v>
      </c>
    </row>
    <row r="265" spans="1:9" ht="22.5">
      <c r="A265" s="73"/>
      <c r="B265" s="92" t="s">
        <v>437</v>
      </c>
      <c r="C265" s="88" t="s">
        <v>47</v>
      </c>
      <c r="D265" s="88" t="s">
        <v>11</v>
      </c>
      <c r="E265" s="88" t="s">
        <v>485</v>
      </c>
      <c r="F265" s="89" t="s">
        <v>22</v>
      </c>
      <c r="G265" s="84">
        <v>20500</v>
      </c>
      <c r="H265" s="84">
        <v>5603.1</v>
      </c>
      <c r="I265" s="84">
        <f>G265+H265</f>
        <v>26103.1</v>
      </c>
    </row>
    <row r="266" spans="1:9" ht="36" customHeight="1">
      <c r="A266" s="73"/>
      <c r="B266" s="86" t="s">
        <v>435</v>
      </c>
      <c r="C266" s="88" t="s">
        <v>47</v>
      </c>
      <c r="D266" s="88" t="s">
        <v>11</v>
      </c>
      <c r="E266" s="88" t="s">
        <v>436</v>
      </c>
      <c r="F266" s="89"/>
      <c r="G266" s="84">
        <f>SUM(G267:G268)</f>
        <v>31578.9</v>
      </c>
      <c r="H266" s="84">
        <f>SUM(H267:H268)</f>
        <v>65590.100000000006</v>
      </c>
      <c r="I266" s="84">
        <f>SUM(I267:I268)</f>
        <v>97169</v>
      </c>
    </row>
    <row r="267" spans="1:9" ht="22.5">
      <c r="A267" s="73"/>
      <c r="B267" s="86" t="s">
        <v>430</v>
      </c>
      <c r="C267" s="88" t="s">
        <v>47</v>
      </c>
      <c r="D267" s="88" t="s">
        <v>11</v>
      </c>
      <c r="E267" s="88" t="s">
        <v>436</v>
      </c>
      <c r="F267" s="89" t="s">
        <v>50</v>
      </c>
      <c r="G267" s="84">
        <v>1578.9</v>
      </c>
      <c r="H267" s="84">
        <v>-607.20000000000005</v>
      </c>
      <c r="I267" s="84">
        <f>G267+H267</f>
        <v>971.7</v>
      </c>
    </row>
    <row r="268" spans="1:9" ht="22.5">
      <c r="A268" s="73"/>
      <c r="B268" s="86" t="s">
        <v>405</v>
      </c>
      <c r="C268" s="88" t="s">
        <v>47</v>
      </c>
      <c r="D268" s="88" t="s">
        <v>11</v>
      </c>
      <c r="E268" s="88" t="s">
        <v>436</v>
      </c>
      <c r="F268" s="89" t="s">
        <v>50</v>
      </c>
      <c r="G268" s="84">
        <v>30000</v>
      </c>
      <c r="H268" s="84">
        <f>61098.9+5098.4</f>
        <v>66197.3</v>
      </c>
      <c r="I268" s="84">
        <f>G268+H268</f>
        <v>96197.3</v>
      </c>
    </row>
    <row r="269" spans="1:9" ht="33.75">
      <c r="A269" s="73"/>
      <c r="B269" s="94" t="s">
        <v>548</v>
      </c>
      <c r="C269" s="88" t="s">
        <v>47</v>
      </c>
      <c r="D269" s="88" t="s">
        <v>11</v>
      </c>
      <c r="E269" s="88" t="s">
        <v>549</v>
      </c>
      <c r="F269" s="89"/>
      <c r="G269" s="84">
        <f>G270</f>
        <v>3200</v>
      </c>
      <c r="H269" s="84">
        <f>H270</f>
        <v>-3200</v>
      </c>
      <c r="I269" s="84">
        <f>I270</f>
        <v>0</v>
      </c>
    </row>
    <row r="270" spans="1:9" ht="22.5">
      <c r="A270" s="73"/>
      <c r="B270" s="86" t="s">
        <v>405</v>
      </c>
      <c r="C270" s="88" t="s">
        <v>47</v>
      </c>
      <c r="D270" s="88" t="s">
        <v>11</v>
      </c>
      <c r="E270" s="88" t="s">
        <v>549</v>
      </c>
      <c r="F270" s="89" t="s">
        <v>50</v>
      </c>
      <c r="G270" s="84">
        <v>3200</v>
      </c>
      <c r="H270" s="84">
        <v>-3200</v>
      </c>
      <c r="I270" s="84">
        <f>G270+H270</f>
        <v>0</v>
      </c>
    </row>
    <row r="271" spans="1:9" ht="22.5">
      <c r="A271" s="73"/>
      <c r="B271" s="92" t="s">
        <v>369</v>
      </c>
      <c r="C271" s="88" t="s">
        <v>47</v>
      </c>
      <c r="D271" s="88" t="s">
        <v>11</v>
      </c>
      <c r="E271" s="88" t="s">
        <v>371</v>
      </c>
      <c r="F271" s="89"/>
      <c r="G271" s="84">
        <f>SUM(G272:G272)</f>
        <v>969.1</v>
      </c>
      <c r="H271" s="84">
        <f>SUM(H272:H272)</f>
        <v>0</v>
      </c>
      <c r="I271" s="84">
        <f>SUM(I272:I272)</f>
        <v>969.1</v>
      </c>
    </row>
    <row r="272" spans="1:9" ht="22.5">
      <c r="A272" s="73"/>
      <c r="B272" s="92" t="s">
        <v>437</v>
      </c>
      <c r="C272" s="88" t="s">
        <v>47</v>
      </c>
      <c r="D272" s="88" t="s">
        <v>11</v>
      </c>
      <c r="E272" s="88" t="s">
        <v>371</v>
      </c>
      <c r="F272" s="89" t="s">
        <v>22</v>
      </c>
      <c r="G272" s="84">
        <f>369.5+599.6</f>
        <v>969.1</v>
      </c>
      <c r="H272" s="84"/>
      <c r="I272" s="84">
        <f>G272+H272</f>
        <v>969.1</v>
      </c>
    </row>
    <row r="273" spans="1:9" ht="22.5">
      <c r="A273" s="73"/>
      <c r="B273" s="94" t="s">
        <v>181</v>
      </c>
      <c r="C273" s="88" t="s">
        <v>47</v>
      </c>
      <c r="D273" s="88" t="s">
        <v>11</v>
      </c>
      <c r="E273" s="88" t="s">
        <v>182</v>
      </c>
      <c r="F273" s="88"/>
      <c r="G273" s="84">
        <f t="shared" ref="G273:I274" si="45">G274</f>
        <v>610</v>
      </c>
      <c r="H273" s="84">
        <f t="shared" si="45"/>
        <v>0</v>
      </c>
      <c r="I273" s="84">
        <f t="shared" si="45"/>
        <v>610</v>
      </c>
    </row>
    <row r="274" spans="1:9" ht="22.5">
      <c r="A274" s="73"/>
      <c r="B274" s="94" t="s">
        <v>365</v>
      </c>
      <c r="C274" s="88" t="s">
        <v>47</v>
      </c>
      <c r="D274" s="88" t="s">
        <v>11</v>
      </c>
      <c r="E274" s="88" t="s">
        <v>363</v>
      </c>
      <c r="F274" s="88"/>
      <c r="G274" s="84">
        <f t="shared" si="45"/>
        <v>610</v>
      </c>
      <c r="H274" s="84">
        <f t="shared" si="45"/>
        <v>0</v>
      </c>
      <c r="I274" s="84">
        <f t="shared" si="45"/>
        <v>610</v>
      </c>
    </row>
    <row r="275" spans="1:9" ht="33.75">
      <c r="A275" s="73"/>
      <c r="B275" s="94" t="s">
        <v>366</v>
      </c>
      <c r="C275" s="88" t="s">
        <v>47</v>
      </c>
      <c r="D275" s="88" t="s">
        <v>11</v>
      </c>
      <c r="E275" s="88" t="s">
        <v>364</v>
      </c>
      <c r="F275" s="88"/>
      <c r="G275" s="84">
        <f>SUM(G276:G276)</f>
        <v>610</v>
      </c>
      <c r="H275" s="84">
        <f>SUM(H276:H276)</f>
        <v>0</v>
      </c>
      <c r="I275" s="84">
        <f>SUM(I276:I276)</f>
        <v>610</v>
      </c>
    </row>
    <row r="276" spans="1:9" ht="33.75">
      <c r="A276" s="73"/>
      <c r="B276" s="93" t="s">
        <v>201</v>
      </c>
      <c r="C276" s="88" t="s">
        <v>47</v>
      </c>
      <c r="D276" s="88" t="s">
        <v>11</v>
      </c>
      <c r="E276" s="88" t="s">
        <v>364</v>
      </c>
      <c r="F276" s="88" t="s">
        <v>204</v>
      </c>
      <c r="G276" s="84">
        <v>610</v>
      </c>
      <c r="H276" s="84"/>
      <c r="I276" s="84">
        <f>G276+H276</f>
        <v>610</v>
      </c>
    </row>
    <row r="277" spans="1:9">
      <c r="A277" s="73" t="s">
        <v>407</v>
      </c>
      <c r="B277" s="76" t="s">
        <v>368</v>
      </c>
      <c r="C277" s="87" t="s">
        <v>47</v>
      </c>
      <c r="D277" s="87" t="s">
        <v>17</v>
      </c>
      <c r="E277" s="87"/>
      <c r="F277" s="87"/>
      <c r="G277" s="81">
        <f>G287+G278</f>
        <v>381.9</v>
      </c>
      <c r="H277" s="81">
        <f>H287+H278</f>
        <v>1</v>
      </c>
      <c r="I277" s="81">
        <f>I287+I278</f>
        <v>382.9</v>
      </c>
    </row>
    <row r="278" spans="1:9" ht="22.5">
      <c r="A278" s="73"/>
      <c r="B278" s="92" t="s">
        <v>184</v>
      </c>
      <c r="C278" s="88" t="s">
        <v>47</v>
      </c>
      <c r="D278" s="88" t="s">
        <v>17</v>
      </c>
      <c r="E278" s="88" t="s">
        <v>183</v>
      </c>
      <c r="F278" s="89"/>
      <c r="G278" s="84">
        <f>G279+G283</f>
        <v>147</v>
      </c>
      <c r="H278" s="84">
        <f t="shared" ref="H278:I278" si="46">H279+H283</f>
        <v>1</v>
      </c>
      <c r="I278" s="84">
        <f t="shared" si="46"/>
        <v>148</v>
      </c>
    </row>
    <row r="279" spans="1:9">
      <c r="A279" s="73"/>
      <c r="B279" s="92" t="s">
        <v>192</v>
      </c>
      <c r="C279" s="88" t="s">
        <v>47</v>
      </c>
      <c r="D279" s="88" t="s">
        <v>17</v>
      </c>
      <c r="E279" s="88" t="s">
        <v>193</v>
      </c>
      <c r="F279" s="89"/>
      <c r="G279" s="84">
        <f>SUM(G280)</f>
        <v>5</v>
      </c>
      <c r="H279" s="84">
        <f t="shared" ref="H279:I281" si="47">SUM(H280)</f>
        <v>1</v>
      </c>
      <c r="I279" s="84">
        <f t="shared" si="47"/>
        <v>6</v>
      </c>
    </row>
    <row r="280" spans="1:9" ht="22.5">
      <c r="A280" s="73"/>
      <c r="B280" s="92" t="s">
        <v>487</v>
      </c>
      <c r="C280" s="88" t="s">
        <v>47</v>
      </c>
      <c r="D280" s="88" t="s">
        <v>17</v>
      </c>
      <c r="E280" s="88" t="s">
        <v>490</v>
      </c>
      <c r="F280" s="89"/>
      <c r="G280" s="84">
        <f>SUM(G281)</f>
        <v>5</v>
      </c>
      <c r="H280" s="84">
        <f t="shared" si="47"/>
        <v>1</v>
      </c>
      <c r="I280" s="84">
        <f t="shared" si="47"/>
        <v>6</v>
      </c>
    </row>
    <row r="281" spans="1:9" ht="22.5">
      <c r="A281" s="73"/>
      <c r="B281" s="92" t="s">
        <v>488</v>
      </c>
      <c r="C281" s="88" t="s">
        <v>47</v>
      </c>
      <c r="D281" s="88" t="s">
        <v>17</v>
      </c>
      <c r="E281" s="88" t="s">
        <v>491</v>
      </c>
      <c r="F281" s="89"/>
      <c r="G281" s="84">
        <f>SUM(G282)</f>
        <v>5</v>
      </c>
      <c r="H281" s="84">
        <f t="shared" si="47"/>
        <v>1</v>
      </c>
      <c r="I281" s="84">
        <f t="shared" si="47"/>
        <v>6</v>
      </c>
    </row>
    <row r="282" spans="1:9" ht="22.5">
      <c r="A282" s="73"/>
      <c r="B282" s="92" t="s">
        <v>95</v>
      </c>
      <c r="C282" s="88" t="s">
        <v>47</v>
      </c>
      <c r="D282" s="88" t="s">
        <v>17</v>
      </c>
      <c r="E282" s="88" t="s">
        <v>491</v>
      </c>
      <c r="F282" s="89" t="s">
        <v>22</v>
      </c>
      <c r="G282" s="84">
        <v>5</v>
      </c>
      <c r="H282" s="84">
        <v>1</v>
      </c>
      <c r="I282" s="84">
        <f>G282+H282</f>
        <v>6</v>
      </c>
    </row>
    <row r="283" spans="1:9">
      <c r="A283" s="73"/>
      <c r="B283" s="92" t="s">
        <v>185</v>
      </c>
      <c r="C283" s="88" t="s">
        <v>47</v>
      </c>
      <c r="D283" s="88" t="s">
        <v>17</v>
      </c>
      <c r="E283" s="88" t="s">
        <v>186</v>
      </c>
      <c r="F283" s="89"/>
      <c r="G283" s="84">
        <f>G284</f>
        <v>142</v>
      </c>
      <c r="H283" s="84">
        <f>H284</f>
        <v>0</v>
      </c>
      <c r="I283" s="84">
        <f>I284</f>
        <v>142</v>
      </c>
    </row>
    <row r="284" spans="1:9" ht="22.5">
      <c r="A284" s="73"/>
      <c r="B284" s="92" t="s">
        <v>369</v>
      </c>
      <c r="C284" s="88" t="s">
        <v>47</v>
      </c>
      <c r="D284" s="88" t="s">
        <v>17</v>
      </c>
      <c r="E284" s="88" t="s">
        <v>371</v>
      </c>
      <c r="F284" s="89"/>
      <c r="G284" s="84">
        <f>SUM(G285:G286)</f>
        <v>142</v>
      </c>
      <c r="H284" s="84">
        <f>SUM(H285:H286)</f>
        <v>0</v>
      </c>
      <c r="I284" s="84">
        <f>SUM(I285:I286)</f>
        <v>142</v>
      </c>
    </row>
    <row r="285" spans="1:9" ht="22.5">
      <c r="A285" s="73"/>
      <c r="B285" s="92" t="s">
        <v>95</v>
      </c>
      <c r="C285" s="88" t="s">
        <v>47</v>
      </c>
      <c r="D285" s="88" t="s">
        <v>17</v>
      </c>
      <c r="E285" s="88" t="s">
        <v>371</v>
      </c>
      <c r="F285" s="88" t="s">
        <v>22</v>
      </c>
      <c r="G285" s="84">
        <v>92</v>
      </c>
      <c r="H285" s="84"/>
      <c r="I285" s="84">
        <f>G285+H285</f>
        <v>92</v>
      </c>
    </row>
    <row r="286" spans="1:9">
      <c r="A286" s="73"/>
      <c r="B286" s="92" t="s">
        <v>370</v>
      </c>
      <c r="C286" s="88" t="s">
        <v>47</v>
      </c>
      <c r="D286" s="88" t="s">
        <v>17</v>
      </c>
      <c r="E286" s="88" t="s">
        <v>371</v>
      </c>
      <c r="F286" s="88" t="s">
        <v>69</v>
      </c>
      <c r="G286" s="84">
        <v>50</v>
      </c>
      <c r="H286" s="84"/>
      <c r="I286" s="84">
        <f>G286+H286</f>
        <v>50</v>
      </c>
    </row>
    <row r="287" spans="1:9" ht="22.5">
      <c r="A287" s="73"/>
      <c r="B287" s="92" t="s">
        <v>181</v>
      </c>
      <c r="C287" s="88" t="s">
        <v>47</v>
      </c>
      <c r="D287" s="88" t="s">
        <v>17</v>
      </c>
      <c r="E287" s="88" t="s">
        <v>182</v>
      </c>
      <c r="F287" s="89"/>
      <c r="G287" s="84">
        <f t="shared" ref="G287:I290" si="48">G288</f>
        <v>234.9</v>
      </c>
      <c r="H287" s="84">
        <f t="shared" si="48"/>
        <v>0</v>
      </c>
      <c r="I287" s="84">
        <f t="shared" si="48"/>
        <v>234.9</v>
      </c>
    </row>
    <row r="288" spans="1:9">
      <c r="A288" s="73"/>
      <c r="B288" s="92" t="s">
        <v>222</v>
      </c>
      <c r="C288" s="88" t="s">
        <v>47</v>
      </c>
      <c r="D288" s="88" t="s">
        <v>17</v>
      </c>
      <c r="E288" s="88" t="s">
        <v>194</v>
      </c>
      <c r="F288" s="89"/>
      <c r="G288" s="84">
        <f t="shared" si="48"/>
        <v>234.9</v>
      </c>
      <c r="H288" s="84">
        <f t="shared" si="48"/>
        <v>0</v>
      </c>
      <c r="I288" s="84">
        <f t="shared" si="48"/>
        <v>234.9</v>
      </c>
    </row>
    <row r="289" spans="1:9" ht="33.75">
      <c r="A289" s="73"/>
      <c r="B289" s="92" t="s">
        <v>152</v>
      </c>
      <c r="C289" s="88" t="s">
        <v>47</v>
      </c>
      <c r="D289" s="88" t="s">
        <v>17</v>
      </c>
      <c r="E289" s="88" t="s">
        <v>153</v>
      </c>
      <c r="F289" s="88"/>
      <c r="G289" s="84">
        <f t="shared" si="48"/>
        <v>234.9</v>
      </c>
      <c r="H289" s="84">
        <f t="shared" si="48"/>
        <v>0</v>
      </c>
      <c r="I289" s="84">
        <f t="shared" si="48"/>
        <v>234.9</v>
      </c>
    </row>
    <row r="290" spans="1:9" ht="22.5">
      <c r="A290" s="73"/>
      <c r="B290" s="103" t="s">
        <v>486</v>
      </c>
      <c r="C290" s="88" t="s">
        <v>47</v>
      </c>
      <c r="D290" s="88" t="s">
        <v>17</v>
      </c>
      <c r="E290" s="88" t="s">
        <v>489</v>
      </c>
      <c r="F290" s="88"/>
      <c r="G290" s="84">
        <f t="shared" si="48"/>
        <v>234.9</v>
      </c>
      <c r="H290" s="84">
        <f t="shared" si="48"/>
        <v>0</v>
      </c>
      <c r="I290" s="84">
        <f t="shared" si="48"/>
        <v>234.9</v>
      </c>
    </row>
    <row r="291" spans="1:9">
      <c r="A291" s="73"/>
      <c r="B291" s="104" t="s">
        <v>223</v>
      </c>
      <c r="C291" s="88" t="s">
        <v>47</v>
      </c>
      <c r="D291" s="88" t="s">
        <v>17</v>
      </c>
      <c r="E291" s="88" t="s">
        <v>489</v>
      </c>
      <c r="F291" s="88" t="s">
        <v>224</v>
      </c>
      <c r="G291" s="84">
        <v>234.9</v>
      </c>
      <c r="H291" s="84"/>
      <c r="I291" s="84">
        <f>G291+H291</f>
        <v>234.9</v>
      </c>
    </row>
    <row r="292" spans="1:9">
      <c r="A292" s="73" t="s">
        <v>408</v>
      </c>
      <c r="B292" s="98" t="s">
        <v>202</v>
      </c>
      <c r="C292" s="87" t="s">
        <v>47</v>
      </c>
      <c r="D292" s="87" t="s">
        <v>47</v>
      </c>
      <c r="E292" s="87"/>
      <c r="F292" s="87"/>
      <c r="G292" s="81">
        <f t="shared" ref="G292:I293" si="49">G293</f>
        <v>13385.500000000002</v>
      </c>
      <c r="H292" s="81">
        <f t="shared" si="49"/>
        <v>850.59999999999991</v>
      </c>
      <c r="I292" s="81">
        <f t="shared" si="49"/>
        <v>14236.100000000002</v>
      </c>
    </row>
    <row r="293" spans="1:9" ht="33.75">
      <c r="A293" s="73"/>
      <c r="B293" s="92" t="s">
        <v>307</v>
      </c>
      <c r="C293" s="88" t="s">
        <v>47</v>
      </c>
      <c r="D293" s="88" t="s">
        <v>47</v>
      </c>
      <c r="E293" s="88" t="s">
        <v>308</v>
      </c>
      <c r="F293" s="87"/>
      <c r="G293" s="84">
        <f t="shared" si="49"/>
        <v>13385.500000000002</v>
      </c>
      <c r="H293" s="84">
        <f>H294</f>
        <v>850.59999999999991</v>
      </c>
      <c r="I293" s="84">
        <f t="shared" si="49"/>
        <v>14236.100000000002</v>
      </c>
    </row>
    <row r="294" spans="1:9" ht="22.5">
      <c r="A294" s="73"/>
      <c r="B294" s="92" t="s">
        <v>184</v>
      </c>
      <c r="C294" s="88" t="s">
        <v>47</v>
      </c>
      <c r="D294" s="88" t="s">
        <v>47</v>
      </c>
      <c r="E294" s="88" t="s">
        <v>183</v>
      </c>
      <c r="F294" s="89"/>
      <c r="G294" s="84">
        <f t="shared" ref="G294" si="50">G295+G302</f>
        <v>13385.500000000002</v>
      </c>
      <c r="H294" s="84">
        <f t="shared" ref="H294:I294" si="51">H295+H302</f>
        <v>850.59999999999991</v>
      </c>
      <c r="I294" s="84">
        <f t="shared" si="51"/>
        <v>14236.100000000002</v>
      </c>
    </row>
    <row r="295" spans="1:9" ht="33.75">
      <c r="A295" s="73"/>
      <c r="B295" s="92" t="s">
        <v>203</v>
      </c>
      <c r="C295" s="88" t="s">
        <v>47</v>
      </c>
      <c r="D295" s="88" t="s">
        <v>47</v>
      </c>
      <c r="E295" s="88" t="s">
        <v>227</v>
      </c>
      <c r="F295" s="89"/>
      <c r="G295" s="84">
        <f t="shared" ref="G295" si="52">G296+G297+G298+G299+G300+G301</f>
        <v>3907.7000000000007</v>
      </c>
      <c r="H295" s="84">
        <f t="shared" ref="H295:I295" si="53">H296+H297+H298+H299+H300+H301</f>
        <v>0</v>
      </c>
      <c r="I295" s="84">
        <f t="shared" si="53"/>
        <v>3907.7000000000007</v>
      </c>
    </row>
    <row r="296" spans="1:9" ht="22.5">
      <c r="A296" s="73"/>
      <c r="B296" s="92" t="s">
        <v>21</v>
      </c>
      <c r="C296" s="88" t="s">
        <v>47</v>
      </c>
      <c r="D296" s="88" t="s">
        <v>47</v>
      </c>
      <c r="E296" s="88" t="s">
        <v>227</v>
      </c>
      <c r="F296" s="89" t="s">
        <v>27</v>
      </c>
      <c r="G296" s="84">
        <f>83.3+87.1</f>
        <v>170.39999999999998</v>
      </c>
      <c r="H296" s="84"/>
      <c r="I296" s="84">
        <f t="shared" ref="I296:I299" si="54">G296+H296</f>
        <v>170.39999999999998</v>
      </c>
    </row>
    <row r="297" spans="1:9" ht="22.5">
      <c r="A297" s="73"/>
      <c r="B297" s="92" t="s">
        <v>95</v>
      </c>
      <c r="C297" s="88" t="s">
        <v>47</v>
      </c>
      <c r="D297" s="88" t="s">
        <v>47</v>
      </c>
      <c r="E297" s="88" t="s">
        <v>227</v>
      </c>
      <c r="F297" s="89" t="s">
        <v>22</v>
      </c>
      <c r="G297" s="84">
        <f>2525.4+484.4+22.9</f>
        <v>3032.7000000000003</v>
      </c>
      <c r="H297" s="84"/>
      <c r="I297" s="84">
        <f t="shared" si="54"/>
        <v>3032.7000000000003</v>
      </c>
    </row>
    <row r="298" spans="1:9" ht="33.75">
      <c r="A298" s="73"/>
      <c r="B298" s="86" t="s">
        <v>57</v>
      </c>
      <c r="C298" s="88" t="s">
        <v>47</v>
      </c>
      <c r="D298" s="88" t="s">
        <v>47</v>
      </c>
      <c r="E298" s="88" t="s">
        <v>227</v>
      </c>
      <c r="F298" s="88" t="s">
        <v>68</v>
      </c>
      <c r="G298" s="84">
        <v>460.9</v>
      </c>
      <c r="H298" s="84"/>
      <c r="I298" s="84">
        <f t="shared" si="54"/>
        <v>460.9</v>
      </c>
    </row>
    <row r="299" spans="1:9">
      <c r="A299" s="73"/>
      <c r="B299" s="92" t="s">
        <v>370</v>
      </c>
      <c r="C299" s="88" t="s">
        <v>47</v>
      </c>
      <c r="D299" s="88" t="s">
        <v>47</v>
      </c>
      <c r="E299" s="88" t="s">
        <v>227</v>
      </c>
      <c r="F299" s="88" t="s">
        <v>69</v>
      </c>
      <c r="G299" s="84">
        <v>43.6</v>
      </c>
      <c r="H299" s="84"/>
      <c r="I299" s="84">
        <f t="shared" si="54"/>
        <v>43.6</v>
      </c>
    </row>
    <row r="300" spans="1:9">
      <c r="A300" s="73"/>
      <c r="B300" s="90" t="s">
        <v>23</v>
      </c>
      <c r="C300" s="88" t="s">
        <v>47</v>
      </c>
      <c r="D300" s="88" t="s">
        <v>47</v>
      </c>
      <c r="E300" s="88" t="s">
        <v>227</v>
      </c>
      <c r="F300" s="88" t="s">
        <v>103</v>
      </c>
      <c r="G300" s="84">
        <v>180.8</v>
      </c>
      <c r="H300" s="84"/>
      <c r="I300" s="84">
        <f t="shared" ref="I300:I301" si="55">G300+H300</f>
        <v>180.8</v>
      </c>
    </row>
    <row r="301" spans="1:9">
      <c r="A301" s="73"/>
      <c r="B301" s="92" t="s">
        <v>104</v>
      </c>
      <c r="C301" s="88" t="s">
        <v>47</v>
      </c>
      <c r="D301" s="88" t="s">
        <v>47</v>
      </c>
      <c r="E301" s="88" t="s">
        <v>227</v>
      </c>
      <c r="F301" s="88" t="s">
        <v>36</v>
      </c>
      <c r="G301" s="84">
        <v>19.3</v>
      </c>
      <c r="H301" s="84"/>
      <c r="I301" s="84">
        <f t="shared" si="55"/>
        <v>19.3</v>
      </c>
    </row>
    <row r="302" spans="1:9" ht="33.75">
      <c r="A302" s="73"/>
      <c r="B302" s="86" t="s">
        <v>228</v>
      </c>
      <c r="C302" s="88" t="s">
        <v>47</v>
      </c>
      <c r="D302" s="88" t="s">
        <v>47</v>
      </c>
      <c r="E302" s="88" t="s">
        <v>229</v>
      </c>
      <c r="F302" s="88"/>
      <c r="G302" s="84">
        <f>G303+G304+G305</f>
        <v>9477.8000000000011</v>
      </c>
      <c r="H302" s="84">
        <f t="shared" ref="H302:I302" si="56">H303+H304+H305</f>
        <v>850.59999999999991</v>
      </c>
      <c r="I302" s="84">
        <f t="shared" si="56"/>
        <v>10328.400000000001</v>
      </c>
    </row>
    <row r="303" spans="1:9">
      <c r="A303" s="73"/>
      <c r="B303" s="90" t="s">
        <v>162</v>
      </c>
      <c r="C303" s="88" t="s">
        <v>47</v>
      </c>
      <c r="D303" s="88" t="s">
        <v>47</v>
      </c>
      <c r="E303" s="88" t="s">
        <v>229</v>
      </c>
      <c r="F303" s="88" t="s">
        <v>35</v>
      </c>
      <c r="G303" s="84">
        <v>6527.4</v>
      </c>
      <c r="H303" s="84">
        <v>653.29999999999995</v>
      </c>
      <c r="I303" s="84">
        <f>G303+H303</f>
        <v>7180.7</v>
      </c>
    </row>
    <row r="304" spans="1:9" ht="22.5">
      <c r="A304" s="73"/>
      <c r="B304" s="90" t="s">
        <v>163</v>
      </c>
      <c r="C304" s="88" t="s">
        <v>47</v>
      </c>
      <c r="D304" s="88" t="s">
        <v>47</v>
      </c>
      <c r="E304" s="88" t="s">
        <v>229</v>
      </c>
      <c r="F304" s="88" t="s">
        <v>116</v>
      </c>
      <c r="G304" s="84">
        <v>1987.2</v>
      </c>
      <c r="H304" s="84">
        <v>197.3</v>
      </c>
      <c r="I304" s="84">
        <f>G304+H304</f>
        <v>2184.5</v>
      </c>
    </row>
    <row r="305" spans="1:9" ht="33.75">
      <c r="A305" s="73"/>
      <c r="B305" s="86" t="s">
        <v>57</v>
      </c>
      <c r="C305" s="88" t="s">
        <v>47</v>
      </c>
      <c r="D305" s="88" t="s">
        <v>47</v>
      </c>
      <c r="E305" s="88" t="s">
        <v>229</v>
      </c>
      <c r="F305" s="88" t="s">
        <v>68</v>
      </c>
      <c r="G305" s="84">
        <v>963.2</v>
      </c>
      <c r="H305" s="84"/>
      <c r="I305" s="84">
        <f>G305+H305</f>
        <v>963.2</v>
      </c>
    </row>
    <row r="306" spans="1:9">
      <c r="A306" s="9">
        <v>6</v>
      </c>
      <c r="B306" s="76" t="s">
        <v>52</v>
      </c>
      <c r="C306" s="10" t="s">
        <v>53</v>
      </c>
      <c r="D306" s="10" t="s">
        <v>54</v>
      </c>
      <c r="E306" s="10"/>
      <c r="F306" s="10"/>
      <c r="G306" s="78">
        <f>G307+G337+G384+G425+G430+G436</f>
        <v>484993.1</v>
      </c>
      <c r="H306" s="78">
        <f t="shared" ref="H306:I306" si="57">H307+H337+H384+H425+H430+H436</f>
        <v>739.10000000000355</v>
      </c>
      <c r="I306" s="78">
        <f t="shared" si="57"/>
        <v>485732.19999999995</v>
      </c>
    </row>
    <row r="307" spans="1:9">
      <c r="A307" s="73" t="s">
        <v>55</v>
      </c>
      <c r="B307" s="76" t="s">
        <v>56</v>
      </c>
      <c r="C307" s="87" t="s">
        <v>53</v>
      </c>
      <c r="D307" s="87" t="s">
        <v>8</v>
      </c>
      <c r="E307" s="87"/>
      <c r="F307" s="87"/>
      <c r="G307" s="81">
        <f>G308</f>
        <v>119796.2</v>
      </c>
      <c r="H307" s="81">
        <f>H308</f>
        <v>555.09999999999491</v>
      </c>
      <c r="I307" s="81">
        <f>I308</f>
        <v>120351.29999999999</v>
      </c>
    </row>
    <row r="308" spans="1:9" ht="33.75">
      <c r="A308" s="73"/>
      <c r="B308" s="92" t="s">
        <v>309</v>
      </c>
      <c r="C308" s="88" t="s">
        <v>53</v>
      </c>
      <c r="D308" s="88" t="s">
        <v>8</v>
      </c>
      <c r="E308" s="88" t="s">
        <v>196</v>
      </c>
      <c r="F308" s="88"/>
      <c r="G308" s="84">
        <f>G309</f>
        <v>119796.2</v>
      </c>
      <c r="H308" s="84">
        <f>H309</f>
        <v>555.09999999999491</v>
      </c>
      <c r="I308" s="84">
        <f t="shared" ref="I308" si="58">I309</f>
        <v>120351.29999999999</v>
      </c>
    </row>
    <row r="309" spans="1:9">
      <c r="A309" s="73"/>
      <c r="B309" s="92" t="s">
        <v>195</v>
      </c>
      <c r="C309" s="88" t="s">
        <v>53</v>
      </c>
      <c r="D309" s="88" t="s">
        <v>8</v>
      </c>
      <c r="E309" s="88" t="s">
        <v>197</v>
      </c>
      <c r="F309" s="88"/>
      <c r="G309" s="84">
        <f>G310+G313+G315+G317+G319+G321+G323+G325+G327+G329+G331+G334</f>
        <v>119796.2</v>
      </c>
      <c r="H309" s="84">
        <f t="shared" ref="H309:I309" si="59">H310+H313+H315+H317+H319+H321+H323+H325+H327+H329+H331+H334</f>
        <v>555.09999999999491</v>
      </c>
      <c r="I309" s="84">
        <f t="shared" si="59"/>
        <v>120351.29999999999</v>
      </c>
    </row>
    <row r="310" spans="1:9" ht="22.5">
      <c r="A310" s="73"/>
      <c r="B310" s="92" t="s">
        <v>123</v>
      </c>
      <c r="C310" s="88" t="s">
        <v>53</v>
      </c>
      <c r="D310" s="88" t="s">
        <v>8</v>
      </c>
      <c r="E310" s="88" t="s">
        <v>124</v>
      </c>
      <c r="F310" s="88"/>
      <c r="G310" s="84">
        <f>SUM(G311:G312)</f>
        <v>11247.599999999999</v>
      </c>
      <c r="H310" s="84">
        <f>SUM(H311:H312)</f>
        <v>0</v>
      </c>
      <c r="I310" s="84">
        <f>SUM(I311:I312)</f>
        <v>11247.599999999999</v>
      </c>
    </row>
    <row r="311" spans="1:9" ht="33.75">
      <c r="A311" s="73"/>
      <c r="B311" s="90" t="s">
        <v>58</v>
      </c>
      <c r="C311" s="88" t="s">
        <v>53</v>
      </c>
      <c r="D311" s="88" t="s">
        <v>8</v>
      </c>
      <c r="E311" s="88" t="s">
        <v>124</v>
      </c>
      <c r="F311" s="88" t="s">
        <v>68</v>
      </c>
      <c r="G311" s="84">
        <v>8994.9</v>
      </c>
      <c r="H311" s="84"/>
      <c r="I311" s="84">
        <f>G311+H311</f>
        <v>8994.9</v>
      </c>
    </row>
    <row r="312" spans="1:9">
      <c r="A312" s="73"/>
      <c r="B312" s="90" t="s">
        <v>370</v>
      </c>
      <c r="C312" s="88" t="s">
        <v>53</v>
      </c>
      <c r="D312" s="88" t="s">
        <v>8</v>
      </c>
      <c r="E312" s="88" t="s">
        <v>124</v>
      </c>
      <c r="F312" s="88" t="s">
        <v>69</v>
      </c>
      <c r="G312" s="84">
        <v>2252.6999999999998</v>
      </c>
      <c r="H312" s="84"/>
      <c r="I312" s="84">
        <f>G312+H312</f>
        <v>2252.6999999999998</v>
      </c>
    </row>
    <row r="313" spans="1:9" ht="22.5">
      <c r="A313" s="73"/>
      <c r="B313" s="92" t="s">
        <v>249</v>
      </c>
      <c r="C313" s="88" t="s">
        <v>53</v>
      </c>
      <c r="D313" s="88" t="s">
        <v>8</v>
      </c>
      <c r="E313" s="88" t="s">
        <v>255</v>
      </c>
      <c r="F313" s="89"/>
      <c r="G313" s="84">
        <f>SUM(G314)</f>
        <v>6501.5</v>
      </c>
      <c r="H313" s="84">
        <f>SUM(H314)</f>
        <v>0</v>
      </c>
      <c r="I313" s="84">
        <f>SUM(I314)</f>
        <v>6501.5</v>
      </c>
    </row>
    <row r="314" spans="1:9" ht="33.75">
      <c r="A314" s="73"/>
      <c r="B314" s="92" t="s">
        <v>58</v>
      </c>
      <c r="C314" s="88" t="s">
        <v>53</v>
      </c>
      <c r="D314" s="88" t="s">
        <v>8</v>
      </c>
      <c r="E314" s="88" t="s">
        <v>255</v>
      </c>
      <c r="F314" s="88" t="s">
        <v>68</v>
      </c>
      <c r="G314" s="84">
        <v>6501.5</v>
      </c>
      <c r="H314" s="84"/>
      <c r="I314" s="84">
        <f>G314+H314</f>
        <v>6501.5</v>
      </c>
    </row>
    <row r="315" spans="1:9" ht="22.5">
      <c r="A315" s="73"/>
      <c r="B315" s="92" t="s">
        <v>250</v>
      </c>
      <c r="C315" s="88" t="s">
        <v>53</v>
      </c>
      <c r="D315" s="88" t="s">
        <v>8</v>
      </c>
      <c r="E315" s="88" t="s">
        <v>256</v>
      </c>
      <c r="F315" s="89"/>
      <c r="G315" s="84">
        <f>SUM(G316)</f>
        <v>5593.8</v>
      </c>
      <c r="H315" s="84">
        <f>SUM(H316)</f>
        <v>0</v>
      </c>
      <c r="I315" s="84">
        <f>SUM(I316)</f>
        <v>5593.8</v>
      </c>
    </row>
    <row r="316" spans="1:9" ht="33.75">
      <c r="A316" s="73"/>
      <c r="B316" s="92" t="s">
        <v>58</v>
      </c>
      <c r="C316" s="88" t="s">
        <v>53</v>
      </c>
      <c r="D316" s="88" t="s">
        <v>8</v>
      </c>
      <c r="E316" s="88" t="s">
        <v>256</v>
      </c>
      <c r="F316" s="88" t="s">
        <v>68</v>
      </c>
      <c r="G316" s="84">
        <v>5593.8</v>
      </c>
      <c r="H316" s="84"/>
      <c r="I316" s="84">
        <f>G316+H316</f>
        <v>5593.8</v>
      </c>
    </row>
    <row r="317" spans="1:9" ht="33.75">
      <c r="A317" s="73"/>
      <c r="B317" s="92" t="s">
        <v>374</v>
      </c>
      <c r="C317" s="88" t="s">
        <v>53</v>
      </c>
      <c r="D317" s="88" t="s">
        <v>8</v>
      </c>
      <c r="E317" s="88" t="s">
        <v>373</v>
      </c>
      <c r="F317" s="89"/>
      <c r="G317" s="84">
        <f>SUM(G318)</f>
        <v>522.90000000000009</v>
      </c>
      <c r="H317" s="84">
        <f>SUM(H318)</f>
        <v>0</v>
      </c>
      <c r="I317" s="84">
        <f>SUM(I318)</f>
        <v>522.90000000000009</v>
      </c>
    </row>
    <row r="318" spans="1:9" ht="33.75">
      <c r="A318" s="73"/>
      <c r="B318" s="92" t="s">
        <v>58</v>
      </c>
      <c r="C318" s="88" t="s">
        <v>53</v>
      </c>
      <c r="D318" s="88" t="s">
        <v>8</v>
      </c>
      <c r="E318" s="88" t="s">
        <v>373</v>
      </c>
      <c r="F318" s="88" t="s">
        <v>68</v>
      </c>
      <c r="G318" s="84">
        <v>522.90000000000009</v>
      </c>
      <c r="H318" s="84"/>
      <c r="I318" s="84">
        <f>G318+H318</f>
        <v>522.90000000000009</v>
      </c>
    </row>
    <row r="319" spans="1:9" ht="22.5">
      <c r="A319" s="73"/>
      <c r="B319" s="90" t="s">
        <v>248</v>
      </c>
      <c r="C319" s="88" t="s">
        <v>53</v>
      </c>
      <c r="D319" s="88" t="s">
        <v>8</v>
      </c>
      <c r="E319" s="88" t="s">
        <v>254</v>
      </c>
      <c r="F319" s="89"/>
      <c r="G319" s="84">
        <f>SUM(G320)</f>
        <v>4418.3999999999996</v>
      </c>
      <c r="H319" s="84">
        <f>SUM(H320)</f>
        <v>0</v>
      </c>
      <c r="I319" s="84">
        <f>SUM(I320)</f>
        <v>4418.3999999999996</v>
      </c>
    </row>
    <row r="320" spans="1:9" ht="33.75">
      <c r="A320" s="73"/>
      <c r="B320" s="90" t="s">
        <v>58</v>
      </c>
      <c r="C320" s="88" t="s">
        <v>53</v>
      </c>
      <c r="D320" s="88" t="s">
        <v>8</v>
      </c>
      <c r="E320" s="88" t="s">
        <v>254</v>
      </c>
      <c r="F320" s="88" t="s">
        <v>68</v>
      </c>
      <c r="G320" s="84">
        <v>4418.3999999999996</v>
      </c>
      <c r="H320" s="84"/>
      <c r="I320" s="84">
        <f>G320+H320</f>
        <v>4418.3999999999996</v>
      </c>
    </row>
    <row r="321" spans="1:9" ht="22.5">
      <c r="A321" s="73"/>
      <c r="B321" s="86" t="s">
        <v>205</v>
      </c>
      <c r="C321" s="88" t="s">
        <v>53</v>
      </c>
      <c r="D321" s="88" t="s">
        <v>8</v>
      </c>
      <c r="E321" s="88" t="s">
        <v>206</v>
      </c>
      <c r="F321" s="88"/>
      <c r="G321" s="84">
        <f>G322</f>
        <v>34189</v>
      </c>
      <c r="H321" s="84">
        <f>H322</f>
        <v>0</v>
      </c>
      <c r="I321" s="84">
        <f>I322</f>
        <v>34189</v>
      </c>
    </row>
    <row r="322" spans="1:9" ht="33.75">
      <c r="A322" s="73"/>
      <c r="B322" s="86" t="s">
        <v>58</v>
      </c>
      <c r="C322" s="88" t="s">
        <v>53</v>
      </c>
      <c r="D322" s="88" t="s">
        <v>8</v>
      </c>
      <c r="E322" s="88" t="s">
        <v>206</v>
      </c>
      <c r="F322" s="88" t="s">
        <v>68</v>
      </c>
      <c r="G322" s="84">
        <v>34189</v>
      </c>
      <c r="H322" s="84"/>
      <c r="I322" s="84">
        <f>G322+H322</f>
        <v>34189</v>
      </c>
    </row>
    <row r="323" spans="1:9" ht="90">
      <c r="A323" s="73"/>
      <c r="B323" s="93" t="s">
        <v>125</v>
      </c>
      <c r="C323" s="88" t="s">
        <v>53</v>
      </c>
      <c r="D323" s="88" t="s">
        <v>8</v>
      </c>
      <c r="E323" s="88" t="s">
        <v>492</v>
      </c>
      <c r="F323" s="88"/>
      <c r="G323" s="84">
        <f>G324</f>
        <v>51632.9</v>
      </c>
      <c r="H323" s="84">
        <f>H324</f>
        <v>-51632.9</v>
      </c>
      <c r="I323" s="84">
        <f>I324</f>
        <v>0</v>
      </c>
    </row>
    <row r="324" spans="1:9" ht="33.75">
      <c r="A324" s="73"/>
      <c r="B324" s="90" t="s">
        <v>251</v>
      </c>
      <c r="C324" s="88" t="s">
        <v>53</v>
      </c>
      <c r="D324" s="88" t="s">
        <v>8</v>
      </c>
      <c r="E324" s="88" t="s">
        <v>492</v>
      </c>
      <c r="F324" s="88" t="s">
        <v>68</v>
      </c>
      <c r="G324" s="84">
        <v>51632.9</v>
      </c>
      <c r="H324" s="84">
        <v>-51632.9</v>
      </c>
      <c r="I324" s="84">
        <f>G324+H324</f>
        <v>0</v>
      </c>
    </row>
    <row r="325" spans="1:9" ht="90" customHeight="1">
      <c r="A325" s="73"/>
      <c r="B325" s="93" t="s">
        <v>550</v>
      </c>
      <c r="C325" s="88" t="s">
        <v>53</v>
      </c>
      <c r="D325" s="88" t="s">
        <v>8</v>
      </c>
      <c r="E325" s="88" t="s">
        <v>493</v>
      </c>
      <c r="F325" s="88"/>
      <c r="G325" s="84">
        <f>G326</f>
        <v>1913.7</v>
      </c>
      <c r="H325" s="84">
        <f>H326</f>
        <v>31027.599999999999</v>
      </c>
      <c r="I325" s="84">
        <f>I326</f>
        <v>32941.299999999996</v>
      </c>
    </row>
    <row r="326" spans="1:9" ht="33.75">
      <c r="A326" s="73"/>
      <c r="B326" s="90" t="s">
        <v>251</v>
      </c>
      <c r="C326" s="88" t="s">
        <v>53</v>
      </c>
      <c r="D326" s="88" t="s">
        <v>8</v>
      </c>
      <c r="E326" s="88" t="s">
        <v>493</v>
      </c>
      <c r="F326" s="88" t="s">
        <v>68</v>
      </c>
      <c r="G326" s="84">
        <v>1913.7</v>
      </c>
      <c r="H326" s="84">
        <v>31027.599999999999</v>
      </c>
      <c r="I326" s="84">
        <f>G326+H326</f>
        <v>32941.299999999996</v>
      </c>
    </row>
    <row r="327" spans="1:9" ht="90">
      <c r="A327" s="73"/>
      <c r="B327" s="93" t="s">
        <v>551</v>
      </c>
      <c r="C327" s="88" t="s">
        <v>53</v>
      </c>
      <c r="D327" s="88" t="s">
        <v>8</v>
      </c>
      <c r="E327" s="88" t="s">
        <v>553</v>
      </c>
      <c r="F327" s="88"/>
      <c r="G327" s="84">
        <f>G328</f>
        <v>0</v>
      </c>
      <c r="H327" s="84">
        <f>H328</f>
        <v>802.8</v>
      </c>
      <c r="I327" s="84">
        <f>I328</f>
        <v>802.8</v>
      </c>
    </row>
    <row r="328" spans="1:9" ht="33.75">
      <c r="A328" s="73"/>
      <c r="B328" s="90" t="s">
        <v>251</v>
      </c>
      <c r="C328" s="88" t="s">
        <v>53</v>
      </c>
      <c r="D328" s="88" t="s">
        <v>8</v>
      </c>
      <c r="E328" s="88" t="s">
        <v>553</v>
      </c>
      <c r="F328" s="88" t="s">
        <v>68</v>
      </c>
      <c r="G328" s="84"/>
      <c r="H328" s="84">
        <v>802.8</v>
      </c>
      <c r="I328" s="84">
        <f>G328+H328</f>
        <v>802.8</v>
      </c>
    </row>
    <row r="329" spans="1:9" ht="90">
      <c r="A329" s="73"/>
      <c r="B329" s="93" t="s">
        <v>552</v>
      </c>
      <c r="C329" s="88" t="s">
        <v>53</v>
      </c>
      <c r="D329" s="88" t="s">
        <v>8</v>
      </c>
      <c r="E329" s="88" t="s">
        <v>554</v>
      </c>
      <c r="F329" s="88"/>
      <c r="G329" s="84">
        <f>G330</f>
        <v>0</v>
      </c>
      <c r="H329" s="84">
        <f>H330</f>
        <v>20357.599999999999</v>
      </c>
      <c r="I329" s="84">
        <f>I330</f>
        <v>20357.599999999999</v>
      </c>
    </row>
    <row r="330" spans="1:9" ht="33.75">
      <c r="A330" s="73"/>
      <c r="B330" s="90" t="s">
        <v>251</v>
      </c>
      <c r="C330" s="88" t="s">
        <v>53</v>
      </c>
      <c r="D330" s="88" t="s">
        <v>8</v>
      </c>
      <c r="E330" s="88" t="s">
        <v>554</v>
      </c>
      <c r="F330" s="88" t="s">
        <v>68</v>
      </c>
      <c r="G330" s="84"/>
      <c r="H330" s="84">
        <v>20357.599999999999</v>
      </c>
      <c r="I330" s="84">
        <f>G330+H330</f>
        <v>20357.599999999999</v>
      </c>
    </row>
    <row r="331" spans="1:9" ht="33.75">
      <c r="A331" s="73"/>
      <c r="B331" s="90" t="s">
        <v>494</v>
      </c>
      <c r="C331" s="88" t="s">
        <v>53</v>
      </c>
      <c r="D331" s="88" t="s">
        <v>8</v>
      </c>
      <c r="E331" s="88" t="s">
        <v>496</v>
      </c>
      <c r="F331" s="89"/>
      <c r="G331" s="84">
        <f>G332+G333</f>
        <v>176.4</v>
      </c>
      <c r="H331" s="84">
        <f>H332+H333</f>
        <v>0</v>
      </c>
      <c r="I331" s="84">
        <f>I332+I333</f>
        <v>176.4</v>
      </c>
    </row>
    <row r="332" spans="1:9" ht="33.75">
      <c r="A332" s="73"/>
      <c r="B332" s="90" t="s">
        <v>252</v>
      </c>
      <c r="C332" s="88" t="s">
        <v>53</v>
      </c>
      <c r="D332" s="88" t="s">
        <v>8</v>
      </c>
      <c r="E332" s="88" t="s">
        <v>496</v>
      </c>
      <c r="F332" s="89" t="s">
        <v>68</v>
      </c>
      <c r="G332" s="84">
        <v>8.8000000000000007</v>
      </c>
      <c r="H332" s="84"/>
      <c r="I332" s="84">
        <f>G332+H332</f>
        <v>8.8000000000000007</v>
      </c>
    </row>
    <row r="333" spans="1:9" ht="33.75">
      <c r="A333" s="73"/>
      <c r="B333" s="90" t="s">
        <v>253</v>
      </c>
      <c r="C333" s="88" t="s">
        <v>53</v>
      </c>
      <c r="D333" s="88" t="s">
        <v>8</v>
      </c>
      <c r="E333" s="88" t="s">
        <v>496</v>
      </c>
      <c r="F333" s="89" t="s">
        <v>68</v>
      </c>
      <c r="G333" s="84">
        <v>167.6</v>
      </c>
      <c r="H333" s="84"/>
      <c r="I333" s="84">
        <f>G333+H333</f>
        <v>167.6</v>
      </c>
    </row>
    <row r="334" spans="1:9" ht="22.5">
      <c r="A334" s="73"/>
      <c r="B334" s="90" t="s">
        <v>495</v>
      </c>
      <c r="C334" s="88" t="s">
        <v>53</v>
      </c>
      <c r="D334" s="88" t="s">
        <v>8</v>
      </c>
      <c r="E334" s="88" t="s">
        <v>497</v>
      </c>
      <c r="F334" s="89"/>
      <c r="G334" s="84">
        <f>G335+G336</f>
        <v>3600</v>
      </c>
      <c r="H334" s="84">
        <f>H335+H336</f>
        <v>0</v>
      </c>
      <c r="I334" s="84">
        <f>I335+I336</f>
        <v>3600</v>
      </c>
    </row>
    <row r="335" spans="1:9">
      <c r="A335" s="73"/>
      <c r="B335" s="90" t="s">
        <v>257</v>
      </c>
      <c r="C335" s="88" t="s">
        <v>53</v>
      </c>
      <c r="D335" s="88" t="s">
        <v>8</v>
      </c>
      <c r="E335" s="88" t="s">
        <v>497</v>
      </c>
      <c r="F335" s="89" t="s">
        <v>69</v>
      </c>
      <c r="G335" s="84">
        <v>180</v>
      </c>
      <c r="H335" s="84"/>
      <c r="I335" s="84">
        <f>G335+H335</f>
        <v>180</v>
      </c>
    </row>
    <row r="336" spans="1:9">
      <c r="A336" s="73"/>
      <c r="B336" s="90" t="s">
        <v>258</v>
      </c>
      <c r="C336" s="88" t="s">
        <v>53</v>
      </c>
      <c r="D336" s="88" t="s">
        <v>8</v>
      </c>
      <c r="E336" s="88" t="s">
        <v>497</v>
      </c>
      <c r="F336" s="89" t="s">
        <v>69</v>
      </c>
      <c r="G336" s="84">
        <v>3420</v>
      </c>
      <c r="H336" s="84"/>
      <c r="I336" s="84">
        <f>G336+H336</f>
        <v>3420</v>
      </c>
    </row>
    <row r="337" spans="1:9">
      <c r="A337" s="73" t="s">
        <v>59</v>
      </c>
      <c r="B337" s="76" t="s">
        <v>60</v>
      </c>
      <c r="C337" s="10" t="s">
        <v>53</v>
      </c>
      <c r="D337" s="10" t="s">
        <v>11</v>
      </c>
      <c r="E337" s="10"/>
      <c r="F337" s="87"/>
      <c r="G337" s="81">
        <f t="shared" ref="G337:I338" si="60">G338</f>
        <v>307949.59999999992</v>
      </c>
      <c r="H337" s="81">
        <f t="shared" si="60"/>
        <v>-449.79999999999126</v>
      </c>
      <c r="I337" s="81">
        <f t="shared" si="60"/>
        <v>307499.79999999993</v>
      </c>
    </row>
    <row r="338" spans="1:9" ht="33.75">
      <c r="A338" s="73"/>
      <c r="B338" s="92" t="s">
        <v>309</v>
      </c>
      <c r="C338" s="88" t="s">
        <v>53</v>
      </c>
      <c r="D338" s="88" t="s">
        <v>11</v>
      </c>
      <c r="E338" s="88" t="s">
        <v>196</v>
      </c>
      <c r="F338" s="88"/>
      <c r="G338" s="84">
        <f t="shared" si="60"/>
        <v>307949.59999999992</v>
      </c>
      <c r="H338" s="84">
        <f t="shared" si="60"/>
        <v>-449.79999999999126</v>
      </c>
      <c r="I338" s="84">
        <f t="shared" si="60"/>
        <v>307499.79999999993</v>
      </c>
    </row>
    <row r="339" spans="1:9">
      <c r="A339" s="73"/>
      <c r="B339" s="92" t="s">
        <v>195</v>
      </c>
      <c r="C339" s="88" t="s">
        <v>53</v>
      </c>
      <c r="D339" s="88" t="s">
        <v>11</v>
      </c>
      <c r="E339" s="88" t="s">
        <v>197</v>
      </c>
      <c r="F339" s="88"/>
      <c r="G339" s="84">
        <f>G340+G343+G345+G349+G351+G355+G357+G359+G361+G363+G365+G368+G371+G374+G377+G380+G382+G353+G347</f>
        <v>307949.59999999992</v>
      </c>
      <c r="H339" s="84">
        <f t="shared" ref="H339:I339" si="61">H340+H343+H345+H349+H351+H355+H357+H359+H361+H363+H365+H368+H371+H374+H377+H380+H382+H353+H347</f>
        <v>-449.79999999999126</v>
      </c>
      <c r="I339" s="84">
        <f t="shared" si="61"/>
        <v>307499.79999999993</v>
      </c>
    </row>
    <row r="340" spans="1:9" ht="22.5">
      <c r="A340" s="73"/>
      <c r="B340" s="92" t="s">
        <v>123</v>
      </c>
      <c r="C340" s="88" t="s">
        <v>53</v>
      </c>
      <c r="D340" s="88" t="s">
        <v>11</v>
      </c>
      <c r="E340" s="88" t="s">
        <v>124</v>
      </c>
      <c r="F340" s="88"/>
      <c r="G340" s="84">
        <f>SUM(G341:G342)</f>
        <v>29625.599999999999</v>
      </c>
      <c r="H340" s="84">
        <f>SUM(H341:H342)</f>
        <v>0</v>
      </c>
      <c r="I340" s="84">
        <f>SUM(I341:I342)</f>
        <v>29625.599999999999</v>
      </c>
    </row>
    <row r="341" spans="1:9" ht="33.75">
      <c r="A341" s="73"/>
      <c r="B341" s="92" t="s">
        <v>58</v>
      </c>
      <c r="C341" s="88" t="s">
        <v>53</v>
      </c>
      <c r="D341" s="88" t="s">
        <v>11</v>
      </c>
      <c r="E341" s="88" t="s">
        <v>124</v>
      </c>
      <c r="F341" s="88" t="s">
        <v>68</v>
      </c>
      <c r="G341" s="84">
        <v>24183.200000000001</v>
      </c>
      <c r="H341" s="84"/>
      <c r="I341" s="84">
        <f>G341+H341</f>
        <v>24183.200000000001</v>
      </c>
    </row>
    <row r="342" spans="1:9">
      <c r="A342" s="73"/>
      <c r="B342" s="90" t="s">
        <v>370</v>
      </c>
      <c r="C342" s="88" t="s">
        <v>53</v>
      </c>
      <c r="D342" s="88" t="s">
        <v>11</v>
      </c>
      <c r="E342" s="88" t="s">
        <v>124</v>
      </c>
      <c r="F342" s="88" t="s">
        <v>69</v>
      </c>
      <c r="G342" s="84">
        <v>5442.4</v>
      </c>
      <c r="H342" s="84"/>
      <c r="I342" s="84">
        <f>G342+H342</f>
        <v>5442.4</v>
      </c>
    </row>
    <row r="343" spans="1:9" ht="22.5">
      <c r="A343" s="73"/>
      <c r="B343" s="92" t="s">
        <v>249</v>
      </c>
      <c r="C343" s="88" t="s">
        <v>53</v>
      </c>
      <c r="D343" s="88" t="s">
        <v>11</v>
      </c>
      <c r="E343" s="88" t="s">
        <v>255</v>
      </c>
      <c r="F343" s="89"/>
      <c r="G343" s="84">
        <f>SUM(G344)</f>
        <v>8070.9</v>
      </c>
      <c r="H343" s="84">
        <f>SUM(H344)</f>
        <v>0</v>
      </c>
      <c r="I343" s="84">
        <f>SUM(I344)</f>
        <v>8070.9</v>
      </c>
    </row>
    <row r="344" spans="1:9" ht="33.75">
      <c r="A344" s="73"/>
      <c r="B344" s="92" t="s">
        <v>58</v>
      </c>
      <c r="C344" s="88" t="s">
        <v>53</v>
      </c>
      <c r="D344" s="88" t="s">
        <v>11</v>
      </c>
      <c r="E344" s="88" t="s">
        <v>255</v>
      </c>
      <c r="F344" s="88" t="s">
        <v>68</v>
      </c>
      <c r="G344" s="84">
        <v>8070.9</v>
      </c>
      <c r="H344" s="84"/>
      <c r="I344" s="84">
        <f>G344+H344</f>
        <v>8070.9</v>
      </c>
    </row>
    <row r="345" spans="1:9" ht="33.75">
      <c r="A345" s="73"/>
      <c r="B345" s="92" t="s">
        <v>499</v>
      </c>
      <c r="C345" s="88" t="s">
        <v>53</v>
      </c>
      <c r="D345" s="88" t="s">
        <v>11</v>
      </c>
      <c r="E345" s="88" t="s">
        <v>376</v>
      </c>
      <c r="F345" s="88"/>
      <c r="G345" s="84">
        <f>SUM(G346:G346)</f>
        <v>1101.2</v>
      </c>
      <c r="H345" s="84">
        <f>SUM(H346:H346)</f>
        <v>0</v>
      </c>
      <c r="I345" s="84">
        <f>SUM(I346:I346)</f>
        <v>1101.2</v>
      </c>
    </row>
    <row r="346" spans="1:9" ht="33.75">
      <c r="A346" s="73"/>
      <c r="B346" s="92" t="s">
        <v>252</v>
      </c>
      <c r="C346" s="88" t="s">
        <v>53</v>
      </c>
      <c r="D346" s="88" t="s">
        <v>11</v>
      </c>
      <c r="E346" s="88" t="s">
        <v>376</v>
      </c>
      <c r="F346" s="88" t="s">
        <v>68</v>
      </c>
      <c r="G346" s="84">
        <v>1101.2</v>
      </c>
      <c r="H346" s="84"/>
      <c r="I346" s="84">
        <f>G346+H346</f>
        <v>1101.2</v>
      </c>
    </row>
    <row r="347" spans="1:9" ht="22.5">
      <c r="A347" s="73"/>
      <c r="B347" s="92" t="s">
        <v>250</v>
      </c>
      <c r="C347" s="88" t="s">
        <v>53</v>
      </c>
      <c r="D347" s="88" t="s">
        <v>11</v>
      </c>
      <c r="E347" s="88" t="s">
        <v>256</v>
      </c>
      <c r="F347" s="89"/>
      <c r="G347" s="84">
        <f>SUM(G348)</f>
        <v>1446.3000000000002</v>
      </c>
      <c r="H347" s="84">
        <f>SUM(H348)</f>
        <v>0</v>
      </c>
      <c r="I347" s="84">
        <f>SUM(I348)</f>
        <v>1446.3000000000002</v>
      </c>
    </row>
    <row r="348" spans="1:9" ht="33.75">
      <c r="A348" s="73"/>
      <c r="B348" s="92" t="s">
        <v>58</v>
      </c>
      <c r="C348" s="88" t="s">
        <v>53</v>
      </c>
      <c r="D348" s="88" t="s">
        <v>11</v>
      </c>
      <c r="E348" s="88" t="s">
        <v>256</v>
      </c>
      <c r="F348" s="88" t="s">
        <v>68</v>
      </c>
      <c r="G348" s="84">
        <v>1446.3000000000002</v>
      </c>
      <c r="H348" s="84"/>
      <c r="I348" s="84">
        <f>G348+H348</f>
        <v>1446.3000000000002</v>
      </c>
    </row>
    <row r="349" spans="1:9" ht="33.75">
      <c r="A349" s="73"/>
      <c r="B349" s="92" t="s">
        <v>374</v>
      </c>
      <c r="C349" s="88" t="s">
        <v>53</v>
      </c>
      <c r="D349" s="88" t="s">
        <v>11</v>
      </c>
      <c r="E349" s="88" t="s">
        <v>373</v>
      </c>
      <c r="F349" s="89"/>
      <c r="G349" s="84">
        <f>SUM(G350)</f>
        <v>4226.7</v>
      </c>
      <c r="H349" s="84">
        <f>SUM(H350)</f>
        <v>0</v>
      </c>
      <c r="I349" s="84">
        <f>SUM(I350)</f>
        <v>4226.7</v>
      </c>
    </row>
    <row r="350" spans="1:9" ht="33.75">
      <c r="A350" s="73"/>
      <c r="B350" s="92" t="s">
        <v>58</v>
      </c>
      <c r="C350" s="88" t="s">
        <v>53</v>
      </c>
      <c r="D350" s="88" t="s">
        <v>11</v>
      </c>
      <c r="E350" s="88" t="s">
        <v>373</v>
      </c>
      <c r="F350" s="88" t="s">
        <v>68</v>
      </c>
      <c r="G350" s="84">
        <v>4226.7</v>
      </c>
      <c r="H350" s="84"/>
      <c r="I350" s="84">
        <f>G350+H350</f>
        <v>4226.7</v>
      </c>
    </row>
    <row r="351" spans="1:9" ht="22.5">
      <c r="A351" s="73"/>
      <c r="B351" s="92" t="s">
        <v>507</v>
      </c>
      <c r="C351" s="88" t="s">
        <v>53</v>
      </c>
      <c r="D351" s="88" t="s">
        <v>11</v>
      </c>
      <c r="E351" s="88" t="s">
        <v>543</v>
      </c>
      <c r="F351" s="89"/>
      <c r="G351" s="84">
        <f>G352</f>
        <v>27.9</v>
      </c>
      <c r="H351" s="84">
        <f>H352</f>
        <v>0</v>
      </c>
      <c r="I351" s="84">
        <f>I352</f>
        <v>27.9</v>
      </c>
    </row>
    <row r="352" spans="1:9" ht="33.75">
      <c r="A352" s="73"/>
      <c r="B352" s="92" t="s">
        <v>58</v>
      </c>
      <c r="C352" s="88" t="s">
        <v>53</v>
      </c>
      <c r="D352" s="88" t="s">
        <v>11</v>
      </c>
      <c r="E352" s="88" t="s">
        <v>543</v>
      </c>
      <c r="F352" s="88" t="s">
        <v>68</v>
      </c>
      <c r="G352" s="84">
        <v>27.9</v>
      </c>
      <c r="H352" s="84"/>
      <c r="I352" s="84">
        <f>G352+H352</f>
        <v>27.9</v>
      </c>
    </row>
    <row r="353" spans="1:9" ht="22.5">
      <c r="A353" s="73"/>
      <c r="B353" s="90" t="s">
        <v>248</v>
      </c>
      <c r="C353" s="88" t="s">
        <v>53</v>
      </c>
      <c r="D353" s="88" t="s">
        <v>11</v>
      </c>
      <c r="E353" s="88" t="s">
        <v>254</v>
      </c>
      <c r="F353" s="89"/>
      <c r="G353" s="84">
        <f>SUM(G354)</f>
        <v>5263.6</v>
      </c>
      <c r="H353" s="84">
        <f>SUM(H354)</f>
        <v>0</v>
      </c>
      <c r="I353" s="84">
        <f>SUM(I354)</f>
        <v>5263.6</v>
      </c>
    </row>
    <row r="354" spans="1:9" ht="33.75">
      <c r="A354" s="73"/>
      <c r="B354" s="90" t="s">
        <v>58</v>
      </c>
      <c r="C354" s="88" t="s">
        <v>53</v>
      </c>
      <c r="D354" s="88" t="s">
        <v>11</v>
      </c>
      <c r="E354" s="88" t="s">
        <v>254</v>
      </c>
      <c r="F354" s="88" t="s">
        <v>68</v>
      </c>
      <c r="G354" s="84">
        <v>5263.6</v>
      </c>
      <c r="H354" s="84"/>
      <c r="I354" s="84">
        <f>G354+H354</f>
        <v>5263.6</v>
      </c>
    </row>
    <row r="355" spans="1:9" ht="22.5">
      <c r="A355" s="73"/>
      <c r="B355" s="86" t="s">
        <v>205</v>
      </c>
      <c r="C355" s="88" t="s">
        <v>53</v>
      </c>
      <c r="D355" s="88" t="s">
        <v>11</v>
      </c>
      <c r="E355" s="88" t="s">
        <v>206</v>
      </c>
      <c r="F355" s="88"/>
      <c r="G355" s="84">
        <f>G356</f>
        <v>60966.2</v>
      </c>
      <c r="H355" s="84">
        <f>H356</f>
        <v>0</v>
      </c>
      <c r="I355" s="84">
        <f>I356</f>
        <v>60966.2</v>
      </c>
    </row>
    <row r="356" spans="1:9" ht="33.75">
      <c r="A356" s="73"/>
      <c r="B356" s="86" t="s">
        <v>58</v>
      </c>
      <c r="C356" s="88" t="s">
        <v>53</v>
      </c>
      <c r="D356" s="88" t="s">
        <v>11</v>
      </c>
      <c r="E356" s="88" t="s">
        <v>206</v>
      </c>
      <c r="F356" s="88" t="s">
        <v>68</v>
      </c>
      <c r="G356" s="84">
        <v>60966.2</v>
      </c>
      <c r="H356" s="84"/>
      <c r="I356" s="84">
        <f>G356+H356</f>
        <v>60966.2</v>
      </c>
    </row>
    <row r="357" spans="1:9" ht="90">
      <c r="A357" s="73"/>
      <c r="B357" s="93" t="s">
        <v>125</v>
      </c>
      <c r="C357" s="88" t="s">
        <v>53</v>
      </c>
      <c r="D357" s="88" t="s">
        <v>11</v>
      </c>
      <c r="E357" s="88" t="s">
        <v>492</v>
      </c>
      <c r="F357" s="88"/>
      <c r="G357" s="84">
        <f>G358</f>
        <v>157972.79999999999</v>
      </c>
      <c r="H357" s="84">
        <f>H358</f>
        <v>-157972.79999999999</v>
      </c>
      <c r="I357" s="84">
        <f>I358</f>
        <v>0</v>
      </c>
    </row>
    <row r="358" spans="1:9" ht="33.75">
      <c r="A358" s="73"/>
      <c r="B358" s="90" t="s">
        <v>251</v>
      </c>
      <c r="C358" s="88" t="s">
        <v>53</v>
      </c>
      <c r="D358" s="88" t="s">
        <v>11</v>
      </c>
      <c r="E358" s="88" t="s">
        <v>492</v>
      </c>
      <c r="F358" s="88" t="s">
        <v>68</v>
      </c>
      <c r="G358" s="84">
        <v>157972.79999999999</v>
      </c>
      <c r="H358" s="84">
        <v>-157972.79999999999</v>
      </c>
      <c r="I358" s="84">
        <f>G358+H358</f>
        <v>0</v>
      </c>
    </row>
    <row r="359" spans="1:9" ht="90">
      <c r="A359" s="73"/>
      <c r="B359" s="93" t="s">
        <v>498</v>
      </c>
      <c r="C359" s="88" t="s">
        <v>53</v>
      </c>
      <c r="D359" s="88" t="s">
        <v>11</v>
      </c>
      <c r="E359" s="88" t="s">
        <v>500</v>
      </c>
      <c r="F359" s="88"/>
      <c r="G359" s="84">
        <f>G360</f>
        <v>12765.3</v>
      </c>
      <c r="H359" s="84">
        <f>H360</f>
        <v>119937.7</v>
      </c>
      <c r="I359" s="84">
        <f>I360</f>
        <v>132703</v>
      </c>
    </row>
    <row r="360" spans="1:9" ht="33.75">
      <c r="A360" s="73"/>
      <c r="B360" s="90" t="s">
        <v>251</v>
      </c>
      <c r="C360" s="88" t="s">
        <v>53</v>
      </c>
      <c r="D360" s="88" t="s">
        <v>11</v>
      </c>
      <c r="E360" s="88" t="s">
        <v>500</v>
      </c>
      <c r="F360" s="88" t="s">
        <v>68</v>
      </c>
      <c r="G360" s="84">
        <v>12765.3</v>
      </c>
      <c r="H360" s="84">
        <v>119937.7</v>
      </c>
      <c r="I360" s="84">
        <f>G360+H360</f>
        <v>132703</v>
      </c>
    </row>
    <row r="361" spans="1:9" ht="90">
      <c r="A361" s="73"/>
      <c r="B361" s="93" t="s">
        <v>555</v>
      </c>
      <c r="C361" s="88" t="s">
        <v>53</v>
      </c>
      <c r="D361" s="88" t="s">
        <v>11</v>
      </c>
      <c r="E361" s="88" t="s">
        <v>557</v>
      </c>
      <c r="F361" s="88"/>
      <c r="G361" s="84">
        <f>G362</f>
        <v>0</v>
      </c>
      <c r="H361" s="84">
        <f>H362</f>
        <v>6813.6</v>
      </c>
      <c r="I361" s="84">
        <f>I362</f>
        <v>6813.6</v>
      </c>
    </row>
    <row r="362" spans="1:9" ht="33.75">
      <c r="A362" s="73"/>
      <c r="B362" s="90" t="s">
        <v>251</v>
      </c>
      <c r="C362" s="88" t="s">
        <v>53</v>
      </c>
      <c r="D362" s="88" t="s">
        <v>11</v>
      </c>
      <c r="E362" s="88" t="s">
        <v>557</v>
      </c>
      <c r="F362" s="88" t="s">
        <v>68</v>
      </c>
      <c r="G362" s="84"/>
      <c r="H362" s="84">
        <v>6813.6</v>
      </c>
      <c r="I362" s="84">
        <f>G362+H362</f>
        <v>6813.6</v>
      </c>
    </row>
    <row r="363" spans="1:9" ht="90">
      <c r="A363" s="73"/>
      <c r="B363" s="93" t="s">
        <v>556</v>
      </c>
      <c r="C363" s="88" t="s">
        <v>53</v>
      </c>
      <c r="D363" s="88" t="s">
        <v>11</v>
      </c>
      <c r="E363" s="88" t="s">
        <v>558</v>
      </c>
      <c r="F363" s="88"/>
      <c r="G363" s="84">
        <f>G364</f>
        <v>0</v>
      </c>
      <c r="H363" s="84">
        <f>H364</f>
        <v>30666.400000000001</v>
      </c>
      <c r="I363" s="84">
        <f>I364</f>
        <v>30666.400000000001</v>
      </c>
    </row>
    <row r="364" spans="1:9" ht="33.75">
      <c r="A364" s="73"/>
      <c r="B364" s="90" t="s">
        <v>251</v>
      </c>
      <c r="C364" s="88" t="s">
        <v>53</v>
      </c>
      <c r="D364" s="88" t="s">
        <v>11</v>
      </c>
      <c r="E364" s="88" t="s">
        <v>558</v>
      </c>
      <c r="F364" s="88" t="s">
        <v>68</v>
      </c>
      <c r="G364" s="84"/>
      <c r="H364" s="84">
        <v>30666.400000000001</v>
      </c>
      <c r="I364" s="84">
        <f>G364+H364</f>
        <v>30666.400000000001</v>
      </c>
    </row>
    <row r="365" spans="1:9" ht="33.75">
      <c r="A365" s="73"/>
      <c r="B365" s="92" t="s">
        <v>310</v>
      </c>
      <c r="C365" s="88" t="s">
        <v>53</v>
      </c>
      <c r="D365" s="88" t="s">
        <v>11</v>
      </c>
      <c r="E365" s="88" t="s">
        <v>311</v>
      </c>
      <c r="F365" s="88"/>
      <c r="G365" s="84">
        <f>SUM(G366:G367)</f>
        <v>10185.799999999999</v>
      </c>
      <c r="H365" s="84">
        <f>SUM(H366:H367)</f>
        <v>0</v>
      </c>
      <c r="I365" s="84">
        <f>SUM(I366:I367)</f>
        <v>10185.799999999999</v>
      </c>
    </row>
    <row r="366" spans="1:9">
      <c r="A366" s="73"/>
      <c r="B366" s="92" t="s">
        <v>257</v>
      </c>
      <c r="C366" s="88" t="s">
        <v>53</v>
      </c>
      <c r="D366" s="88" t="s">
        <v>11</v>
      </c>
      <c r="E366" s="88" t="s">
        <v>311</v>
      </c>
      <c r="F366" s="88" t="s">
        <v>69</v>
      </c>
      <c r="G366" s="84">
        <v>509.3</v>
      </c>
      <c r="H366" s="84"/>
      <c r="I366" s="84">
        <f>G366+H366</f>
        <v>509.3</v>
      </c>
    </row>
    <row r="367" spans="1:9">
      <c r="A367" s="73"/>
      <c r="B367" s="92" t="s">
        <v>258</v>
      </c>
      <c r="C367" s="88" t="s">
        <v>53</v>
      </c>
      <c r="D367" s="88" t="s">
        <v>11</v>
      </c>
      <c r="E367" s="88" t="s">
        <v>311</v>
      </c>
      <c r="F367" s="88" t="s">
        <v>69</v>
      </c>
      <c r="G367" s="84">
        <v>9676.5</v>
      </c>
      <c r="H367" s="84"/>
      <c r="I367" s="84">
        <f>G367+H367</f>
        <v>9676.5</v>
      </c>
    </row>
    <row r="368" spans="1:9" ht="22.5">
      <c r="A368" s="73"/>
      <c r="B368" s="90" t="s">
        <v>559</v>
      </c>
      <c r="C368" s="88" t="s">
        <v>53</v>
      </c>
      <c r="D368" s="88" t="s">
        <v>11</v>
      </c>
      <c r="E368" s="88" t="s">
        <v>560</v>
      </c>
      <c r="F368" s="88"/>
      <c r="G368" s="84">
        <f>SUM(G369:G370)</f>
        <v>0</v>
      </c>
      <c r="H368" s="84">
        <f>SUM(H369:H370)</f>
        <v>105.3</v>
      </c>
      <c r="I368" s="84">
        <f>SUM(I369:I370)</f>
        <v>105.3</v>
      </c>
    </row>
    <row r="369" spans="1:9">
      <c r="A369" s="73"/>
      <c r="B369" s="90" t="s">
        <v>257</v>
      </c>
      <c r="C369" s="88" t="s">
        <v>53</v>
      </c>
      <c r="D369" s="88" t="s">
        <v>11</v>
      </c>
      <c r="E369" s="88" t="s">
        <v>560</v>
      </c>
      <c r="F369" s="88" t="s">
        <v>69</v>
      </c>
      <c r="G369" s="84"/>
      <c r="H369" s="84">
        <v>5.3</v>
      </c>
      <c r="I369" s="84">
        <f>G369+H369</f>
        <v>5.3</v>
      </c>
    </row>
    <row r="370" spans="1:9">
      <c r="A370" s="73"/>
      <c r="B370" s="90" t="s">
        <v>258</v>
      </c>
      <c r="C370" s="88" t="s">
        <v>53</v>
      </c>
      <c r="D370" s="88" t="s">
        <v>11</v>
      </c>
      <c r="E370" s="88" t="s">
        <v>560</v>
      </c>
      <c r="F370" s="88" t="s">
        <v>69</v>
      </c>
      <c r="G370" s="84"/>
      <c r="H370" s="84">
        <v>100</v>
      </c>
      <c r="I370" s="84">
        <f>G370+H370</f>
        <v>100</v>
      </c>
    </row>
    <row r="371" spans="1:9" ht="33.75">
      <c r="A371" s="73"/>
      <c r="B371" s="90" t="s">
        <v>494</v>
      </c>
      <c r="C371" s="88" t="s">
        <v>53</v>
      </c>
      <c r="D371" s="88" t="s">
        <v>11</v>
      </c>
      <c r="E371" s="88" t="s">
        <v>496</v>
      </c>
      <c r="F371" s="89"/>
      <c r="G371" s="84">
        <f>SUM(G372:G373)</f>
        <v>950.8</v>
      </c>
      <c r="H371" s="84">
        <f>SUM(H372:H373)</f>
        <v>0</v>
      </c>
      <c r="I371" s="84">
        <f>SUM(I372:I373)</f>
        <v>950.8</v>
      </c>
    </row>
    <row r="372" spans="1:9" ht="33.75">
      <c r="A372" s="73"/>
      <c r="B372" s="90" t="s">
        <v>252</v>
      </c>
      <c r="C372" s="88" t="s">
        <v>53</v>
      </c>
      <c r="D372" s="88" t="s">
        <v>11</v>
      </c>
      <c r="E372" s="88" t="s">
        <v>496</v>
      </c>
      <c r="F372" s="89" t="s">
        <v>68</v>
      </c>
      <c r="G372" s="84">
        <v>47.5</v>
      </c>
      <c r="H372" s="84"/>
      <c r="I372" s="84">
        <f>G372+H372</f>
        <v>47.5</v>
      </c>
    </row>
    <row r="373" spans="1:9" ht="33.75">
      <c r="A373" s="73"/>
      <c r="B373" s="90" t="s">
        <v>253</v>
      </c>
      <c r="C373" s="88" t="s">
        <v>53</v>
      </c>
      <c r="D373" s="88" t="s">
        <v>11</v>
      </c>
      <c r="E373" s="88" t="s">
        <v>496</v>
      </c>
      <c r="F373" s="89" t="s">
        <v>68</v>
      </c>
      <c r="G373" s="84">
        <v>903.3</v>
      </c>
      <c r="H373" s="84"/>
      <c r="I373" s="84">
        <f>G373+H373</f>
        <v>903.3</v>
      </c>
    </row>
    <row r="374" spans="1:9" ht="33.75">
      <c r="A374" s="73"/>
      <c r="B374" s="90" t="s">
        <v>501</v>
      </c>
      <c r="C374" s="88" t="s">
        <v>53</v>
      </c>
      <c r="D374" s="88" t="s">
        <v>11</v>
      </c>
      <c r="E374" s="88" t="s">
        <v>503</v>
      </c>
      <c r="F374" s="89"/>
      <c r="G374" s="84">
        <f>SUM(G375:G376)</f>
        <v>280.09999999999991</v>
      </c>
      <c r="H374" s="84">
        <f>SUM(H375:H376)</f>
        <v>0</v>
      </c>
      <c r="I374" s="84">
        <f>SUM(I375:I376)</f>
        <v>280.09999999999991</v>
      </c>
    </row>
    <row r="375" spans="1:9" ht="33.75">
      <c r="A375" s="73"/>
      <c r="B375" s="90" t="s">
        <v>252</v>
      </c>
      <c r="C375" s="88" t="s">
        <v>53</v>
      </c>
      <c r="D375" s="88" t="s">
        <v>11</v>
      </c>
      <c r="E375" s="88" t="s">
        <v>503</v>
      </c>
      <c r="F375" s="89" t="s">
        <v>68</v>
      </c>
      <c r="G375" s="84">
        <v>14</v>
      </c>
      <c r="H375" s="84"/>
      <c r="I375" s="84">
        <f>G375+H375</f>
        <v>14</v>
      </c>
    </row>
    <row r="376" spans="1:9" ht="33.75">
      <c r="A376" s="73"/>
      <c r="B376" s="90" t="s">
        <v>253</v>
      </c>
      <c r="C376" s="88" t="s">
        <v>53</v>
      </c>
      <c r="D376" s="88" t="s">
        <v>11</v>
      </c>
      <c r="E376" s="88" t="s">
        <v>503</v>
      </c>
      <c r="F376" s="89" t="s">
        <v>68</v>
      </c>
      <c r="G376" s="84">
        <v>266.09999999999991</v>
      </c>
      <c r="H376" s="84"/>
      <c r="I376" s="84">
        <f>G376+H376</f>
        <v>266.09999999999991</v>
      </c>
    </row>
    <row r="377" spans="1:9" ht="45">
      <c r="A377" s="73"/>
      <c r="B377" s="90" t="s">
        <v>502</v>
      </c>
      <c r="C377" s="88" t="s">
        <v>53</v>
      </c>
      <c r="D377" s="88" t="s">
        <v>11</v>
      </c>
      <c r="E377" s="88" t="s">
        <v>504</v>
      </c>
      <c r="F377" s="105"/>
      <c r="G377" s="84">
        <f>SUM(G378:G379)</f>
        <v>156.20000000000002</v>
      </c>
      <c r="H377" s="84">
        <f>SUM(H378:H379)</f>
        <v>0</v>
      </c>
      <c r="I377" s="84">
        <f>SUM(I378:I379)</f>
        <v>156.20000000000002</v>
      </c>
    </row>
    <row r="378" spans="1:9" ht="33.75">
      <c r="A378" s="73"/>
      <c r="B378" s="90" t="s">
        <v>252</v>
      </c>
      <c r="C378" s="88" t="s">
        <v>53</v>
      </c>
      <c r="D378" s="88" t="s">
        <v>11</v>
      </c>
      <c r="E378" s="88" t="s">
        <v>504</v>
      </c>
      <c r="F378" s="105" t="s">
        <v>68</v>
      </c>
      <c r="G378" s="84">
        <v>7.8</v>
      </c>
      <c r="H378" s="84"/>
      <c r="I378" s="84">
        <f>G378+H378</f>
        <v>7.8</v>
      </c>
    </row>
    <row r="379" spans="1:9" ht="33.75">
      <c r="A379" s="73"/>
      <c r="B379" s="90" t="s">
        <v>253</v>
      </c>
      <c r="C379" s="88" t="s">
        <v>53</v>
      </c>
      <c r="D379" s="88" t="s">
        <v>11</v>
      </c>
      <c r="E379" s="88" t="s">
        <v>504</v>
      </c>
      <c r="F379" s="105" t="s">
        <v>68</v>
      </c>
      <c r="G379" s="84">
        <v>148.4</v>
      </c>
      <c r="H379" s="84"/>
      <c r="I379" s="84">
        <f>G379+H379</f>
        <v>148.4</v>
      </c>
    </row>
    <row r="380" spans="1:9" ht="48.75" customHeight="1">
      <c r="A380" s="73"/>
      <c r="B380" s="106" t="s">
        <v>505</v>
      </c>
      <c r="C380" s="88" t="s">
        <v>53</v>
      </c>
      <c r="D380" s="88" t="s">
        <v>11</v>
      </c>
      <c r="E380" s="88" t="s">
        <v>506</v>
      </c>
      <c r="F380" s="89"/>
      <c r="G380" s="84">
        <f>SUM(G381)</f>
        <v>1089.7</v>
      </c>
      <c r="H380" s="84">
        <f>SUM(H381)</f>
        <v>0</v>
      </c>
      <c r="I380" s="84">
        <f>SUM(I381)</f>
        <v>1089.7</v>
      </c>
    </row>
    <row r="381" spans="1:9">
      <c r="A381" s="73"/>
      <c r="B381" s="90" t="s">
        <v>289</v>
      </c>
      <c r="C381" s="88" t="s">
        <v>53</v>
      </c>
      <c r="D381" s="88" t="s">
        <v>11</v>
      </c>
      <c r="E381" s="88" t="s">
        <v>506</v>
      </c>
      <c r="F381" s="89" t="s">
        <v>69</v>
      </c>
      <c r="G381" s="84">
        <v>1089.7</v>
      </c>
      <c r="H381" s="84"/>
      <c r="I381" s="84">
        <f>G381+H381</f>
        <v>1089.7</v>
      </c>
    </row>
    <row r="382" spans="1:9" ht="33.75">
      <c r="A382" s="73"/>
      <c r="B382" s="92" t="s">
        <v>288</v>
      </c>
      <c r="C382" s="88" t="s">
        <v>53</v>
      </c>
      <c r="D382" s="88" t="s">
        <v>11</v>
      </c>
      <c r="E382" s="88" t="s">
        <v>290</v>
      </c>
      <c r="F382" s="89"/>
      <c r="G382" s="84">
        <f>SUM(G383)</f>
        <v>13820.5</v>
      </c>
      <c r="H382" s="84">
        <f>SUM(H383)</f>
        <v>0</v>
      </c>
      <c r="I382" s="84">
        <f>SUM(I383)</f>
        <v>13820.5</v>
      </c>
    </row>
    <row r="383" spans="1:9">
      <c r="A383" s="73"/>
      <c r="B383" s="92" t="s">
        <v>289</v>
      </c>
      <c r="C383" s="88" t="s">
        <v>53</v>
      </c>
      <c r="D383" s="88" t="s">
        <v>11</v>
      </c>
      <c r="E383" s="88" t="s">
        <v>290</v>
      </c>
      <c r="F383" s="89" t="s">
        <v>69</v>
      </c>
      <c r="G383" s="84">
        <v>13820.5</v>
      </c>
      <c r="H383" s="84"/>
      <c r="I383" s="84">
        <f>G383+H383</f>
        <v>13820.5</v>
      </c>
    </row>
    <row r="384" spans="1:9">
      <c r="A384" s="107" t="s">
        <v>61</v>
      </c>
      <c r="B384" s="76" t="s">
        <v>171</v>
      </c>
      <c r="C384" s="10" t="s">
        <v>53</v>
      </c>
      <c r="D384" s="10" t="s">
        <v>17</v>
      </c>
      <c r="E384" s="10"/>
      <c r="F384" s="74"/>
      <c r="G384" s="81">
        <f>G385</f>
        <v>35101.700000000004</v>
      </c>
      <c r="H384" s="81">
        <f>H385</f>
        <v>0</v>
      </c>
      <c r="I384" s="81">
        <f>I385</f>
        <v>35101.700000000004</v>
      </c>
    </row>
    <row r="385" spans="1:9" ht="33.75">
      <c r="A385" s="107"/>
      <c r="B385" s="92" t="s">
        <v>309</v>
      </c>
      <c r="C385" s="88" t="s">
        <v>53</v>
      </c>
      <c r="D385" s="88" t="s">
        <v>17</v>
      </c>
      <c r="E385" s="88" t="s">
        <v>196</v>
      </c>
      <c r="F385" s="88"/>
      <c r="G385" s="84">
        <f>G386+G410</f>
        <v>35101.700000000004</v>
      </c>
      <c r="H385" s="84">
        <f t="shared" ref="H385:I385" si="62">H386+H410</f>
        <v>0</v>
      </c>
      <c r="I385" s="84">
        <f t="shared" si="62"/>
        <v>35101.700000000004</v>
      </c>
    </row>
    <row r="386" spans="1:9">
      <c r="A386" s="107"/>
      <c r="B386" s="92" t="s">
        <v>195</v>
      </c>
      <c r="C386" s="88" t="s">
        <v>53</v>
      </c>
      <c r="D386" s="88" t="s">
        <v>17</v>
      </c>
      <c r="E386" s="88" t="s">
        <v>197</v>
      </c>
      <c r="F386" s="88"/>
      <c r="G386" s="84">
        <f>G387+G390+G392+G394+G397+G400+G403+G407</f>
        <v>20727.800000000003</v>
      </c>
      <c r="H386" s="84">
        <f>H387+H390+H392+H394+H397+H400+H403+H407</f>
        <v>0</v>
      </c>
      <c r="I386" s="84">
        <f t="shared" ref="I386" si="63">I387+I390+I392+I394+I397+I400+I403+I407</f>
        <v>20727.800000000003</v>
      </c>
    </row>
    <row r="387" spans="1:9">
      <c r="A387" s="107"/>
      <c r="B387" s="92" t="s">
        <v>129</v>
      </c>
      <c r="C387" s="88" t="s">
        <v>53</v>
      </c>
      <c r="D387" s="88" t="s">
        <v>17</v>
      </c>
      <c r="E387" s="88" t="s">
        <v>130</v>
      </c>
      <c r="F387" s="88"/>
      <c r="G387" s="84">
        <f>SUM(G388+G389)</f>
        <v>1067.8</v>
      </c>
      <c r="H387" s="84">
        <f t="shared" ref="H387:I387" si="64">SUM(H388+H389)</f>
        <v>0</v>
      </c>
      <c r="I387" s="84">
        <f t="shared" si="64"/>
        <v>1067.8</v>
      </c>
    </row>
    <row r="388" spans="1:9" ht="33.75">
      <c r="A388" s="107"/>
      <c r="B388" s="92" t="s">
        <v>57</v>
      </c>
      <c r="C388" s="88" t="s">
        <v>53</v>
      </c>
      <c r="D388" s="88" t="s">
        <v>17</v>
      </c>
      <c r="E388" s="88" t="s">
        <v>130</v>
      </c>
      <c r="F388" s="89">
        <v>611</v>
      </c>
      <c r="G388" s="84">
        <v>1034.8</v>
      </c>
      <c r="H388" s="84"/>
      <c r="I388" s="84">
        <f>G388+H388</f>
        <v>1034.8</v>
      </c>
    </row>
    <row r="389" spans="1:9">
      <c r="A389" s="107"/>
      <c r="B389" s="86" t="s">
        <v>370</v>
      </c>
      <c r="C389" s="88" t="s">
        <v>53</v>
      </c>
      <c r="D389" s="88" t="s">
        <v>17</v>
      </c>
      <c r="E389" s="88" t="s">
        <v>130</v>
      </c>
      <c r="F389" s="89" t="s">
        <v>69</v>
      </c>
      <c r="G389" s="84">
        <v>33</v>
      </c>
      <c r="H389" s="84"/>
      <c r="I389" s="84">
        <f>G389+H389</f>
        <v>33</v>
      </c>
    </row>
    <row r="390" spans="1:9">
      <c r="A390" s="107"/>
      <c r="B390" s="92" t="s">
        <v>293</v>
      </c>
      <c r="C390" s="88" t="s">
        <v>53</v>
      </c>
      <c r="D390" s="88" t="s">
        <v>17</v>
      </c>
      <c r="E390" s="88" t="s">
        <v>294</v>
      </c>
      <c r="F390" s="88"/>
      <c r="G390" s="84">
        <f>SUM(G391)</f>
        <v>1801.5</v>
      </c>
      <c r="H390" s="84">
        <f>SUM(H391)</f>
        <v>0</v>
      </c>
      <c r="I390" s="84">
        <f>SUM(I391)</f>
        <v>1801.5</v>
      </c>
    </row>
    <row r="391" spans="1:9" ht="33.75">
      <c r="A391" s="107"/>
      <c r="B391" s="92" t="s">
        <v>57</v>
      </c>
      <c r="C391" s="88" t="s">
        <v>53</v>
      </c>
      <c r="D391" s="88" t="s">
        <v>17</v>
      </c>
      <c r="E391" s="88" t="s">
        <v>294</v>
      </c>
      <c r="F391" s="89">
        <v>611</v>
      </c>
      <c r="G391" s="84">
        <v>1801.5</v>
      </c>
      <c r="H391" s="84"/>
      <c r="I391" s="84">
        <f>G391+H391</f>
        <v>1801.5</v>
      </c>
    </row>
    <row r="392" spans="1:9">
      <c r="A392" s="107"/>
      <c r="B392" s="92" t="s">
        <v>295</v>
      </c>
      <c r="C392" s="88" t="s">
        <v>53</v>
      </c>
      <c r="D392" s="88" t="s">
        <v>17</v>
      </c>
      <c r="E392" s="88" t="s">
        <v>296</v>
      </c>
      <c r="F392" s="88"/>
      <c r="G392" s="84">
        <f>SUM(G393)</f>
        <v>639</v>
      </c>
      <c r="H392" s="84">
        <f>SUM(H393)</f>
        <v>0</v>
      </c>
      <c r="I392" s="84">
        <f>SUM(I393)</f>
        <v>639</v>
      </c>
    </row>
    <row r="393" spans="1:9" ht="33.75">
      <c r="A393" s="107"/>
      <c r="B393" s="92" t="s">
        <v>57</v>
      </c>
      <c r="C393" s="88" t="s">
        <v>53</v>
      </c>
      <c r="D393" s="88" t="s">
        <v>17</v>
      </c>
      <c r="E393" s="88" t="s">
        <v>296</v>
      </c>
      <c r="F393" s="89">
        <v>611</v>
      </c>
      <c r="G393" s="84">
        <v>639</v>
      </c>
      <c r="H393" s="84"/>
      <c r="I393" s="84">
        <f>G393+H393</f>
        <v>639</v>
      </c>
    </row>
    <row r="394" spans="1:9" ht="22.5">
      <c r="A394" s="107"/>
      <c r="B394" s="86" t="s">
        <v>207</v>
      </c>
      <c r="C394" s="88" t="s">
        <v>53</v>
      </c>
      <c r="D394" s="88" t="s">
        <v>17</v>
      </c>
      <c r="E394" s="88" t="s">
        <v>208</v>
      </c>
      <c r="F394" s="89"/>
      <c r="G394" s="84">
        <f>SUM(G395:G396)</f>
        <v>9489.8000000000011</v>
      </c>
      <c r="H394" s="84">
        <f>SUM(H395:H396)</f>
        <v>0</v>
      </c>
      <c r="I394" s="84">
        <f>SUM(I395:I396)</f>
        <v>9489.8000000000011</v>
      </c>
    </row>
    <row r="395" spans="1:9" ht="33.75">
      <c r="A395" s="107"/>
      <c r="B395" s="86" t="s">
        <v>57</v>
      </c>
      <c r="C395" s="88" t="s">
        <v>53</v>
      </c>
      <c r="D395" s="88" t="s">
        <v>17</v>
      </c>
      <c r="E395" s="88" t="s">
        <v>208</v>
      </c>
      <c r="F395" s="89" t="s">
        <v>68</v>
      </c>
      <c r="G395" s="84">
        <v>9426.6</v>
      </c>
      <c r="H395" s="84"/>
      <c r="I395" s="84">
        <f>G395+H395</f>
        <v>9426.6</v>
      </c>
    </row>
    <row r="396" spans="1:9">
      <c r="A396" s="107"/>
      <c r="B396" s="86" t="s">
        <v>370</v>
      </c>
      <c r="C396" s="88" t="s">
        <v>53</v>
      </c>
      <c r="D396" s="88" t="s">
        <v>17</v>
      </c>
      <c r="E396" s="88" t="s">
        <v>208</v>
      </c>
      <c r="F396" s="89" t="s">
        <v>69</v>
      </c>
      <c r="G396" s="84">
        <v>63.199999999999996</v>
      </c>
      <c r="H396" s="84"/>
      <c r="I396" s="84">
        <f>G396+H396</f>
        <v>63.199999999999996</v>
      </c>
    </row>
    <row r="397" spans="1:9" ht="45">
      <c r="A397" s="107"/>
      <c r="B397" s="86" t="s">
        <v>508</v>
      </c>
      <c r="C397" s="88" t="s">
        <v>53</v>
      </c>
      <c r="D397" s="88" t="s">
        <v>17</v>
      </c>
      <c r="E397" s="88" t="s">
        <v>509</v>
      </c>
      <c r="F397" s="89"/>
      <c r="G397" s="84">
        <f>SUM(G398:G399)</f>
        <v>928.6</v>
      </c>
      <c r="H397" s="84">
        <f>SUM(H398:H399)</f>
        <v>0</v>
      </c>
      <c r="I397" s="84">
        <f>SUM(I398:I399)</f>
        <v>928.6</v>
      </c>
    </row>
    <row r="398" spans="1:9" ht="33.75">
      <c r="A398" s="107"/>
      <c r="B398" s="86" t="s">
        <v>252</v>
      </c>
      <c r="C398" s="88" t="s">
        <v>53</v>
      </c>
      <c r="D398" s="88" t="s">
        <v>17</v>
      </c>
      <c r="E398" s="88" t="s">
        <v>509</v>
      </c>
      <c r="F398" s="89" t="s">
        <v>68</v>
      </c>
      <c r="G398" s="84">
        <v>46.4</v>
      </c>
      <c r="H398" s="84"/>
      <c r="I398" s="84">
        <f>G398+H398</f>
        <v>46.4</v>
      </c>
    </row>
    <row r="399" spans="1:9" ht="33.75">
      <c r="A399" s="107"/>
      <c r="B399" s="86" t="s">
        <v>253</v>
      </c>
      <c r="C399" s="88" t="s">
        <v>53</v>
      </c>
      <c r="D399" s="88" t="s">
        <v>17</v>
      </c>
      <c r="E399" s="88" t="s">
        <v>509</v>
      </c>
      <c r="F399" s="89" t="s">
        <v>68</v>
      </c>
      <c r="G399" s="84">
        <v>882.2</v>
      </c>
      <c r="H399" s="84"/>
      <c r="I399" s="84">
        <f>G399+H399</f>
        <v>882.2</v>
      </c>
    </row>
    <row r="400" spans="1:9" ht="22.5">
      <c r="A400" s="107"/>
      <c r="B400" s="108" t="s">
        <v>131</v>
      </c>
      <c r="C400" s="88" t="s">
        <v>53</v>
      </c>
      <c r="D400" s="88" t="s">
        <v>17</v>
      </c>
      <c r="E400" s="88" t="s">
        <v>132</v>
      </c>
      <c r="F400" s="89"/>
      <c r="G400" s="84">
        <f>SUM(G401:G402)</f>
        <v>541.19999999999993</v>
      </c>
      <c r="H400" s="84">
        <f>SUM(H401:H402)</f>
        <v>0</v>
      </c>
      <c r="I400" s="84">
        <f>SUM(I401:I402)</f>
        <v>541.19999999999993</v>
      </c>
    </row>
    <row r="401" spans="1:9" ht="33.75">
      <c r="A401" s="107"/>
      <c r="B401" s="92" t="s">
        <v>58</v>
      </c>
      <c r="C401" s="88" t="s">
        <v>53</v>
      </c>
      <c r="D401" s="88" t="s">
        <v>17</v>
      </c>
      <c r="E401" s="88" t="s">
        <v>132</v>
      </c>
      <c r="F401" s="89">
        <v>611</v>
      </c>
      <c r="G401" s="84">
        <v>335.09999999999997</v>
      </c>
      <c r="H401" s="84"/>
      <c r="I401" s="84">
        <f>G401+H401</f>
        <v>335.09999999999997</v>
      </c>
    </row>
    <row r="402" spans="1:9">
      <c r="A402" s="107"/>
      <c r="B402" s="90" t="s">
        <v>445</v>
      </c>
      <c r="C402" s="88" t="s">
        <v>53</v>
      </c>
      <c r="D402" s="88" t="s">
        <v>17</v>
      </c>
      <c r="E402" s="88" t="s">
        <v>132</v>
      </c>
      <c r="F402" s="89" t="s">
        <v>69</v>
      </c>
      <c r="G402" s="84">
        <v>206.1</v>
      </c>
      <c r="H402" s="84"/>
      <c r="I402" s="84">
        <f>G402+H402</f>
        <v>206.1</v>
      </c>
    </row>
    <row r="403" spans="1:9" ht="22.5">
      <c r="A403" s="73"/>
      <c r="B403" s="86" t="s">
        <v>209</v>
      </c>
      <c r="C403" s="88" t="s">
        <v>53</v>
      </c>
      <c r="D403" s="88" t="s">
        <v>17</v>
      </c>
      <c r="E403" s="88" t="s">
        <v>210</v>
      </c>
      <c r="F403" s="88"/>
      <c r="G403" s="84">
        <f>SUM(G404:G406)</f>
        <v>5682.7</v>
      </c>
      <c r="H403" s="84">
        <f>SUM(H404:H406)</f>
        <v>0</v>
      </c>
      <c r="I403" s="84">
        <f>SUM(I404:I406)</f>
        <v>5682.7</v>
      </c>
    </row>
    <row r="404" spans="1:9" ht="33.75">
      <c r="A404" s="73"/>
      <c r="B404" s="86" t="s">
        <v>58</v>
      </c>
      <c r="C404" s="88" t="s">
        <v>53</v>
      </c>
      <c r="D404" s="88" t="s">
        <v>17</v>
      </c>
      <c r="E404" s="88" t="s">
        <v>210</v>
      </c>
      <c r="F404" s="88" t="s">
        <v>68</v>
      </c>
      <c r="G404" s="84">
        <v>4529.8999999999996</v>
      </c>
      <c r="H404" s="84"/>
      <c r="I404" s="84">
        <f>G404+H404</f>
        <v>4529.8999999999996</v>
      </c>
    </row>
    <row r="405" spans="1:9">
      <c r="A405" s="73"/>
      <c r="B405" s="86" t="s">
        <v>370</v>
      </c>
      <c r="C405" s="88" t="s">
        <v>53</v>
      </c>
      <c r="D405" s="88" t="s">
        <v>17</v>
      </c>
      <c r="E405" s="88" t="s">
        <v>210</v>
      </c>
      <c r="F405" s="88" t="s">
        <v>69</v>
      </c>
      <c r="G405" s="84">
        <v>56.6</v>
      </c>
      <c r="H405" s="84"/>
      <c r="I405" s="84">
        <f>G405+H405</f>
        <v>56.6</v>
      </c>
    </row>
    <row r="406" spans="1:9" ht="45">
      <c r="A406" s="73"/>
      <c r="B406" s="90" t="s">
        <v>512</v>
      </c>
      <c r="C406" s="88" t="s">
        <v>53</v>
      </c>
      <c r="D406" s="88" t="s">
        <v>17</v>
      </c>
      <c r="E406" s="88" t="s">
        <v>210</v>
      </c>
      <c r="F406" s="88" t="s">
        <v>513</v>
      </c>
      <c r="G406" s="84">
        <v>1096.2</v>
      </c>
      <c r="H406" s="84"/>
      <c r="I406" s="84">
        <f>G406+H406</f>
        <v>1096.2</v>
      </c>
    </row>
    <row r="407" spans="1:9" ht="45">
      <c r="A407" s="73"/>
      <c r="B407" s="108" t="s">
        <v>510</v>
      </c>
      <c r="C407" s="88" t="s">
        <v>53</v>
      </c>
      <c r="D407" s="88" t="s">
        <v>17</v>
      </c>
      <c r="E407" s="88" t="s">
        <v>511</v>
      </c>
      <c r="F407" s="88"/>
      <c r="G407" s="84">
        <f>SUM(G408:G409)</f>
        <v>577.19999999999993</v>
      </c>
      <c r="H407" s="84">
        <f>SUM(H408:H409)</f>
        <v>0</v>
      </c>
      <c r="I407" s="84">
        <f>SUM(I408:I409)</f>
        <v>577.19999999999993</v>
      </c>
    </row>
    <row r="408" spans="1:9" ht="33.75">
      <c r="A408" s="73"/>
      <c r="B408" s="86" t="s">
        <v>375</v>
      </c>
      <c r="C408" s="88" t="s">
        <v>53</v>
      </c>
      <c r="D408" s="88" t="s">
        <v>17</v>
      </c>
      <c r="E408" s="88" t="s">
        <v>511</v>
      </c>
      <c r="F408" s="88" t="s">
        <v>68</v>
      </c>
      <c r="G408" s="84">
        <v>28.9</v>
      </c>
      <c r="H408" s="84"/>
      <c r="I408" s="84">
        <f>G408+H408</f>
        <v>28.9</v>
      </c>
    </row>
    <row r="409" spans="1:9" ht="33.75">
      <c r="A409" s="73"/>
      <c r="B409" s="86" t="s">
        <v>251</v>
      </c>
      <c r="C409" s="88" t="s">
        <v>53</v>
      </c>
      <c r="D409" s="88" t="s">
        <v>17</v>
      </c>
      <c r="E409" s="88" t="s">
        <v>511</v>
      </c>
      <c r="F409" s="88" t="s">
        <v>68</v>
      </c>
      <c r="G409" s="84">
        <v>548.29999999999995</v>
      </c>
      <c r="H409" s="84"/>
      <c r="I409" s="84">
        <f>G409+H409</f>
        <v>548.29999999999995</v>
      </c>
    </row>
    <row r="410" spans="1:9">
      <c r="A410" s="73"/>
      <c r="B410" s="92" t="s">
        <v>198</v>
      </c>
      <c r="C410" s="88" t="s">
        <v>53</v>
      </c>
      <c r="D410" s="88" t="s">
        <v>17</v>
      </c>
      <c r="E410" s="88" t="s">
        <v>199</v>
      </c>
      <c r="F410" s="88"/>
      <c r="G410" s="84">
        <f>G411+G414+G416+G418+G422</f>
        <v>14373.900000000001</v>
      </c>
      <c r="H410" s="84">
        <f t="shared" ref="H410:I410" si="65">H411+H414+H416+H418+H422</f>
        <v>0</v>
      </c>
      <c r="I410" s="84">
        <f t="shared" si="65"/>
        <v>14373.900000000001</v>
      </c>
    </row>
    <row r="411" spans="1:9" ht="22.5">
      <c r="A411" s="73"/>
      <c r="B411" s="108" t="s">
        <v>133</v>
      </c>
      <c r="C411" s="88" t="s">
        <v>53</v>
      </c>
      <c r="D411" s="88" t="s">
        <v>17</v>
      </c>
      <c r="E411" s="88" t="s">
        <v>134</v>
      </c>
      <c r="F411" s="88"/>
      <c r="G411" s="84">
        <f>SUM(G412:G413)</f>
        <v>3260.7</v>
      </c>
      <c r="H411" s="84">
        <f>SUM(H412:H413)</f>
        <v>0</v>
      </c>
      <c r="I411" s="84">
        <f>SUM(I412:I413)</f>
        <v>3260.7</v>
      </c>
    </row>
    <row r="412" spans="1:9" ht="33.75">
      <c r="A412" s="73"/>
      <c r="B412" s="92" t="s">
        <v>58</v>
      </c>
      <c r="C412" s="88" t="s">
        <v>53</v>
      </c>
      <c r="D412" s="88" t="s">
        <v>17</v>
      </c>
      <c r="E412" s="88" t="s">
        <v>134</v>
      </c>
      <c r="F412" s="89">
        <v>611</v>
      </c>
      <c r="G412" s="84">
        <v>2624.5</v>
      </c>
      <c r="H412" s="84"/>
      <c r="I412" s="84">
        <f>G412+H412</f>
        <v>2624.5</v>
      </c>
    </row>
    <row r="413" spans="1:9">
      <c r="A413" s="73"/>
      <c r="B413" s="86" t="s">
        <v>370</v>
      </c>
      <c r="C413" s="88" t="s">
        <v>53</v>
      </c>
      <c r="D413" s="88" t="s">
        <v>17</v>
      </c>
      <c r="E413" s="88" t="s">
        <v>134</v>
      </c>
      <c r="F413" s="89" t="s">
        <v>69</v>
      </c>
      <c r="G413" s="84">
        <v>636.20000000000005</v>
      </c>
      <c r="H413" s="84"/>
      <c r="I413" s="84">
        <f>G413+H413</f>
        <v>636.20000000000005</v>
      </c>
    </row>
    <row r="414" spans="1:9">
      <c r="A414" s="73"/>
      <c r="B414" s="86"/>
      <c r="C414" s="88" t="s">
        <v>53</v>
      </c>
      <c r="D414" s="88" t="s">
        <v>17</v>
      </c>
      <c r="E414" s="88" t="s">
        <v>443</v>
      </c>
      <c r="F414" s="89"/>
      <c r="G414" s="84">
        <f>SUM(G415)</f>
        <v>1151.4000000000001</v>
      </c>
      <c r="H414" s="84">
        <f>SUM(H415)</f>
        <v>0</v>
      </c>
      <c r="I414" s="84">
        <f>SUM(I415)</f>
        <v>1151.4000000000001</v>
      </c>
    </row>
    <row r="415" spans="1:9" ht="33.75">
      <c r="A415" s="73"/>
      <c r="B415" s="92" t="s">
        <v>58</v>
      </c>
      <c r="C415" s="88" t="s">
        <v>53</v>
      </c>
      <c r="D415" s="88" t="s">
        <v>17</v>
      </c>
      <c r="E415" s="88" t="s">
        <v>443</v>
      </c>
      <c r="F415" s="88" t="s">
        <v>68</v>
      </c>
      <c r="G415" s="84">
        <v>1151.4000000000001</v>
      </c>
      <c r="H415" s="84"/>
      <c r="I415" s="84">
        <f>G415+H415</f>
        <v>1151.4000000000001</v>
      </c>
    </row>
    <row r="416" spans="1:9">
      <c r="A416" s="73"/>
      <c r="B416" s="92"/>
      <c r="C416" s="88" t="s">
        <v>53</v>
      </c>
      <c r="D416" s="88" t="s">
        <v>17</v>
      </c>
      <c r="E416" s="88" t="s">
        <v>444</v>
      </c>
      <c r="F416" s="88"/>
      <c r="G416" s="84">
        <f>SUM(G417)</f>
        <v>220.6</v>
      </c>
      <c r="H416" s="84">
        <f>SUM(H417)</f>
        <v>0</v>
      </c>
      <c r="I416" s="84">
        <f>SUM(I417)</f>
        <v>220.6</v>
      </c>
    </row>
    <row r="417" spans="1:10" ht="33.75">
      <c r="A417" s="73"/>
      <c r="B417" s="92" t="s">
        <v>58</v>
      </c>
      <c r="C417" s="88" t="s">
        <v>53</v>
      </c>
      <c r="D417" s="88" t="s">
        <v>17</v>
      </c>
      <c r="E417" s="88" t="s">
        <v>444</v>
      </c>
      <c r="F417" s="88" t="s">
        <v>68</v>
      </c>
      <c r="G417" s="84">
        <v>220.6</v>
      </c>
      <c r="H417" s="84"/>
      <c r="I417" s="84">
        <f>G417+H417</f>
        <v>220.6</v>
      </c>
    </row>
    <row r="418" spans="1:10" ht="33.75">
      <c r="A418" s="73"/>
      <c r="B418" s="86" t="s">
        <v>211</v>
      </c>
      <c r="C418" s="88" t="s">
        <v>53</v>
      </c>
      <c r="D418" s="88" t="s">
        <v>17</v>
      </c>
      <c r="E418" s="88" t="s">
        <v>212</v>
      </c>
      <c r="F418" s="88"/>
      <c r="G418" s="84">
        <f>SUM(G419:G421)</f>
        <v>8963.2000000000007</v>
      </c>
      <c r="H418" s="84">
        <f>SUM(H419:H421)</f>
        <v>0</v>
      </c>
      <c r="I418" s="84">
        <f>SUM(I419:I421)</f>
        <v>8963.2000000000007</v>
      </c>
    </row>
    <row r="419" spans="1:10" ht="33.75">
      <c r="A419" s="73"/>
      <c r="B419" s="86" t="s">
        <v>58</v>
      </c>
      <c r="C419" s="88" t="s">
        <v>53</v>
      </c>
      <c r="D419" s="88" t="s">
        <v>17</v>
      </c>
      <c r="E419" s="88" t="s">
        <v>212</v>
      </c>
      <c r="F419" s="88" t="s">
        <v>68</v>
      </c>
      <c r="G419" s="84">
        <v>7828.3</v>
      </c>
      <c r="H419" s="84"/>
      <c r="I419" s="84">
        <f>G419+H419</f>
        <v>7828.3</v>
      </c>
      <c r="J419" s="5"/>
    </row>
    <row r="420" spans="1:10">
      <c r="A420" s="73"/>
      <c r="B420" s="86" t="s">
        <v>370</v>
      </c>
      <c r="C420" s="88" t="s">
        <v>53</v>
      </c>
      <c r="D420" s="88" t="s">
        <v>17</v>
      </c>
      <c r="E420" s="88" t="s">
        <v>212</v>
      </c>
      <c r="F420" s="88" t="s">
        <v>69</v>
      </c>
      <c r="G420" s="84">
        <v>89.1</v>
      </c>
      <c r="H420" s="84"/>
      <c r="I420" s="84">
        <f>G420+H420</f>
        <v>89.1</v>
      </c>
    </row>
    <row r="421" spans="1:10" ht="45">
      <c r="A421" s="73"/>
      <c r="B421" s="90" t="s">
        <v>512</v>
      </c>
      <c r="C421" s="88" t="s">
        <v>53</v>
      </c>
      <c r="D421" s="88" t="s">
        <v>17</v>
      </c>
      <c r="E421" s="88" t="s">
        <v>212</v>
      </c>
      <c r="F421" s="88" t="s">
        <v>513</v>
      </c>
      <c r="G421" s="84">
        <v>1045.8</v>
      </c>
      <c r="H421" s="84"/>
      <c r="I421" s="84">
        <f>G421+H421</f>
        <v>1045.8</v>
      </c>
    </row>
    <row r="422" spans="1:10" ht="56.25">
      <c r="A422" s="73"/>
      <c r="B422" s="108" t="s">
        <v>514</v>
      </c>
      <c r="C422" s="88" t="s">
        <v>53</v>
      </c>
      <c r="D422" s="88" t="s">
        <v>17</v>
      </c>
      <c r="E422" s="88" t="s">
        <v>515</v>
      </c>
      <c r="F422" s="88"/>
      <c r="G422" s="84">
        <f>SUM(G423:G424)</f>
        <v>778</v>
      </c>
      <c r="H422" s="84">
        <f>SUM(H423:H424)</f>
        <v>0</v>
      </c>
      <c r="I422" s="84">
        <f>SUM(I423:I424)</f>
        <v>778</v>
      </c>
    </row>
    <row r="423" spans="1:10" ht="33.75">
      <c r="A423" s="73"/>
      <c r="B423" s="86" t="s">
        <v>375</v>
      </c>
      <c r="C423" s="88" t="s">
        <v>53</v>
      </c>
      <c r="D423" s="88" t="s">
        <v>17</v>
      </c>
      <c r="E423" s="88" t="s">
        <v>515</v>
      </c>
      <c r="F423" s="88" t="s">
        <v>68</v>
      </c>
      <c r="G423" s="84">
        <v>38.9</v>
      </c>
      <c r="H423" s="84"/>
      <c r="I423" s="84">
        <f>G423+H423</f>
        <v>38.9</v>
      </c>
    </row>
    <row r="424" spans="1:10" ht="33.75">
      <c r="A424" s="73"/>
      <c r="B424" s="86" t="s">
        <v>251</v>
      </c>
      <c r="C424" s="88" t="s">
        <v>53</v>
      </c>
      <c r="D424" s="88" t="s">
        <v>17</v>
      </c>
      <c r="E424" s="88" t="s">
        <v>515</v>
      </c>
      <c r="F424" s="88" t="s">
        <v>68</v>
      </c>
      <c r="G424" s="84">
        <v>739.1</v>
      </c>
      <c r="H424" s="84"/>
      <c r="I424" s="84">
        <f>G424+H424</f>
        <v>739.1</v>
      </c>
    </row>
    <row r="425" spans="1:10" ht="21">
      <c r="A425" s="73"/>
      <c r="B425" s="76" t="s">
        <v>566</v>
      </c>
      <c r="C425" s="87" t="s">
        <v>53</v>
      </c>
      <c r="D425" s="87" t="s">
        <v>47</v>
      </c>
      <c r="E425" s="87"/>
      <c r="F425" s="88"/>
      <c r="G425" s="81">
        <f t="shared" ref="G425:I427" si="66">G426</f>
        <v>0</v>
      </c>
      <c r="H425" s="81">
        <f t="shared" si="66"/>
        <v>168</v>
      </c>
      <c r="I425" s="81">
        <f t="shared" si="66"/>
        <v>168</v>
      </c>
    </row>
    <row r="426" spans="1:10" ht="22.5">
      <c r="A426" s="73"/>
      <c r="B426" s="94" t="s">
        <v>181</v>
      </c>
      <c r="C426" s="88" t="s">
        <v>53</v>
      </c>
      <c r="D426" s="88" t="s">
        <v>47</v>
      </c>
      <c r="E426" s="88" t="s">
        <v>182</v>
      </c>
      <c r="F426" s="88"/>
      <c r="G426" s="84">
        <f t="shared" si="66"/>
        <v>0</v>
      </c>
      <c r="H426" s="84">
        <f t="shared" si="66"/>
        <v>168</v>
      </c>
      <c r="I426" s="84">
        <f t="shared" si="66"/>
        <v>168</v>
      </c>
    </row>
    <row r="427" spans="1:10">
      <c r="A427" s="73"/>
      <c r="B427" s="92" t="s">
        <v>222</v>
      </c>
      <c r="C427" s="88" t="s">
        <v>53</v>
      </c>
      <c r="D427" s="88" t="s">
        <v>47</v>
      </c>
      <c r="E427" s="88" t="s">
        <v>194</v>
      </c>
      <c r="F427" s="88"/>
      <c r="G427" s="84">
        <f t="shared" si="66"/>
        <v>0</v>
      </c>
      <c r="H427" s="84">
        <f t="shared" si="66"/>
        <v>168</v>
      </c>
      <c r="I427" s="84">
        <f t="shared" si="66"/>
        <v>168</v>
      </c>
    </row>
    <row r="428" spans="1:10" ht="22.5">
      <c r="A428" s="73"/>
      <c r="B428" s="92" t="s">
        <v>568</v>
      </c>
      <c r="C428" s="88" t="s">
        <v>53</v>
      </c>
      <c r="D428" s="88" t="s">
        <v>47</v>
      </c>
      <c r="E428" s="88" t="s">
        <v>567</v>
      </c>
      <c r="F428" s="88"/>
      <c r="G428" s="84">
        <f>SUM(G429:G429)</f>
        <v>0</v>
      </c>
      <c r="H428" s="84">
        <f>SUM(H429:H429)</f>
        <v>168</v>
      </c>
      <c r="I428" s="84">
        <f>SUM(I429:I429)</f>
        <v>168</v>
      </c>
    </row>
    <row r="429" spans="1:10" ht="22.5">
      <c r="A429" s="73"/>
      <c r="B429" s="92" t="s">
        <v>95</v>
      </c>
      <c r="C429" s="88" t="s">
        <v>53</v>
      </c>
      <c r="D429" s="88" t="s">
        <v>47</v>
      </c>
      <c r="E429" s="88" t="s">
        <v>567</v>
      </c>
      <c r="F429" s="88" t="s">
        <v>22</v>
      </c>
      <c r="G429" s="84"/>
      <c r="H429" s="84">
        <f>133+35</f>
        <v>168</v>
      </c>
      <c r="I429" s="84">
        <f>G429+H429</f>
        <v>168</v>
      </c>
    </row>
    <row r="430" spans="1:10">
      <c r="A430" s="73" t="s">
        <v>62</v>
      </c>
      <c r="B430" s="76" t="s">
        <v>158</v>
      </c>
      <c r="C430" s="10" t="s">
        <v>53</v>
      </c>
      <c r="D430" s="10" t="s">
        <v>53</v>
      </c>
      <c r="E430" s="10"/>
      <c r="F430" s="10"/>
      <c r="G430" s="109">
        <f t="shared" ref="G430:I432" si="67">G431</f>
        <v>379.7</v>
      </c>
      <c r="H430" s="109">
        <f t="shared" si="67"/>
        <v>0</v>
      </c>
      <c r="I430" s="109">
        <f t="shared" si="67"/>
        <v>379.7</v>
      </c>
    </row>
    <row r="431" spans="1:10" ht="33.75">
      <c r="A431" s="73"/>
      <c r="B431" s="92" t="s">
        <v>309</v>
      </c>
      <c r="C431" s="88" t="s">
        <v>53</v>
      </c>
      <c r="D431" s="88" t="s">
        <v>53</v>
      </c>
      <c r="E431" s="88" t="s">
        <v>196</v>
      </c>
      <c r="F431" s="88"/>
      <c r="G431" s="110">
        <f t="shared" si="67"/>
        <v>379.7</v>
      </c>
      <c r="H431" s="110">
        <f t="shared" si="67"/>
        <v>0</v>
      </c>
      <c r="I431" s="110">
        <f t="shared" si="67"/>
        <v>379.7</v>
      </c>
    </row>
    <row r="432" spans="1:10">
      <c r="A432" s="73"/>
      <c r="B432" s="92" t="s">
        <v>195</v>
      </c>
      <c r="C432" s="88" t="s">
        <v>53</v>
      </c>
      <c r="D432" s="88" t="s">
        <v>53</v>
      </c>
      <c r="E432" s="88" t="s">
        <v>197</v>
      </c>
      <c r="F432" s="88"/>
      <c r="G432" s="110">
        <f t="shared" si="67"/>
        <v>379.7</v>
      </c>
      <c r="H432" s="110">
        <f t="shared" si="67"/>
        <v>0</v>
      </c>
      <c r="I432" s="110">
        <f t="shared" si="67"/>
        <v>379.7</v>
      </c>
    </row>
    <row r="433" spans="1:9">
      <c r="A433" s="73"/>
      <c r="B433" s="92" t="s">
        <v>381</v>
      </c>
      <c r="C433" s="88" t="s">
        <v>53</v>
      </c>
      <c r="D433" s="88" t="s">
        <v>53</v>
      </c>
      <c r="E433" s="88" t="s">
        <v>379</v>
      </c>
      <c r="F433" s="88"/>
      <c r="G433" s="84">
        <f>SUM(G434:G435)</f>
        <v>379.7</v>
      </c>
      <c r="H433" s="84">
        <f>SUM(H434:H435)</f>
        <v>0</v>
      </c>
      <c r="I433" s="84">
        <f>SUM(I434:I435)</f>
        <v>379.7</v>
      </c>
    </row>
    <row r="434" spans="1:9" ht="22.5">
      <c r="A434" s="73"/>
      <c r="B434" s="92" t="s">
        <v>95</v>
      </c>
      <c r="C434" s="88" t="s">
        <v>53</v>
      </c>
      <c r="D434" s="88" t="s">
        <v>53</v>
      </c>
      <c r="E434" s="88" t="s">
        <v>379</v>
      </c>
      <c r="F434" s="88" t="s">
        <v>22</v>
      </c>
      <c r="G434" s="84">
        <v>292.39999999999998</v>
      </c>
      <c r="H434" s="84"/>
      <c r="I434" s="84">
        <f>G434+H434</f>
        <v>292.39999999999998</v>
      </c>
    </row>
    <row r="435" spans="1:9">
      <c r="A435" s="73"/>
      <c r="B435" s="82" t="s">
        <v>382</v>
      </c>
      <c r="C435" s="88" t="s">
        <v>53</v>
      </c>
      <c r="D435" s="88" t="s">
        <v>53</v>
      </c>
      <c r="E435" s="88" t="s">
        <v>379</v>
      </c>
      <c r="F435" s="88" t="s">
        <v>380</v>
      </c>
      <c r="G435" s="84">
        <v>87.3</v>
      </c>
      <c r="H435" s="84"/>
      <c r="I435" s="84">
        <f>G435+H435</f>
        <v>87.3</v>
      </c>
    </row>
    <row r="436" spans="1:9">
      <c r="A436" s="73" t="s">
        <v>178</v>
      </c>
      <c r="B436" s="76" t="s">
        <v>63</v>
      </c>
      <c r="C436" s="10" t="s">
        <v>53</v>
      </c>
      <c r="D436" s="10" t="s">
        <v>43</v>
      </c>
      <c r="E436" s="10"/>
      <c r="F436" s="10"/>
      <c r="G436" s="81">
        <f>G437</f>
        <v>21765.9</v>
      </c>
      <c r="H436" s="81">
        <f>H437</f>
        <v>465.79999999999995</v>
      </c>
      <c r="I436" s="81">
        <f t="shared" ref="I436" si="68">I437</f>
        <v>22231.7</v>
      </c>
    </row>
    <row r="437" spans="1:9" ht="33.75">
      <c r="A437" s="73"/>
      <c r="B437" s="86" t="s">
        <v>309</v>
      </c>
      <c r="C437" s="88" t="s">
        <v>53</v>
      </c>
      <c r="D437" s="88" t="s">
        <v>43</v>
      </c>
      <c r="E437" s="88" t="s">
        <v>196</v>
      </c>
      <c r="F437" s="88"/>
      <c r="G437" s="84">
        <f>G438+G446+G460</f>
        <v>21765.9</v>
      </c>
      <c r="H437" s="84">
        <f t="shared" ref="H437:I437" si="69">H438+H446+H460</f>
        <v>465.79999999999995</v>
      </c>
      <c r="I437" s="84">
        <f t="shared" si="69"/>
        <v>22231.7</v>
      </c>
    </row>
    <row r="438" spans="1:9" ht="22.5">
      <c r="A438" s="73"/>
      <c r="B438" s="92" t="s">
        <v>136</v>
      </c>
      <c r="C438" s="88" t="s">
        <v>53</v>
      </c>
      <c r="D438" s="88" t="s">
        <v>43</v>
      </c>
      <c r="E438" s="88" t="s">
        <v>312</v>
      </c>
      <c r="F438" s="88"/>
      <c r="G438" s="84">
        <f>G439</f>
        <v>2386</v>
      </c>
      <c r="H438" s="84">
        <f>H439</f>
        <v>465.79999999999995</v>
      </c>
      <c r="I438" s="84">
        <f>I439</f>
        <v>2851.8</v>
      </c>
    </row>
    <row r="439" spans="1:9" ht="22.5">
      <c r="A439" s="73"/>
      <c r="B439" s="92" t="s">
        <v>137</v>
      </c>
      <c r="C439" s="88" t="s">
        <v>53</v>
      </c>
      <c r="D439" s="88" t="s">
        <v>43</v>
      </c>
      <c r="E439" s="88" t="s">
        <v>265</v>
      </c>
      <c r="F439" s="88"/>
      <c r="G439" s="84">
        <f>G440+G443</f>
        <v>2386</v>
      </c>
      <c r="H439" s="84">
        <f>H440+H443</f>
        <v>465.79999999999995</v>
      </c>
      <c r="I439" s="84">
        <f>I440+I443</f>
        <v>2851.8</v>
      </c>
    </row>
    <row r="440" spans="1:9" ht="22.5">
      <c r="A440" s="73"/>
      <c r="B440" s="92" t="s">
        <v>138</v>
      </c>
      <c r="C440" s="88" t="s">
        <v>53</v>
      </c>
      <c r="D440" s="88" t="s">
        <v>43</v>
      </c>
      <c r="E440" s="88" t="s">
        <v>266</v>
      </c>
      <c r="F440" s="88"/>
      <c r="G440" s="84">
        <f>G441+G442</f>
        <v>2202.5</v>
      </c>
      <c r="H440" s="84">
        <f>H441+H442</f>
        <v>429.9</v>
      </c>
      <c r="I440" s="84">
        <f>I441+I442</f>
        <v>2632.4</v>
      </c>
    </row>
    <row r="441" spans="1:9">
      <c r="A441" s="73"/>
      <c r="B441" s="92" t="s">
        <v>91</v>
      </c>
      <c r="C441" s="88" t="s">
        <v>53</v>
      </c>
      <c r="D441" s="88" t="s">
        <v>43</v>
      </c>
      <c r="E441" s="88" t="s">
        <v>266</v>
      </c>
      <c r="F441" s="89" t="s">
        <v>13</v>
      </c>
      <c r="G441" s="84">
        <v>1691.6000000000001</v>
      </c>
      <c r="H441" s="84">
        <v>330.2</v>
      </c>
      <c r="I441" s="84">
        <f>G441+H441</f>
        <v>2021.8000000000002</v>
      </c>
    </row>
    <row r="442" spans="1:9" ht="33.75">
      <c r="A442" s="73"/>
      <c r="B442" s="92" t="s">
        <v>92</v>
      </c>
      <c r="C442" s="88" t="s">
        <v>53</v>
      </c>
      <c r="D442" s="88" t="s">
        <v>43</v>
      </c>
      <c r="E442" s="88" t="s">
        <v>266</v>
      </c>
      <c r="F442" s="89" t="s">
        <v>93</v>
      </c>
      <c r="G442" s="84">
        <v>510.9</v>
      </c>
      <c r="H442" s="84">
        <v>99.7</v>
      </c>
      <c r="I442" s="84">
        <f>G442+H442</f>
        <v>610.6</v>
      </c>
    </row>
    <row r="443" spans="1:9" ht="22.5">
      <c r="A443" s="73"/>
      <c r="B443" s="92" t="s">
        <v>384</v>
      </c>
      <c r="C443" s="88" t="s">
        <v>53</v>
      </c>
      <c r="D443" s="88" t="s">
        <v>43</v>
      </c>
      <c r="E443" s="88" t="s">
        <v>383</v>
      </c>
      <c r="F443" s="88"/>
      <c r="G443" s="84">
        <f>SUM(G444:G445)</f>
        <v>183.5</v>
      </c>
      <c r="H443" s="84">
        <f>SUM(H444:H445)</f>
        <v>35.900000000000006</v>
      </c>
      <c r="I443" s="84">
        <f>SUM(I444:I445)</f>
        <v>219.39999999999998</v>
      </c>
    </row>
    <row r="444" spans="1:9" ht="22.5">
      <c r="A444" s="73"/>
      <c r="B444" s="92" t="s">
        <v>14</v>
      </c>
      <c r="C444" s="88" t="s">
        <v>53</v>
      </c>
      <c r="D444" s="88" t="s">
        <v>43</v>
      </c>
      <c r="E444" s="88" t="s">
        <v>383</v>
      </c>
      <c r="F444" s="89" t="s">
        <v>20</v>
      </c>
      <c r="G444" s="84">
        <v>140.9</v>
      </c>
      <c r="H444" s="84">
        <v>27.6</v>
      </c>
      <c r="I444" s="84">
        <f>G444+H444</f>
        <v>168.5</v>
      </c>
    </row>
    <row r="445" spans="1:9" ht="33.75">
      <c r="A445" s="73"/>
      <c r="B445" s="92" t="s">
        <v>92</v>
      </c>
      <c r="C445" s="88" t="s">
        <v>53</v>
      </c>
      <c r="D445" s="88" t="s">
        <v>43</v>
      </c>
      <c r="E445" s="88" t="s">
        <v>383</v>
      </c>
      <c r="F445" s="89" t="s">
        <v>93</v>
      </c>
      <c r="G445" s="84">
        <v>42.599999999999994</v>
      </c>
      <c r="H445" s="84">
        <v>8.3000000000000007</v>
      </c>
      <c r="I445" s="84">
        <f>G445+H445</f>
        <v>50.899999999999991</v>
      </c>
    </row>
    <row r="446" spans="1:9" ht="33.75">
      <c r="A446" s="73"/>
      <c r="B446" s="92" t="s">
        <v>313</v>
      </c>
      <c r="C446" s="88" t="s">
        <v>53</v>
      </c>
      <c r="D446" s="88" t="s">
        <v>43</v>
      </c>
      <c r="E446" s="88" t="s">
        <v>314</v>
      </c>
      <c r="F446" s="88"/>
      <c r="G446" s="84">
        <f>G447+G457</f>
        <v>17932.400000000001</v>
      </c>
      <c r="H446" s="84">
        <f t="shared" ref="H446:I446" si="70">H447+H457</f>
        <v>0</v>
      </c>
      <c r="I446" s="84">
        <f t="shared" si="70"/>
        <v>17932.400000000001</v>
      </c>
    </row>
    <row r="447" spans="1:9" ht="22.5">
      <c r="A447" s="73"/>
      <c r="B447" s="92" t="s">
        <v>139</v>
      </c>
      <c r="C447" s="88" t="s">
        <v>53</v>
      </c>
      <c r="D447" s="88" t="s">
        <v>43</v>
      </c>
      <c r="E447" s="88" t="s">
        <v>300</v>
      </c>
      <c r="F447" s="88"/>
      <c r="G447" s="84">
        <f>G448+G451</f>
        <v>17871.7</v>
      </c>
      <c r="H447" s="84">
        <f>H448+H451</f>
        <v>0</v>
      </c>
      <c r="I447" s="84">
        <f>I448+I451</f>
        <v>17871.7</v>
      </c>
    </row>
    <row r="448" spans="1:9" ht="22.5">
      <c r="A448" s="73"/>
      <c r="B448" s="92" t="s">
        <v>140</v>
      </c>
      <c r="C448" s="88" t="s">
        <v>53</v>
      </c>
      <c r="D448" s="88" t="s">
        <v>43</v>
      </c>
      <c r="E448" s="88" t="s">
        <v>297</v>
      </c>
      <c r="F448" s="88"/>
      <c r="G448" s="84">
        <f>G449+G450</f>
        <v>13505.1</v>
      </c>
      <c r="H448" s="84">
        <f>H449+H450</f>
        <v>0</v>
      </c>
      <c r="I448" s="84">
        <f>I449+I450</f>
        <v>13505.1</v>
      </c>
    </row>
    <row r="449" spans="1:9">
      <c r="A449" s="73"/>
      <c r="B449" s="92" t="s">
        <v>162</v>
      </c>
      <c r="C449" s="88" t="s">
        <v>53</v>
      </c>
      <c r="D449" s="88" t="s">
        <v>43</v>
      </c>
      <c r="E449" s="88" t="s">
        <v>297</v>
      </c>
      <c r="F449" s="88" t="s">
        <v>35</v>
      </c>
      <c r="G449" s="84">
        <v>10372.6</v>
      </c>
      <c r="H449" s="84"/>
      <c r="I449" s="84">
        <f>G449+H449</f>
        <v>10372.6</v>
      </c>
    </row>
    <row r="450" spans="1:9" ht="22.5">
      <c r="A450" s="73"/>
      <c r="B450" s="92" t="s">
        <v>163</v>
      </c>
      <c r="C450" s="88" t="s">
        <v>53</v>
      </c>
      <c r="D450" s="88" t="s">
        <v>43</v>
      </c>
      <c r="E450" s="88" t="s">
        <v>297</v>
      </c>
      <c r="F450" s="88" t="s">
        <v>116</v>
      </c>
      <c r="G450" s="84">
        <v>3132.5</v>
      </c>
      <c r="H450" s="84"/>
      <c r="I450" s="84">
        <f>G450+H450</f>
        <v>3132.5</v>
      </c>
    </row>
    <row r="451" spans="1:9" ht="22.5">
      <c r="A451" s="73"/>
      <c r="B451" s="92" t="s">
        <v>141</v>
      </c>
      <c r="C451" s="88" t="s">
        <v>53</v>
      </c>
      <c r="D451" s="88" t="s">
        <v>43</v>
      </c>
      <c r="E451" s="88" t="s">
        <v>298</v>
      </c>
      <c r="F451" s="88"/>
      <c r="G451" s="84">
        <f>SUM(G452:G456)</f>
        <v>4366.6000000000004</v>
      </c>
      <c r="H451" s="84">
        <f>SUM(H452:H456)</f>
        <v>0</v>
      </c>
      <c r="I451" s="84">
        <f>SUM(I452:I456)</f>
        <v>4366.5999999999995</v>
      </c>
    </row>
    <row r="452" spans="1:9" ht="22.5">
      <c r="A452" s="73"/>
      <c r="B452" s="92" t="s">
        <v>338</v>
      </c>
      <c r="C452" s="88" t="s">
        <v>53</v>
      </c>
      <c r="D452" s="88" t="s">
        <v>43</v>
      </c>
      <c r="E452" s="88" t="s">
        <v>298</v>
      </c>
      <c r="F452" s="89">
        <v>112</v>
      </c>
      <c r="G452" s="84">
        <v>15.6</v>
      </c>
      <c r="H452" s="84"/>
      <c r="I452" s="84">
        <f>G452+H452</f>
        <v>15.6</v>
      </c>
    </row>
    <row r="453" spans="1:9" ht="22.5">
      <c r="A453" s="73"/>
      <c r="B453" s="92" t="s">
        <v>21</v>
      </c>
      <c r="C453" s="88" t="s">
        <v>53</v>
      </c>
      <c r="D453" s="88" t="s">
        <v>43</v>
      </c>
      <c r="E453" s="88" t="s">
        <v>298</v>
      </c>
      <c r="F453" s="89">
        <v>242</v>
      </c>
      <c r="G453" s="84">
        <v>342</v>
      </c>
      <c r="H453" s="84">
        <v>326.89999999999998</v>
      </c>
      <c r="I453" s="84">
        <f>G453+H453</f>
        <v>668.9</v>
      </c>
    </row>
    <row r="454" spans="1:9" ht="22.5">
      <c r="A454" s="73"/>
      <c r="B454" s="92" t="s">
        <v>95</v>
      </c>
      <c r="C454" s="88" t="s">
        <v>53</v>
      </c>
      <c r="D454" s="88" t="s">
        <v>43</v>
      </c>
      <c r="E454" s="88" t="s">
        <v>298</v>
      </c>
      <c r="F454" s="89">
        <v>244</v>
      </c>
      <c r="G454" s="84">
        <v>3921.2</v>
      </c>
      <c r="H454" s="84">
        <v>-326.89999999999998</v>
      </c>
      <c r="I454" s="84">
        <f>G454+H454</f>
        <v>3594.2999999999997</v>
      </c>
    </row>
    <row r="455" spans="1:9">
      <c r="A455" s="73"/>
      <c r="B455" s="86" t="s">
        <v>23</v>
      </c>
      <c r="C455" s="88" t="s">
        <v>53</v>
      </c>
      <c r="D455" s="88" t="s">
        <v>43</v>
      </c>
      <c r="E455" s="88" t="s">
        <v>298</v>
      </c>
      <c r="F455" s="89" t="s">
        <v>103</v>
      </c>
      <c r="G455" s="84">
        <v>77.5</v>
      </c>
      <c r="H455" s="84"/>
      <c r="I455" s="84">
        <f>G455+H455</f>
        <v>77.5</v>
      </c>
    </row>
    <row r="456" spans="1:9">
      <c r="A456" s="73"/>
      <c r="B456" s="92" t="s">
        <v>104</v>
      </c>
      <c r="C456" s="88" t="s">
        <v>53</v>
      </c>
      <c r="D456" s="88" t="s">
        <v>43</v>
      </c>
      <c r="E456" s="88" t="s">
        <v>298</v>
      </c>
      <c r="F456" s="89" t="s">
        <v>36</v>
      </c>
      <c r="G456" s="84">
        <v>10.3</v>
      </c>
      <c r="H456" s="84"/>
      <c r="I456" s="84">
        <f>G456+H456</f>
        <v>10.3</v>
      </c>
    </row>
    <row r="457" spans="1:9" ht="22.5">
      <c r="A457" s="73"/>
      <c r="B457" s="92" t="s">
        <v>264</v>
      </c>
      <c r="C457" s="88" t="s">
        <v>53</v>
      </c>
      <c r="D457" s="88" t="s">
        <v>43</v>
      </c>
      <c r="E457" s="88" t="s">
        <v>299</v>
      </c>
      <c r="F457" s="89"/>
      <c r="G457" s="84">
        <f>SUM(G458:G459)</f>
        <v>60.699999999999996</v>
      </c>
      <c r="H457" s="84">
        <f t="shared" ref="H457:I457" si="71">SUM(H458:H459)</f>
        <v>0</v>
      </c>
      <c r="I457" s="84">
        <f t="shared" si="71"/>
        <v>60.699999999999996</v>
      </c>
    </row>
    <row r="458" spans="1:9" ht="22.5">
      <c r="A458" s="73"/>
      <c r="B458" s="92" t="s">
        <v>95</v>
      </c>
      <c r="C458" s="88" t="s">
        <v>53</v>
      </c>
      <c r="D458" s="88" t="s">
        <v>43</v>
      </c>
      <c r="E458" s="88" t="s">
        <v>299</v>
      </c>
      <c r="F458" s="89" t="s">
        <v>22</v>
      </c>
      <c r="G458" s="84">
        <v>8.4</v>
      </c>
      <c r="H458" s="84"/>
      <c r="I458" s="84">
        <f>G458+H458</f>
        <v>8.4</v>
      </c>
    </row>
    <row r="459" spans="1:9">
      <c r="A459" s="73"/>
      <c r="B459" s="86" t="s">
        <v>304</v>
      </c>
      <c r="C459" s="88" t="s">
        <v>53</v>
      </c>
      <c r="D459" s="88" t="s">
        <v>43</v>
      </c>
      <c r="E459" s="88" t="s">
        <v>299</v>
      </c>
      <c r="F459" s="89" t="s">
        <v>305</v>
      </c>
      <c r="G459" s="84">
        <v>52.3</v>
      </c>
      <c r="H459" s="84"/>
      <c r="I459" s="84">
        <f>G459+H459</f>
        <v>52.3</v>
      </c>
    </row>
    <row r="460" spans="1:9">
      <c r="A460" s="73"/>
      <c r="B460" s="92" t="s">
        <v>195</v>
      </c>
      <c r="C460" s="88" t="s">
        <v>53</v>
      </c>
      <c r="D460" s="88" t="s">
        <v>43</v>
      </c>
      <c r="E460" s="88" t="s">
        <v>197</v>
      </c>
      <c r="F460" s="88"/>
      <c r="G460" s="84">
        <f>G461+G463</f>
        <v>1447.5</v>
      </c>
      <c r="H460" s="84">
        <f t="shared" ref="H460:I460" si="72">H461+H463</f>
        <v>0</v>
      </c>
      <c r="I460" s="84">
        <f t="shared" si="72"/>
        <v>1447.5</v>
      </c>
    </row>
    <row r="461" spans="1:9" ht="22.5">
      <c r="A461" s="73"/>
      <c r="B461" s="92" t="s">
        <v>123</v>
      </c>
      <c r="C461" s="88" t="s">
        <v>53</v>
      </c>
      <c r="D461" s="88" t="s">
        <v>43</v>
      </c>
      <c r="E461" s="88" t="s">
        <v>124</v>
      </c>
      <c r="F461" s="88"/>
      <c r="G461" s="84">
        <f>G462</f>
        <v>300</v>
      </c>
      <c r="H461" s="84">
        <f>H462</f>
        <v>0</v>
      </c>
      <c r="I461" s="84">
        <f>I462</f>
        <v>300</v>
      </c>
    </row>
    <row r="462" spans="1:9" ht="33.75">
      <c r="A462" s="73"/>
      <c r="B462" s="92" t="s">
        <v>58</v>
      </c>
      <c r="C462" s="88" t="s">
        <v>53</v>
      </c>
      <c r="D462" s="88" t="s">
        <v>43</v>
      </c>
      <c r="E462" s="88" t="s">
        <v>124</v>
      </c>
      <c r="F462" s="89">
        <v>611</v>
      </c>
      <c r="G462" s="84">
        <v>300</v>
      </c>
      <c r="H462" s="84"/>
      <c r="I462" s="84">
        <f>G462+H462</f>
        <v>300</v>
      </c>
    </row>
    <row r="463" spans="1:9" ht="22.5">
      <c r="A463" s="73"/>
      <c r="B463" s="90" t="s">
        <v>135</v>
      </c>
      <c r="C463" s="88" t="s">
        <v>53</v>
      </c>
      <c r="D463" s="88" t="s">
        <v>43</v>
      </c>
      <c r="E463" s="88" t="s">
        <v>516</v>
      </c>
      <c r="F463" s="88"/>
      <c r="G463" s="84">
        <f>SUM(G464:G465)</f>
        <v>1147.5</v>
      </c>
      <c r="H463" s="84">
        <f t="shared" ref="H463:I463" si="73">SUM(H464:H465)</f>
        <v>0</v>
      </c>
      <c r="I463" s="84">
        <f t="shared" si="73"/>
        <v>1147.5</v>
      </c>
    </row>
    <row r="464" spans="1:9" ht="22.5">
      <c r="A464" s="73"/>
      <c r="B464" s="90" t="s">
        <v>565</v>
      </c>
      <c r="C464" s="88" t="s">
        <v>53</v>
      </c>
      <c r="D464" s="88" t="s">
        <v>43</v>
      </c>
      <c r="E464" s="88" t="s">
        <v>516</v>
      </c>
      <c r="F464" s="88" t="s">
        <v>76</v>
      </c>
      <c r="G464" s="84"/>
      <c r="H464" s="84">
        <v>231.2</v>
      </c>
      <c r="I464" s="84">
        <f>G464+H464</f>
        <v>231.2</v>
      </c>
    </row>
    <row r="465" spans="1:9">
      <c r="A465" s="73"/>
      <c r="B465" s="90" t="s">
        <v>258</v>
      </c>
      <c r="C465" s="88" t="s">
        <v>53</v>
      </c>
      <c r="D465" s="88" t="s">
        <v>43</v>
      </c>
      <c r="E465" s="88" t="s">
        <v>516</v>
      </c>
      <c r="F465" s="89">
        <v>612</v>
      </c>
      <c r="G465" s="84">
        <v>1147.5</v>
      </c>
      <c r="H465" s="84">
        <v>-231.2</v>
      </c>
      <c r="I465" s="84">
        <f>G465+H465</f>
        <v>916.3</v>
      </c>
    </row>
    <row r="466" spans="1:9">
      <c r="A466" s="9">
        <v>7</v>
      </c>
      <c r="B466" s="76" t="s">
        <v>64</v>
      </c>
      <c r="C466" s="10" t="s">
        <v>65</v>
      </c>
      <c r="D466" s="10" t="s">
        <v>54</v>
      </c>
      <c r="E466" s="10"/>
      <c r="F466" s="10"/>
      <c r="G466" s="81">
        <f t="shared" ref="G466:I468" si="74">G467</f>
        <v>53788.700000000004</v>
      </c>
      <c r="H466" s="81">
        <f t="shared" si="74"/>
        <v>361</v>
      </c>
      <c r="I466" s="81">
        <f t="shared" si="74"/>
        <v>54149.700000000004</v>
      </c>
    </row>
    <row r="467" spans="1:9">
      <c r="A467" s="73" t="s">
        <v>66</v>
      </c>
      <c r="B467" s="76" t="s">
        <v>67</v>
      </c>
      <c r="C467" s="87" t="s">
        <v>65</v>
      </c>
      <c r="D467" s="87" t="s">
        <v>8</v>
      </c>
      <c r="E467" s="87"/>
      <c r="F467" s="87"/>
      <c r="G467" s="81">
        <f>G468+G515</f>
        <v>53788.700000000004</v>
      </c>
      <c r="H467" s="81">
        <f t="shared" ref="H467:I467" si="75">H468+H515</f>
        <v>361</v>
      </c>
      <c r="I467" s="81">
        <f t="shared" si="75"/>
        <v>54149.700000000004</v>
      </c>
    </row>
    <row r="468" spans="1:9" ht="33.75">
      <c r="A468" s="73"/>
      <c r="B468" s="92" t="s">
        <v>309</v>
      </c>
      <c r="C468" s="88" t="s">
        <v>65</v>
      </c>
      <c r="D468" s="88" t="s">
        <v>8</v>
      </c>
      <c r="E468" s="88" t="s">
        <v>196</v>
      </c>
      <c r="F468" s="88"/>
      <c r="G468" s="84">
        <f t="shared" si="74"/>
        <v>53788.700000000004</v>
      </c>
      <c r="H468" s="84">
        <f t="shared" si="74"/>
        <v>161</v>
      </c>
      <c r="I468" s="84">
        <f t="shared" si="74"/>
        <v>53949.700000000004</v>
      </c>
    </row>
    <row r="469" spans="1:9">
      <c r="A469" s="73"/>
      <c r="B469" s="92" t="s">
        <v>198</v>
      </c>
      <c r="C469" s="88" t="s">
        <v>65</v>
      </c>
      <c r="D469" s="88" t="s">
        <v>8</v>
      </c>
      <c r="E469" s="88" t="s">
        <v>199</v>
      </c>
      <c r="F469" s="88"/>
      <c r="G469" s="84">
        <f>G470+G473+G475+G477+G479+G481+G483+G486+G489+G492+G495+G499+G501+G503+G505+G507+G510+G513</f>
        <v>53788.700000000004</v>
      </c>
      <c r="H469" s="84">
        <f t="shared" ref="H469" si="76">H470+H473+H475+H477+H479+H481+H483+H486+H489+H492+H495+H499+H501+H503+H505+H507+H510+H513</f>
        <v>161</v>
      </c>
      <c r="I469" s="84">
        <f>I470+I473+I475+I477+I479+I481+I483+I486+I489+I492+I495+I499+I501+I503+I505+I507+I510+I513</f>
        <v>53949.700000000004</v>
      </c>
    </row>
    <row r="470" spans="1:9">
      <c r="A470" s="73"/>
      <c r="B470" s="92" t="s">
        <v>145</v>
      </c>
      <c r="C470" s="88" t="s">
        <v>65</v>
      </c>
      <c r="D470" s="88" t="s">
        <v>8</v>
      </c>
      <c r="E470" s="88" t="s">
        <v>315</v>
      </c>
      <c r="F470" s="88"/>
      <c r="G470" s="84">
        <f>SUM(G471:G472)</f>
        <v>2565.1</v>
      </c>
      <c r="H470" s="84">
        <f t="shared" ref="H470:I470" si="77">SUM(H471:H472)</f>
        <v>0</v>
      </c>
      <c r="I470" s="84">
        <f t="shared" si="77"/>
        <v>2565.1</v>
      </c>
    </row>
    <row r="471" spans="1:9" ht="33.75">
      <c r="A471" s="73"/>
      <c r="B471" s="92" t="s">
        <v>57</v>
      </c>
      <c r="C471" s="88" t="s">
        <v>65</v>
      </c>
      <c r="D471" s="88" t="s">
        <v>8</v>
      </c>
      <c r="E471" s="88" t="s">
        <v>315</v>
      </c>
      <c r="F471" s="111" t="s">
        <v>68</v>
      </c>
      <c r="G471" s="84">
        <v>1942.1</v>
      </c>
      <c r="H471" s="84"/>
      <c r="I471" s="84">
        <v>1942.1</v>
      </c>
    </row>
    <row r="472" spans="1:9">
      <c r="A472" s="73"/>
      <c r="B472" s="92" t="s">
        <v>370</v>
      </c>
      <c r="C472" s="88" t="s">
        <v>65</v>
      </c>
      <c r="D472" s="88" t="s">
        <v>8</v>
      </c>
      <c r="E472" s="88" t="s">
        <v>315</v>
      </c>
      <c r="F472" s="111">
        <v>612</v>
      </c>
      <c r="G472" s="84">
        <v>623</v>
      </c>
      <c r="H472" s="84"/>
      <c r="I472" s="84">
        <v>623</v>
      </c>
    </row>
    <row r="473" spans="1:9" ht="22.5">
      <c r="A473" s="73"/>
      <c r="B473" s="92" t="s">
        <v>372</v>
      </c>
      <c r="C473" s="88" t="s">
        <v>65</v>
      </c>
      <c r="D473" s="88" t="s">
        <v>8</v>
      </c>
      <c r="E473" s="88" t="s">
        <v>386</v>
      </c>
      <c r="F473" s="89"/>
      <c r="G473" s="84">
        <f>SUM(G474)</f>
        <v>5</v>
      </c>
      <c r="H473" s="84">
        <f t="shared" ref="H473:I473" si="78">SUM(H474)</f>
        <v>0</v>
      </c>
      <c r="I473" s="84">
        <f t="shared" si="78"/>
        <v>5</v>
      </c>
    </row>
    <row r="474" spans="1:9" ht="33.75">
      <c r="A474" s="73"/>
      <c r="B474" s="92" t="s">
        <v>58</v>
      </c>
      <c r="C474" s="88" t="s">
        <v>65</v>
      </c>
      <c r="D474" s="88" t="s">
        <v>8</v>
      </c>
      <c r="E474" s="88" t="s">
        <v>386</v>
      </c>
      <c r="F474" s="111" t="s">
        <v>68</v>
      </c>
      <c r="G474" s="84">
        <v>5</v>
      </c>
      <c r="H474" s="84"/>
      <c r="I474" s="84">
        <v>5</v>
      </c>
    </row>
    <row r="475" spans="1:9" ht="22.5">
      <c r="A475" s="73"/>
      <c r="B475" s="92" t="s">
        <v>284</v>
      </c>
      <c r="C475" s="88" t="s">
        <v>65</v>
      </c>
      <c r="D475" s="88" t="s">
        <v>8</v>
      </c>
      <c r="E475" s="88" t="s">
        <v>317</v>
      </c>
      <c r="F475" s="89"/>
      <c r="G475" s="84">
        <f>SUM(G476)</f>
        <v>75.300000000000011</v>
      </c>
      <c r="H475" s="84">
        <f t="shared" ref="H475:I475" si="79">SUM(H476)</f>
        <v>0</v>
      </c>
      <c r="I475" s="84">
        <f t="shared" si="79"/>
        <v>75.300000000000011</v>
      </c>
    </row>
    <row r="476" spans="1:9" ht="33.75">
      <c r="A476" s="73"/>
      <c r="B476" s="92" t="s">
        <v>58</v>
      </c>
      <c r="C476" s="88" t="s">
        <v>65</v>
      </c>
      <c r="D476" s="88" t="s">
        <v>8</v>
      </c>
      <c r="E476" s="88" t="s">
        <v>317</v>
      </c>
      <c r="F476" s="88" t="s">
        <v>68</v>
      </c>
      <c r="G476" s="84">
        <v>75.300000000000011</v>
      </c>
      <c r="H476" s="84"/>
      <c r="I476" s="84">
        <v>75.300000000000011</v>
      </c>
    </row>
    <row r="477" spans="1:9" ht="22.5">
      <c r="A477" s="73"/>
      <c r="B477" s="90" t="s">
        <v>428</v>
      </c>
      <c r="C477" s="88" t="s">
        <v>65</v>
      </c>
      <c r="D477" s="88" t="s">
        <v>8</v>
      </c>
      <c r="E477" s="88" t="s">
        <v>429</v>
      </c>
      <c r="F477" s="89"/>
      <c r="G477" s="84">
        <f>SUM(G478)</f>
        <v>19</v>
      </c>
      <c r="H477" s="84">
        <f t="shared" ref="H477:I477" si="80">SUM(H478)</f>
        <v>0</v>
      </c>
      <c r="I477" s="84">
        <f t="shared" si="80"/>
        <v>19</v>
      </c>
    </row>
    <row r="478" spans="1:9" ht="33.75">
      <c r="A478" s="73"/>
      <c r="B478" s="90" t="s">
        <v>58</v>
      </c>
      <c r="C478" s="88" t="s">
        <v>65</v>
      </c>
      <c r="D478" s="88" t="s">
        <v>8</v>
      </c>
      <c r="E478" s="88" t="s">
        <v>429</v>
      </c>
      <c r="F478" s="88" t="s">
        <v>68</v>
      </c>
      <c r="G478" s="84">
        <v>19</v>
      </c>
      <c r="H478" s="84"/>
      <c r="I478" s="84">
        <v>19</v>
      </c>
    </row>
    <row r="479" spans="1:9" ht="22.5">
      <c r="A479" s="73"/>
      <c r="B479" s="90" t="s">
        <v>283</v>
      </c>
      <c r="C479" s="88" t="s">
        <v>65</v>
      </c>
      <c r="D479" s="88" t="s">
        <v>8</v>
      </c>
      <c r="E479" s="88" t="s">
        <v>316</v>
      </c>
      <c r="F479" s="89"/>
      <c r="G479" s="84">
        <f>SUM(G480)</f>
        <v>25</v>
      </c>
      <c r="H479" s="84">
        <f t="shared" ref="H479:I479" si="81">SUM(H480)</f>
        <v>0</v>
      </c>
      <c r="I479" s="84">
        <f t="shared" si="81"/>
        <v>25</v>
      </c>
    </row>
    <row r="480" spans="1:9" ht="33.75">
      <c r="A480" s="73"/>
      <c r="B480" s="90" t="s">
        <v>58</v>
      </c>
      <c r="C480" s="88" t="s">
        <v>65</v>
      </c>
      <c r="D480" s="88" t="s">
        <v>8</v>
      </c>
      <c r="E480" s="88" t="s">
        <v>316</v>
      </c>
      <c r="F480" s="88" t="s">
        <v>68</v>
      </c>
      <c r="G480" s="84">
        <v>25</v>
      </c>
      <c r="H480" s="84"/>
      <c r="I480" s="84">
        <v>25</v>
      </c>
    </row>
    <row r="481" spans="1:9" ht="22.5">
      <c r="A481" s="73"/>
      <c r="B481" s="86" t="s">
        <v>215</v>
      </c>
      <c r="C481" s="88" t="s">
        <v>65</v>
      </c>
      <c r="D481" s="88" t="s">
        <v>8</v>
      </c>
      <c r="E481" s="88" t="s">
        <v>318</v>
      </c>
      <c r="F481" s="89"/>
      <c r="G481" s="84">
        <f>SUM(G482)</f>
        <v>11557</v>
      </c>
      <c r="H481" s="84">
        <f t="shared" ref="H481:I481" si="82">SUM(H482)</f>
        <v>0</v>
      </c>
      <c r="I481" s="84">
        <f t="shared" si="82"/>
        <v>11557</v>
      </c>
    </row>
    <row r="482" spans="1:9" ht="33.75">
      <c r="A482" s="73"/>
      <c r="B482" s="86" t="s">
        <v>57</v>
      </c>
      <c r="C482" s="88" t="s">
        <v>65</v>
      </c>
      <c r="D482" s="88" t="s">
        <v>8</v>
      </c>
      <c r="E482" s="88" t="s">
        <v>318</v>
      </c>
      <c r="F482" s="111" t="s">
        <v>68</v>
      </c>
      <c r="G482" s="84">
        <v>11557</v>
      </c>
      <c r="H482" s="84"/>
      <c r="I482" s="84">
        <v>11557</v>
      </c>
    </row>
    <row r="483" spans="1:9">
      <c r="A483" s="73"/>
      <c r="B483" s="86" t="s">
        <v>387</v>
      </c>
      <c r="C483" s="88" t="s">
        <v>65</v>
      </c>
      <c r="D483" s="88" t="s">
        <v>8</v>
      </c>
      <c r="E483" s="88" t="s">
        <v>438</v>
      </c>
      <c r="F483" s="89"/>
      <c r="G483" s="84">
        <f>SUM(G484:G485)</f>
        <v>66.600000000000009</v>
      </c>
      <c r="H483" s="84">
        <f t="shared" ref="H483:I483" si="83">SUM(H484:H485)</f>
        <v>0</v>
      </c>
      <c r="I483" s="84">
        <f t="shared" si="83"/>
        <v>66.600000000000009</v>
      </c>
    </row>
    <row r="484" spans="1:9">
      <c r="A484" s="73"/>
      <c r="B484" s="92" t="s">
        <v>257</v>
      </c>
      <c r="C484" s="88" t="s">
        <v>65</v>
      </c>
      <c r="D484" s="88" t="s">
        <v>8</v>
      </c>
      <c r="E484" s="88" t="s">
        <v>438</v>
      </c>
      <c r="F484" s="111">
        <v>612</v>
      </c>
      <c r="G484" s="84">
        <v>3.3</v>
      </c>
      <c r="H484" s="84"/>
      <c r="I484" s="84">
        <v>3.3</v>
      </c>
    </row>
    <row r="485" spans="1:9">
      <c r="A485" s="73"/>
      <c r="B485" s="92" t="s">
        <v>258</v>
      </c>
      <c r="C485" s="88" t="s">
        <v>65</v>
      </c>
      <c r="D485" s="88" t="s">
        <v>8</v>
      </c>
      <c r="E485" s="88" t="s">
        <v>438</v>
      </c>
      <c r="F485" s="111">
        <v>612</v>
      </c>
      <c r="G485" s="84">
        <v>63.300000000000004</v>
      </c>
      <c r="H485" s="84"/>
      <c r="I485" s="84">
        <v>63.300000000000004</v>
      </c>
    </row>
    <row r="486" spans="1:9" ht="33.75">
      <c r="A486" s="73"/>
      <c r="B486" s="86" t="s">
        <v>517</v>
      </c>
      <c r="C486" s="88" t="s">
        <v>65</v>
      </c>
      <c r="D486" s="88" t="s">
        <v>8</v>
      </c>
      <c r="E486" s="88" t="s">
        <v>518</v>
      </c>
      <c r="F486" s="88"/>
      <c r="G486" s="112">
        <f>SUM(G487:G488)</f>
        <v>660</v>
      </c>
      <c r="H486" s="112">
        <f t="shared" ref="H486" si="84">SUM(H487:H488)</f>
        <v>0</v>
      </c>
      <c r="I486" s="112">
        <f>SUM(I487:I488)</f>
        <v>660</v>
      </c>
    </row>
    <row r="487" spans="1:9" ht="33.75">
      <c r="A487" s="73"/>
      <c r="B487" s="86" t="s">
        <v>252</v>
      </c>
      <c r="C487" s="88" t="s">
        <v>65</v>
      </c>
      <c r="D487" s="88" t="s">
        <v>8</v>
      </c>
      <c r="E487" s="88" t="s">
        <v>518</v>
      </c>
      <c r="F487" s="89" t="s">
        <v>68</v>
      </c>
      <c r="G487" s="84">
        <v>33</v>
      </c>
      <c r="H487" s="84"/>
      <c r="I487" s="84">
        <v>33</v>
      </c>
    </row>
    <row r="488" spans="1:9" ht="33.75">
      <c r="A488" s="73"/>
      <c r="B488" s="86" t="s">
        <v>253</v>
      </c>
      <c r="C488" s="88" t="s">
        <v>65</v>
      </c>
      <c r="D488" s="88" t="s">
        <v>8</v>
      </c>
      <c r="E488" s="88" t="s">
        <v>518</v>
      </c>
      <c r="F488" s="89" t="s">
        <v>68</v>
      </c>
      <c r="G488" s="84">
        <v>627</v>
      </c>
      <c r="H488" s="84"/>
      <c r="I488" s="84">
        <v>627</v>
      </c>
    </row>
    <row r="489" spans="1:9" ht="33.75">
      <c r="A489" s="73"/>
      <c r="B489" s="86" t="s">
        <v>517</v>
      </c>
      <c r="C489" s="88" t="s">
        <v>65</v>
      </c>
      <c r="D489" s="88" t="s">
        <v>8</v>
      </c>
      <c r="E489" s="88" t="s">
        <v>529</v>
      </c>
      <c r="F489" s="88"/>
      <c r="G489" s="112">
        <f>SUM(G490:G491)</f>
        <v>1980</v>
      </c>
      <c r="H489" s="112">
        <f t="shared" ref="H489:I489" si="85">SUM(H490:H491)</f>
        <v>0</v>
      </c>
      <c r="I489" s="112">
        <f t="shared" si="85"/>
        <v>1980</v>
      </c>
    </row>
    <row r="490" spans="1:9" ht="33.75">
      <c r="A490" s="73"/>
      <c r="B490" s="86" t="s">
        <v>252</v>
      </c>
      <c r="C490" s="88" t="s">
        <v>65</v>
      </c>
      <c r="D490" s="88" t="s">
        <v>8</v>
      </c>
      <c r="E490" s="88" t="s">
        <v>529</v>
      </c>
      <c r="F490" s="89" t="s">
        <v>68</v>
      </c>
      <c r="G490" s="84">
        <v>99</v>
      </c>
      <c r="H490" s="84"/>
      <c r="I490" s="84">
        <v>99</v>
      </c>
    </row>
    <row r="491" spans="1:9" ht="33.75">
      <c r="A491" s="73"/>
      <c r="B491" s="86" t="s">
        <v>253</v>
      </c>
      <c r="C491" s="88" t="s">
        <v>65</v>
      </c>
      <c r="D491" s="88" t="s">
        <v>8</v>
      </c>
      <c r="E491" s="88" t="s">
        <v>529</v>
      </c>
      <c r="F491" s="89" t="s">
        <v>68</v>
      </c>
      <c r="G491" s="84">
        <v>1881</v>
      </c>
      <c r="H491" s="84"/>
      <c r="I491" s="84">
        <v>1881</v>
      </c>
    </row>
    <row r="492" spans="1:9" ht="22.5">
      <c r="A492" s="73"/>
      <c r="B492" s="103" t="s">
        <v>519</v>
      </c>
      <c r="C492" s="88" t="s">
        <v>65</v>
      </c>
      <c r="D492" s="88" t="s">
        <v>8</v>
      </c>
      <c r="E492" s="88" t="s">
        <v>522</v>
      </c>
      <c r="F492" s="88"/>
      <c r="G492" s="84">
        <f>SUM(G493:G494)</f>
        <v>210.5</v>
      </c>
      <c r="H492" s="84">
        <f t="shared" ref="H492:I492" si="86">SUM(H493:H494)</f>
        <v>0</v>
      </c>
      <c r="I492" s="84">
        <f t="shared" si="86"/>
        <v>210.5</v>
      </c>
    </row>
    <row r="493" spans="1:9">
      <c r="A493" s="73"/>
      <c r="B493" s="104" t="s">
        <v>520</v>
      </c>
      <c r="C493" s="88" t="s">
        <v>65</v>
      </c>
      <c r="D493" s="88" t="s">
        <v>8</v>
      </c>
      <c r="E493" s="88" t="s">
        <v>522</v>
      </c>
      <c r="F493" s="88" t="s">
        <v>224</v>
      </c>
      <c r="G493" s="84">
        <v>10.5</v>
      </c>
      <c r="H493" s="84"/>
      <c r="I493" s="84">
        <f>G493+H493</f>
        <v>10.5</v>
      </c>
    </row>
    <row r="494" spans="1:9">
      <c r="A494" s="73"/>
      <c r="B494" s="104" t="s">
        <v>521</v>
      </c>
      <c r="C494" s="88" t="s">
        <v>65</v>
      </c>
      <c r="D494" s="88" t="s">
        <v>8</v>
      </c>
      <c r="E494" s="88" t="s">
        <v>522</v>
      </c>
      <c r="F494" s="88" t="s">
        <v>224</v>
      </c>
      <c r="G494" s="84">
        <v>200</v>
      </c>
      <c r="H494" s="84"/>
      <c r="I494" s="84">
        <f>G494+H494</f>
        <v>200</v>
      </c>
    </row>
    <row r="495" spans="1:9" ht="22.5">
      <c r="A495" s="73"/>
      <c r="B495" s="90" t="s">
        <v>142</v>
      </c>
      <c r="C495" s="88" t="s">
        <v>65</v>
      </c>
      <c r="D495" s="88" t="s">
        <v>8</v>
      </c>
      <c r="E495" s="88" t="s">
        <v>143</v>
      </c>
      <c r="F495" s="88"/>
      <c r="G495" s="84">
        <f>SUM(G496:G498)</f>
        <v>6308.5</v>
      </c>
      <c r="H495" s="84">
        <f t="shared" ref="H495:I495" si="87">SUM(H496:H498)</f>
        <v>50</v>
      </c>
      <c r="I495" s="84">
        <f t="shared" si="87"/>
        <v>6358.5</v>
      </c>
    </row>
    <row r="496" spans="1:9" ht="22.5">
      <c r="A496" s="73"/>
      <c r="B496" s="86" t="s">
        <v>480</v>
      </c>
      <c r="C496" s="88" t="s">
        <v>65</v>
      </c>
      <c r="D496" s="88" t="s">
        <v>8</v>
      </c>
      <c r="E496" s="88" t="s">
        <v>143</v>
      </c>
      <c r="F496" s="111">
        <v>414</v>
      </c>
      <c r="G496" s="84">
        <v>4033.8</v>
      </c>
      <c r="H496" s="84"/>
      <c r="I496" s="84">
        <v>4033.8</v>
      </c>
    </row>
    <row r="497" spans="1:9" ht="33.75">
      <c r="A497" s="73"/>
      <c r="B497" s="92" t="s">
        <v>57</v>
      </c>
      <c r="C497" s="88" t="s">
        <v>65</v>
      </c>
      <c r="D497" s="88" t="s">
        <v>8</v>
      </c>
      <c r="E497" s="88" t="s">
        <v>143</v>
      </c>
      <c r="F497" s="111" t="s">
        <v>68</v>
      </c>
      <c r="G497" s="84">
        <v>2274.6999999999998</v>
      </c>
      <c r="H497" s="84"/>
      <c r="I497" s="84">
        <v>2274.6999999999998</v>
      </c>
    </row>
    <row r="498" spans="1:9">
      <c r="A498" s="73"/>
      <c r="B498" s="92" t="s">
        <v>370</v>
      </c>
      <c r="C498" s="88" t="s">
        <v>65</v>
      </c>
      <c r="D498" s="88" t="s">
        <v>8</v>
      </c>
      <c r="E498" s="88" t="s">
        <v>143</v>
      </c>
      <c r="F498" s="111">
        <v>612</v>
      </c>
      <c r="G498" s="84"/>
      <c r="H498" s="84">
        <v>50</v>
      </c>
      <c r="I498" s="84">
        <f>G498+H498</f>
        <v>50</v>
      </c>
    </row>
    <row r="499" spans="1:9" ht="22.5">
      <c r="A499" s="73"/>
      <c r="B499" s="92" t="s">
        <v>372</v>
      </c>
      <c r="C499" s="88" t="s">
        <v>65</v>
      </c>
      <c r="D499" s="88" t="s">
        <v>8</v>
      </c>
      <c r="E499" s="88" t="s">
        <v>388</v>
      </c>
      <c r="F499" s="89"/>
      <c r="G499" s="84">
        <f>SUM(G500)</f>
        <v>5</v>
      </c>
      <c r="H499" s="84">
        <f t="shared" ref="H499:I499" si="88">SUM(H500)</f>
        <v>0</v>
      </c>
      <c r="I499" s="84">
        <f t="shared" si="88"/>
        <v>5</v>
      </c>
    </row>
    <row r="500" spans="1:9" ht="33.75">
      <c r="A500" s="73"/>
      <c r="B500" s="92" t="s">
        <v>58</v>
      </c>
      <c r="C500" s="88" t="s">
        <v>65</v>
      </c>
      <c r="D500" s="88" t="s">
        <v>8</v>
      </c>
      <c r="E500" s="88" t="s">
        <v>388</v>
      </c>
      <c r="F500" s="111" t="s">
        <v>68</v>
      </c>
      <c r="G500" s="112">
        <v>5</v>
      </c>
      <c r="H500" s="112"/>
      <c r="I500" s="84">
        <v>5</v>
      </c>
    </row>
    <row r="501" spans="1:9" ht="33.75">
      <c r="A501" s="73"/>
      <c r="B501" s="92" t="s">
        <v>281</v>
      </c>
      <c r="C501" s="88" t="s">
        <v>65</v>
      </c>
      <c r="D501" s="88" t="s">
        <v>8</v>
      </c>
      <c r="E501" s="88" t="s">
        <v>269</v>
      </c>
      <c r="F501" s="89"/>
      <c r="G501" s="84">
        <f>SUM(G502)</f>
        <v>194.60000000000002</v>
      </c>
      <c r="H501" s="84">
        <f t="shared" ref="H501:I501" si="89">SUM(H502)</f>
        <v>0</v>
      </c>
      <c r="I501" s="84">
        <f t="shared" si="89"/>
        <v>194.60000000000002</v>
      </c>
    </row>
    <row r="502" spans="1:9" ht="33.75">
      <c r="A502" s="73"/>
      <c r="B502" s="92" t="s">
        <v>58</v>
      </c>
      <c r="C502" s="88" t="s">
        <v>65</v>
      </c>
      <c r="D502" s="88" t="s">
        <v>8</v>
      </c>
      <c r="E502" s="88" t="s">
        <v>269</v>
      </c>
      <c r="F502" s="88" t="s">
        <v>68</v>
      </c>
      <c r="G502" s="84">
        <v>194.60000000000002</v>
      </c>
      <c r="H502" s="84"/>
      <c r="I502" s="84">
        <f>G502+H502</f>
        <v>194.60000000000002</v>
      </c>
    </row>
    <row r="503" spans="1:9" ht="33.75">
      <c r="A503" s="73"/>
      <c r="B503" s="92" t="s">
        <v>282</v>
      </c>
      <c r="C503" s="88" t="s">
        <v>65</v>
      </c>
      <c r="D503" s="88" t="s">
        <v>8</v>
      </c>
      <c r="E503" s="88" t="s">
        <v>270</v>
      </c>
      <c r="F503" s="89"/>
      <c r="G503" s="84">
        <f>SUM(G504)</f>
        <v>57.699999999999996</v>
      </c>
      <c r="H503" s="84">
        <f t="shared" ref="H503:I503" si="90">SUM(H504)</f>
        <v>0</v>
      </c>
      <c r="I503" s="84">
        <f t="shared" si="90"/>
        <v>57.699999999999996</v>
      </c>
    </row>
    <row r="504" spans="1:9" ht="33.75">
      <c r="A504" s="73"/>
      <c r="B504" s="92" t="s">
        <v>58</v>
      </c>
      <c r="C504" s="88" t="s">
        <v>65</v>
      </c>
      <c r="D504" s="88" t="s">
        <v>8</v>
      </c>
      <c r="E504" s="88" t="s">
        <v>270</v>
      </c>
      <c r="F504" s="88" t="s">
        <v>68</v>
      </c>
      <c r="G504" s="84">
        <v>57.699999999999996</v>
      </c>
      <c r="H504" s="84"/>
      <c r="I504" s="84">
        <f>G504+H504</f>
        <v>57.699999999999996</v>
      </c>
    </row>
    <row r="505" spans="1:9" ht="33.75">
      <c r="A505" s="73"/>
      <c r="B505" s="90" t="s">
        <v>280</v>
      </c>
      <c r="C505" s="88" t="s">
        <v>65</v>
      </c>
      <c r="D505" s="88" t="s">
        <v>8</v>
      </c>
      <c r="E505" s="88" t="s">
        <v>268</v>
      </c>
      <c r="F505" s="89"/>
      <c r="G505" s="84">
        <f>SUM(G506)</f>
        <v>136.5</v>
      </c>
      <c r="H505" s="84">
        <f t="shared" ref="H505:I505" si="91">SUM(H506)</f>
        <v>0</v>
      </c>
      <c r="I505" s="84">
        <f t="shared" si="91"/>
        <v>136.5</v>
      </c>
    </row>
    <row r="506" spans="1:9" ht="33.75">
      <c r="A506" s="73"/>
      <c r="B506" s="90" t="s">
        <v>58</v>
      </c>
      <c r="C506" s="88" t="s">
        <v>65</v>
      </c>
      <c r="D506" s="88" t="s">
        <v>8</v>
      </c>
      <c r="E506" s="88" t="s">
        <v>268</v>
      </c>
      <c r="F506" s="88" t="s">
        <v>68</v>
      </c>
      <c r="G506" s="84">
        <v>136.5</v>
      </c>
      <c r="H506" s="84"/>
      <c r="I506" s="84">
        <f>G506+H506</f>
        <v>136.5</v>
      </c>
    </row>
    <row r="507" spans="1:9" ht="22.5">
      <c r="A507" s="73"/>
      <c r="B507" s="86" t="s">
        <v>213</v>
      </c>
      <c r="C507" s="88" t="s">
        <v>65</v>
      </c>
      <c r="D507" s="88" t="s">
        <v>8</v>
      </c>
      <c r="E507" s="88" t="s">
        <v>214</v>
      </c>
      <c r="F507" s="89"/>
      <c r="G507" s="84">
        <f>SUM(G508:G509)</f>
        <v>22794</v>
      </c>
      <c r="H507" s="84">
        <f t="shared" ref="H507:I507" si="92">SUM(H508:H509)</f>
        <v>0</v>
      </c>
      <c r="I507" s="84">
        <f t="shared" si="92"/>
        <v>22794</v>
      </c>
    </row>
    <row r="508" spans="1:9" ht="33.75">
      <c r="A508" s="73"/>
      <c r="B508" s="86" t="s">
        <v>57</v>
      </c>
      <c r="C508" s="88" t="s">
        <v>65</v>
      </c>
      <c r="D508" s="88" t="s">
        <v>8</v>
      </c>
      <c r="E508" s="88" t="s">
        <v>214</v>
      </c>
      <c r="F508" s="111" t="s">
        <v>68</v>
      </c>
      <c r="G508" s="112">
        <v>22706.5</v>
      </c>
      <c r="H508" s="112"/>
      <c r="I508" s="84">
        <f t="shared" ref="I508:I509" si="93">G508+H508</f>
        <v>22706.5</v>
      </c>
    </row>
    <row r="509" spans="1:9">
      <c r="A509" s="73"/>
      <c r="B509" s="92" t="s">
        <v>370</v>
      </c>
      <c r="C509" s="88" t="s">
        <v>65</v>
      </c>
      <c r="D509" s="88" t="s">
        <v>8</v>
      </c>
      <c r="E509" s="88" t="s">
        <v>214</v>
      </c>
      <c r="F509" s="111">
        <v>612</v>
      </c>
      <c r="G509" s="112">
        <v>87.5</v>
      </c>
      <c r="H509" s="112"/>
      <c r="I509" s="84">
        <f t="shared" si="93"/>
        <v>87.5</v>
      </c>
    </row>
    <row r="510" spans="1:9" ht="33.75">
      <c r="A510" s="73"/>
      <c r="B510" s="90" t="s">
        <v>230</v>
      </c>
      <c r="C510" s="88" t="s">
        <v>65</v>
      </c>
      <c r="D510" s="88" t="s">
        <v>8</v>
      </c>
      <c r="E510" s="88" t="s">
        <v>523</v>
      </c>
      <c r="F510" s="89"/>
      <c r="G510" s="112">
        <f>SUM(G511:G512)</f>
        <v>653.1</v>
      </c>
      <c r="H510" s="112">
        <f t="shared" ref="H510:I510" si="94">SUM(H511:H512)</f>
        <v>0</v>
      </c>
      <c r="I510" s="112">
        <f t="shared" si="94"/>
        <v>653.1</v>
      </c>
    </row>
    <row r="511" spans="1:9">
      <c r="A511" s="73"/>
      <c r="B511" s="90" t="s">
        <v>257</v>
      </c>
      <c r="C511" s="88" t="s">
        <v>65</v>
      </c>
      <c r="D511" s="88" t="s">
        <v>8</v>
      </c>
      <c r="E511" s="88" t="s">
        <v>523</v>
      </c>
      <c r="F511" s="89" t="s">
        <v>69</v>
      </c>
      <c r="G511" s="112">
        <v>32.700000000000003</v>
      </c>
      <c r="H511" s="112"/>
      <c r="I511" s="84">
        <f>G511+H511</f>
        <v>32.700000000000003</v>
      </c>
    </row>
    <row r="512" spans="1:9">
      <c r="A512" s="73"/>
      <c r="B512" s="90" t="s">
        <v>258</v>
      </c>
      <c r="C512" s="88" t="s">
        <v>65</v>
      </c>
      <c r="D512" s="88" t="s">
        <v>8</v>
      </c>
      <c r="E512" s="88" t="s">
        <v>523</v>
      </c>
      <c r="F512" s="89" t="s">
        <v>69</v>
      </c>
      <c r="G512" s="112">
        <v>620.4</v>
      </c>
      <c r="H512" s="112"/>
      <c r="I512" s="84">
        <f>G512+H512</f>
        <v>620.4</v>
      </c>
    </row>
    <row r="513" spans="1:9" ht="45">
      <c r="A513" s="73"/>
      <c r="B513" s="94" t="s">
        <v>319</v>
      </c>
      <c r="C513" s="88" t="s">
        <v>65</v>
      </c>
      <c r="D513" s="88" t="s">
        <v>8</v>
      </c>
      <c r="E513" s="88" t="s">
        <v>144</v>
      </c>
      <c r="F513" s="89"/>
      <c r="G513" s="84">
        <f>SUM(G514)</f>
        <v>6475.8</v>
      </c>
      <c r="H513" s="84">
        <f t="shared" ref="H513:I513" si="95">SUM(H514)</f>
        <v>111</v>
      </c>
      <c r="I513" s="84">
        <f t="shared" si="95"/>
        <v>6586.8</v>
      </c>
    </row>
    <row r="514" spans="1:9" ht="33.75">
      <c r="A514" s="73"/>
      <c r="B514" s="92" t="s">
        <v>57</v>
      </c>
      <c r="C514" s="88" t="s">
        <v>65</v>
      </c>
      <c r="D514" s="88" t="s">
        <v>8</v>
      </c>
      <c r="E514" s="88" t="s">
        <v>144</v>
      </c>
      <c r="F514" s="111" t="s">
        <v>68</v>
      </c>
      <c r="G514" s="84">
        <v>6475.8</v>
      </c>
      <c r="H514" s="84">
        <v>111</v>
      </c>
      <c r="I514" s="84">
        <f>G514+H514</f>
        <v>6586.8</v>
      </c>
    </row>
    <row r="515" spans="1:9" ht="22.5">
      <c r="A515" s="73"/>
      <c r="B515" s="86" t="s">
        <v>181</v>
      </c>
      <c r="C515" s="88" t="s">
        <v>65</v>
      </c>
      <c r="D515" s="88" t="s">
        <v>8</v>
      </c>
      <c r="E515" s="88" t="s">
        <v>182</v>
      </c>
      <c r="F515" s="89"/>
      <c r="G515" s="84">
        <f t="shared" ref="G515:I517" si="96">G516</f>
        <v>0</v>
      </c>
      <c r="H515" s="84">
        <f t="shared" si="96"/>
        <v>200</v>
      </c>
      <c r="I515" s="84">
        <f t="shared" si="96"/>
        <v>200</v>
      </c>
    </row>
    <row r="516" spans="1:9">
      <c r="A516" s="73"/>
      <c r="B516" s="86" t="s">
        <v>561</v>
      </c>
      <c r="C516" s="88" t="s">
        <v>65</v>
      </c>
      <c r="D516" s="88" t="s">
        <v>8</v>
      </c>
      <c r="E516" s="88" t="s">
        <v>194</v>
      </c>
      <c r="F516" s="89"/>
      <c r="G516" s="84">
        <f t="shared" si="96"/>
        <v>0</v>
      </c>
      <c r="H516" s="84">
        <f t="shared" si="96"/>
        <v>200</v>
      </c>
      <c r="I516" s="84">
        <f t="shared" si="96"/>
        <v>200</v>
      </c>
    </row>
    <row r="517" spans="1:9" ht="33.75">
      <c r="A517" s="73"/>
      <c r="B517" s="86" t="s">
        <v>562</v>
      </c>
      <c r="C517" s="88" t="s">
        <v>65</v>
      </c>
      <c r="D517" s="88" t="s">
        <v>8</v>
      </c>
      <c r="E517" s="88" t="s">
        <v>153</v>
      </c>
      <c r="F517" s="88"/>
      <c r="G517" s="84">
        <f t="shared" si="96"/>
        <v>0</v>
      </c>
      <c r="H517" s="84">
        <f t="shared" si="96"/>
        <v>200</v>
      </c>
      <c r="I517" s="84">
        <f t="shared" si="96"/>
        <v>200</v>
      </c>
    </row>
    <row r="518" spans="1:9" ht="22.5">
      <c r="A518" s="73"/>
      <c r="B518" s="103" t="s">
        <v>486</v>
      </c>
      <c r="C518" s="88" t="s">
        <v>65</v>
      </c>
      <c r="D518" s="88" t="s">
        <v>8</v>
      </c>
      <c r="E518" s="88" t="s">
        <v>489</v>
      </c>
      <c r="F518" s="88"/>
      <c r="G518" s="84">
        <f>SUM(G519)</f>
        <v>0</v>
      </c>
      <c r="H518" s="84">
        <f>SUM(H519)</f>
        <v>200</v>
      </c>
      <c r="I518" s="84">
        <f>SUM(I519)</f>
        <v>200</v>
      </c>
    </row>
    <row r="519" spans="1:9">
      <c r="A519" s="73"/>
      <c r="B519" s="104" t="s">
        <v>223</v>
      </c>
      <c r="C519" s="88" t="s">
        <v>65</v>
      </c>
      <c r="D519" s="88" t="s">
        <v>8</v>
      </c>
      <c r="E519" s="88" t="s">
        <v>489</v>
      </c>
      <c r="F519" s="88" t="s">
        <v>224</v>
      </c>
      <c r="G519" s="84"/>
      <c r="H519" s="84">
        <v>200</v>
      </c>
      <c r="I519" s="84">
        <f>G519+H519</f>
        <v>200</v>
      </c>
    </row>
    <row r="520" spans="1:9">
      <c r="A520" s="9">
        <v>8</v>
      </c>
      <c r="B520" s="76" t="s">
        <v>70</v>
      </c>
      <c r="C520" s="10" t="s">
        <v>71</v>
      </c>
      <c r="D520" s="10" t="s">
        <v>54</v>
      </c>
      <c r="E520" s="10"/>
      <c r="F520" s="95"/>
      <c r="G520" s="78">
        <f>G521+G526+G537</f>
        <v>5136.2</v>
      </c>
      <c r="H520" s="78">
        <f t="shared" ref="H520:I520" si="97">H521+H526+H537</f>
        <v>0</v>
      </c>
      <c r="I520" s="78">
        <f t="shared" si="97"/>
        <v>5136.2</v>
      </c>
    </row>
    <row r="521" spans="1:9">
      <c r="A521" s="73" t="s">
        <v>72</v>
      </c>
      <c r="B521" s="76" t="s">
        <v>146</v>
      </c>
      <c r="C521" s="87" t="s">
        <v>71</v>
      </c>
      <c r="D521" s="87" t="s">
        <v>8</v>
      </c>
      <c r="E521" s="87"/>
      <c r="F521" s="87"/>
      <c r="G521" s="81">
        <f>G522</f>
        <v>866.3</v>
      </c>
      <c r="H521" s="81">
        <f t="shared" ref="H521:I524" si="98">H522</f>
        <v>0</v>
      </c>
      <c r="I521" s="81">
        <f>I522</f>
        <v>866.3</v>
      </c>
    </row>
    <row r="522" spans="1:9" ht="33.75">
      <c r="A522" s="73"/>
      <c r="B522" s="92" t="s">
        <v>309</v>
      </c>
      <c r="C522" s="88" t="s">
        <v>71</v>
      </c>
      <c r="D522" s="88" t="s">
        <v>8</v>
      </c>
      <c r="E522" s="88" t="s">
        <v>196</v>
      </c>
      <c r="F522" s="87"/>
      <c r="G522" s="84">
        <f>G523</f>
        <v>866.3</v>
      </c>
      <c r="H522" s="84">
        <f t="shared" si="98"/>
        <v>0</v>
      </c>
      <c r="I522" s="84">
        <f>I523</f>
        <v>866.3</v>
      </c>
    </row>
    <row r="523" spans="1:9">
      <c r="A523" s="73"/>
      <c r="B523" s="92" t="s">
        <v>320</v>
      </c>
      <c r="C523" s="88" t="s">
        <v>71</v>
      </c>
      <c r="D523" s="88" t="s">
        <v>8</v>
      </c>
      <c r="E523" s="88" t="s">
        <v>200</v>
      </c>
      <c r="F523" s="87"/>
      <c r="G523" s="84">
        <f>G524</f>
        <v>866.3</v>
      </c>
      <c r="H523" s="84">
        <f t="shared" si="98"/>
        <v>0</v>
      </c>
      <c r="I523" s="84">
        <f t="shared" si="98"/>
        <v>866.3</v>
      </c>
    </row>
    <row r="524" spans="1:9">
      <c r="A524" s="73"/>
      <c r="B524" s="92" t="s">
        <v>321</v>
      </c>
      <c r="C524" s="88" t="s">
        <v>71</v>
      </c>
      <c r="D524" s="88" t="s">
        <v>8</v>
      </c>
      <c r="E524" s="88" t="s">
        <v>322</v>
      </c>
      <c r="F524" s="87"/>
      <c r="G524" s="84">
        <f>G525</f>
        <v>866.3</v>
      </c>
      <c r="H524" s="84">
        <f t="shared" si="98"/>
        <v>0</v>
      </c>
      <c r="I524" s="84">
        <f>I525</f>
        <v>866.3</v>
      </c>
    </row>
    <row r="525" spans="1:9">
      <c r="A525" s="73"/>
      <c r="B525" s="92" t="s">
        <v>161</v>
      </c>
      <c r="C525" s="88" t="s">
        <v>71</v>
      </c>
      <c r="D525" s="88" t="s">
        <v>8</v>
      </c>
      <c r="E525" s="88" t="s">
        <v>322</v>
      </c>
      <c r="F525" s="88" t="s">
        <v>147</v>
      </c>
      <c r="G525" s="84">
        <v>866.3</v>
      </c>
      <c r="H525" s="84"/>
      <c r="I525" s="84">
        <f>G525+H525</f>
        <v>866.3</v>
      </c>
    </row>
    <row r="526" spans="1:9">
      <c r="A526" s="73" t="s">
        <v>323</v>
      </c>
      <c r="B526" s="76" t="s">
        <v>75</v>
      </c>
      <c r="C526" s="87" t="s">
        <v>71</v>
      </c>
      <c r="D526" s="87" t="s">
        <v>19</v>
      </c>
      <c r="E526" s="87"/>
      <c r="F526" s="87"/>
      <c r="G526" s="81">
        <f>G527+G533</f>
        <v>3965.2</v>
      </c>
      <c r="H526" s="81">
        <f>H527+H533</f>
        <v>0</v>
      </c>
      <c r="I526" s="81">
        <f>I527+I533</f>
        <v>3965.2</v>
      </c>
    </row>
    <row r="527" spans="1:9" ht="33.75">
      <c r="A527" s="73"/>
      <c r="B527" s="92" t="s">
        <v>416</v>
      </c>
      <c r="C527" s="88" t="s">
        <v>71</v>
      </c>
      <c r="D527" s="88" t="s">
        <v>19</v>
      </c>
      <c r="E527" s="88" t="s">
        <v>183</v>
      </c>
      <c r="F527" s="88"/>
      <c r="G527" s="84">
        <f>G528</f>
        <v>1788</v>
      </c>
      <c r="H527" s="84">
        <f t="shared" ref="H527:I527" si="99">H528</f>
        <v>0</v>
      </c>
      <c r="I527" s="84">
        <f t="shared" si="99"/>
        <v>1788</v>
      </c>
    </row>
    <row r="528" spans="1:9">
      <c r="A528" s="73"/>
      <c r="B528" s="93" t="s">
        <v>192</v>
      </c>
      <c r="C528" s="88" t="s">
        <v>71</v>
      </c>
      <c r="D528" s="88" t="s">
        <v>19</v>
      </c>
      <c r="E528" s="88" t="s">
        <v>193</v>
      </c>
      <c r="F528" s="88"/>
      <c r="G528" s="84">
        <f>G529</f>
        <v>1788</v>
      </c>
      <c r="H528" s="84">
        <f t="shared" ref="H528:I529" si="100">H529</f>
        <v>0</v>
      </c>
      <c r="I528" s="84">
        <f t="shared" si="100"/>
        <v>1788</v>
      </c>
    </row>
    <row r="529" spans="1:9">
      <c r="A529" s="73"/>
      <c r="B529" s="93" t="s">
        <v>417</v>
      </c>
      <c r="C529" s="88" t="s">
        <v>71</v>
      </c>
      <c r="D529" s="88" t="s">
        <v>19</v>
      </c>
      <c r="E529" s="88" t="s">
        <v>418</v>
      </c>
      <c r="F529" s="88"/>
      <c r="G529" s="84">
        <f>G530</f>
        <v>1788</v>
      </c>
      <c r="H529" s="84">
        <f t="shared" si="100"/>
        <v>0</v>
      </c>
      <c r="I529" s="84">
        <f t="shared" si="100"/>
        <v>1788</v>
      </c>
    </row>
    <row r="530" spans="1:9">
      <c r="A530" s="73"/>
      <c r="B530" s="90" t="s">
        <v>271</v>
      </c>
      <c r="C530" s="88" t="s">
        <v>71</v>
      </c>
      <c r="D530" s="88" t="s">
        <v>19</v>
      </c>
      <c r="E530" s="88" t="s">
        <v>524</v>
      </c>
      <c r="F530" s="88"/>
      <c r="G530" s="84">
        <f>SUM(G531:G532)</f>
        <v>1788</v>
      </c>
      <c r="H530" s="84">
        <f t="shared" ref="H530:I530" si="101">SUM(H531:H532)</f>
        <v>0</v>
      </c>
      <c r="I530" s="84">
        <f t="shared" si="101"/>
        <v>1788</v>
      </c>
    </row>
    <row r="531" spans="1:9">
      <c r="A531" s="73"/>
      <c r="B531" s="90" t="s">
        <v>272</v>
      </c>
      <c r="C531" s="88" t="s">
        <v>71</v>
      </c>
      <c r="D531" s="88" t="s">
        <v>19</v>
      </c>
      <c r="E531" s="88" t="s">
        <v>524</v>
      </c>
      <c r="F531" s="88" t="s">
        <v>169</v>
      </c>
      <c r="G531" s="84">
        <v>200</v>
      </c>
      <c r="H531" s="84"/>
      <c r="I531" s="84">
        <f>G531+H531</f>
        <v>200</v>
      </c>
    </row>
    <row r="532" spans="1:9">
      <c r="A532" s="73"/>
      <c r="B532" s="90" t="s">
        <v>273</v>
      </c>
      <c r="C532" s="88" t="s">
        <v>71</v>
      </c>
      <c r="D532" s="88" t="s">
        <v>19</v>
      </c>
      <c r="E532" s="88" t="s">
        <v>524</v>
      </c>
      <c r="F532" s="88" t="s">
        <v>169</v>
      </c>
      <c r="G532" s="84">
        <v>1588</v>
      </c>
      <c r="H532" s="84"/>
      <c r="I532" s="84">
        <f>G532+H532</f>
        <v>1588</v>
      </c>
    </row>
    <row r="533" spans="1:9" ht="33.75">
      <c r="A533" s="73"/>
      <c r="B533" s="86" t="s">
        <v>309</v>
      </c>
      <c r="C533" s="88" t="s">
        <v>71</v>
      </c>
      <c r="D533" s="88" t="s">
        <v>19</v>
      </c>
      <c r="E533" s="88" t="s">
        <v>196</v>
      </c>
      <c r="F533" s="88"/>
      <c r="G533" s="84">
        <f>G534</f>
        <v>2177.1999999999998</v>
      </c>
      <c r="H533" s="84">
        <f t="shared" ref="H533:I534" si="102">H534</f>
        <v>0</v>
      </c>
      <c r="I533" s="84">
        <f t="shared" si="102"/>
        <v>2177.1999999999998</v>
      </c>
    </row>
    <row r="534" spans="1:9">
      <c r="A534" s="73"/>
      <c r="B534" s="86" t="s">
        <v>195</v>
      </c>
      <c r="C534" s="88" t="s">
        <v>71</v>
      </c>
      <c r="D534" s="88" t="s">
        <v>19</v>
      </c>
      <c r="E534" s="88" t="s">
        <v>197</v>
      </c>
      <c r="F534" s="88"/>
      <c r="G534" s="84">
        <f>G535</f>
        <v>2177.1999999999998</v>
      </c>
      <c r="H534" s="84">
        <f t="shared" si="102"/>
        <v>0</v>
      </c>
      <c r="I534" s="84">
        <f t="shared" si="102"/>
        <v>2177.1999999999998</v>
      </c>
    </row>
    <row r="535" spans="1:9" ht="45">
      <c r="A535" s="73"/>
      <c r="B535" s="93" t="s">
        <v>148</v>
      </c>
      <c r="C535" s="88" t="s">
        <v>71</v>
      </c>
      <c r="D535" s="88" t="s">
        <v>19</v>
      </c>
      <c r="E535" s="88" t="s">
        <v>525</v>
      </c>
      <c r="F535" s="88"/>
      <c r="G535" s="84">
        <f>SUM(G536:G536)</f>
        <v>2177.1999999999998</v>
      </c>
      <c r="H535" s="84">
        <f>SUM(H536:H536)</f>
        <v>0</v>
      </c>
      <c r="I535" s="84">
        <f>SUM(I536:I536)</f>
        <v>2177.1999999999998</v>
      </c>
    </row>
    <row r="536" spans="1:9" ht="22.5">
      <c r="A536" s="73"/>
      <c r="B536" s="90" t="s">
        <v>275</v>
      </c>
      <c r="C536" s="88" t="s">
        <v>71</v>
      </c>
      <c r="D536" s="88" t="s">
        <v>19</v>
      </c>
      <c r="E536" s="88" t="s">
        <v>525</v>
      </c>
      <c r="F536" s="88" t="s">
        <v>76</v>
      </c>
      <c r="G536" s="84">
        <v>2177.1999999999998</v>
      </c>
      <c r="H536" s="84"/>
      <c r="I536" s="84">
        <f>G536+H536</f>
        <v>2177.1999999999998</v>
      </c>
    </row>
    <row r="537" spans="1:9">
      <c r="A537" s="73" t="s">
        <v>409</v>
      </c>
      <c r="B537" s="76" t="s">
        <v>389</v>
      </c>
      <c r="C537" s="87" t="s">
        <v>71</v>
      </c>
      <c r="D537" s="87" t="s">
        <v>26</v>
      </c>
      <c r="E537" s="87"/>
      <c r="F537" s="87"/>
      <c r="G537" s="81">
        <f t="shared" ref="G537:I539" si="103">G538</f>
        <v>304.7</v>
      </c>
      <c r="H537" s="81">
        <f t="shared" si="103"/>
        <v>0</v>
      </c>
      <c r="I537" s="81">
        <f t="shared" si="103"/>
        <v>304.7</v>
      </c>
    </row>
    <row r="538" spans="1:9" ht="33.75">
      <c r="A538" s="73"/>
      <c r="B538" s="86" t="s">
        <v>309</v>
      </c>
      <c r="C538" s="88" t="s">
        <v>71</v>
      </c>
      <c r="D538" s="88" t="s">
        <v>26</v>
      </c>
      <c r="E538" s="88" t="s">
        <v>196</v>
      </c>
      <c r="F538" s="88"/>
      <c r="G538" s="84">
        <f t="shared" si="103"/>
        <v>304.7</v>
      </c>
      <c r="H538" s="84">
        <f t="shared" si="103"/>
        <v>0</v>
      </c>
      <c r="I538" s="84">
        <f t="shared" si="103"/>
        <v>304.7</v>
      </c>
    </row>
    <row r="539" spans="1:9">
      <c r="A539" s="73"/>
      <c r="B539" s="86" t="s">
        <v>392</v>
      </c>
      <c r="C539" s="88" t="s">
        <v>71</v>
      </c>
      <c r="D539" s="88" t="s">
        <v>26</v>
      </c>
      <c r="E539" s="88" t="s">
        <v>200</v>
      </c>
      <c r="F539" s="88"/>
      <c r="G539" s="84">
        <f t="shared" si="103"/>
        <v>304.7</v>
      </c>
      <c r="H539" s="84">
        <f t="shared" si="103"/>
        <v>0</v>
      </c>
      <c r="I539" s="84">
        <f t="shared" si="103"/>
        <v>304.7</v>
      </c>
    </row>
    <row r="540" spans="1:9" ht="22.5">
      <c r="A540" s="73"/>
      <c r="B540" s="92" t="s">
        <v>393</v>
      </c>
      <c r="C540" s="88" t="s">
        <v>71</v>
      </c>
      <c r="D540" s="88" t="s">
        <v>26</v>
      </c>
      <c r="E540" s="88" t="s">
        <v>390</v>
      </c>
      <c r="F540" s="88"/>
      <c r="G540" s="84">
        <f>SUM(G541:G541)</f>
        <v>304.7</v>
      </c>
      <c r="H540" s="84">
        <f>SUM(H541:H541)</f>
        <v>0</v>
      </c>
      <c r="I540" s="84">
        <f>SUM(I541:I541)</f>
        <v>304.7</v>
      </c>
    </row>
    <row r="541" spans="1:9" ht="45">
      <c r="A541" s="73"/>
      <c r="B541" s="92" t="s">
        <v>394</v>
      </c>
      <c r="C541" s="88" t="s">
        <v>71</v>
      </c>
      <c r="D541" s="88" t="s">
        <v>26</v>
      </c>
      <c r="E541" s="88" t="s">
        <v>390</v>
      </c>
      <c r="F541" s="88" t="s">
        <v>391</v>
      </c>
      <c r="G541" s="84">
        <v>304.7</v>
      </c>
      <c r="H541" s="84"/>
      <c r="I541" s="84">
        <f>G541+H541</f>
        <v>304.7</v>
      </c>
    </row>
    <row r="542" spans="1:9">
      <c r="A542" s="9">
        <v>9</v>
      </c>
      <c r="B542" s="113" t="s">
        <v>419</v>
      </c>
      <c r="C542" s="10" t="s">
        <v>30</v>
      </c>
      <c r="D542" s="10"/>
      <c r="E542" s="10"/>
      <c r="F542" s="10"/>
      <c r="G542" s="81">
        <f>G543</f>
        <v>12361.3</v>
      </c>
      <c r="H542" s="81">
        <f t="shared" ref="H542:I544" si="104">H543</f>
        <v>0</v>
      </c>
      <c r="I542" s="81">
        <f t="shared" si="104"/>
        <v>12361.3</v>
      </c>
    </row>
    <row r="543" spans="1:9">
      <c r="A543" s="73" t="s">
        <v>86</v>
      </c>
      <c r="B543" s="76" t="s">
        <v>77</v>
      </c>
      <c r="C543" s="88" t="s">
        <v>30</v>
      </c>
      <c r="D543" s="88" t="s">
        <v>11</v>
      </c>
      <c r="E543" s="88"/>
      <c r="F543" s="88"/>
      <c r="G543" s="81">
        <f>G544</f>
        <v>12361.3</v>
      </c>
      <c r="H543" s="81">
        <f t="shared" si="104"/>
        <v>0</v>
      </c>
      <c r="I543" s="81">
        <f t="shared" si="104"/>
        <v>12361.3</v>
      </c>
    </row>
    <row r="544" spans="1:9" ht="33.75">
      <c r="A544" s="73"/>
      <c r="B544" s="92" t="s">
        <v>309</v>
      </c>
      <c r="C544" s="88" t="s">
        <v>30</v>
      </c>
      <c r="D544" s="88" t="s">
        <v>11</v>
      </c>
      <c r="E544" s="88" t="s">
        <v>196</v>
      </c>
      <c r="F544" s="89"/>
      <c r="G544" s="84">
        <f>G545</f>
        <v>12361.3</v>
      </c>
      <c r="H544" s="84">
        <f t="shared" si="104"/>
        <v>0</v>
      </c>
      <c r="I544" s="84">
        <f t="shared" si="104"/>
        <v>12361.3</v>
      </c>
    </row>
    <row r="545" spans="1:9">
      <c r="A545" s="73"/>
      <c r="B545" s="92" t="s">
        <v>198</v>
      </c>
      <c r="C545" s="88" t="s">
        <v>30</v>
      </c>
      <c r="D545" s="88" t="s">
        <v>11</v>
      </c>
      <c r="E545" s="88" t="s">
        <v>199</v>
      </c>
      <c r="F545" s="89"/>
      <c r="G545" s="84">
        <f>SUM(G546+G549+G551+G553+G555+G557)</f>
        <v>12361.3</v>
      </c>
      <c r="H545" s="84">
        <f>SUM(H546+H549+H551+H553+H555+H557)</f>
        <v>0</v>
      </c>
      <c r="I545" s="84">
        <f>SUM(I546+I549+I551+I553+I555+I557)</f>
        <v>12361.3</v>
      </c>
    </row>
    <row r="546" spans="1:9">
      <c r="A546" s="73"/>
      <c r="B546" s="92" t="s">
        <v>150</v>
      </c>
      <c r="C546" s="88" t="s">
        <v>30</v>
      </c>
      <c r="D546" s="88" t="s">
        <v>11</v>
      </c>
      <c r="E546" s="88" t="s">
        <v>151</v>
      </c>
      <c r="F546" s="89"/>
      <c r="G546" s="84">
        <f>SUM(G547:G548)</f>
        <v>4233.8</v>
      </c>
      <c r="H546" s="84">
        <f>SUM(H547:H548)</f>
        <v>0</v>
      </c>
      <c r="I546" s="84">
        <f>SUM(I547:I548)</f>
        <v>4233.8</v>
      </c>
    </row>
    <row r="547" spans="1:9" ht="33.75">
      <c r="A547" s="73"/>
      <c r="B547" s="86" t="s">
        <v>57</v>
      </c>
      <c r="C547" s="88" t="s">
        <v>30</v>
      </c>
      <c r="D547" s="88" t="s">
        <v>11</v>
      </c>
      <c r="E547" s="88" t="s">
        <v>151</v>
      </c>
      <c r="F547" s="89" t="s">
        <v>68</v>
      </c>
      <c r="G547" s="84">
        <v>2387.6</v>
      </c>
      <c r="H547" s="84"/>
      <c r="I547" s="84">
        <f>G547+H547</f>
        <v>2387.6</v>
      </c>
    </row>
    <row r="548" spans="1:9">
      <c r="A548" s="73"/>
      <c r="B548" s="90" t="s">
        <v>445</v>
      </c>
      <c r="C548" s="88" t="s">
        <v>30</v>
      </c>
      <c r="D548" s="88" t="s">
        <v>11</v>
      </c>
      <c r="E548" s="88" t="s">
        <v>151</v>
      </c>
      <c r="F548" s="89" t="s">
        <v>69</v>
      </c>
      <c r="G548" s="84">
        <v>1846.2</v>
      </c>
      <c r="H548" s="84"/>
      <c r="I548" s="84">
        <f>G548+H548</f>
        <v>1846.2</v>
      </c>
    </row>
    <row r="549" spans="1:9" ht="22.5">
      <c r="A549" s="73"/>
      <c r="B549" s="92" t="s">
        <v>372</v>
      </c>
      <c r="C549" s="88" t="s">
        <v>30</v>
      </c>
      <c r="D549" s="88" t="s">
        <v>11</v>
      </c>
      <c r="E549" s="88" t="s">
        <v>395</v>
      </c>
      <c r="F549" s="89"/>
      <c r="G549" s="84">
        <f>SUM(G550)</f>
        <v>5</v>
      </c>
      <c r="H549" s="84">
        <f>SUM(H550)</f>
        <v>0</v>
      </c>
      <c r="I549" s="84">
        <f>SUM(I550)</f>
        <v>5</v>
      </c>
    </row>
    <row r="550" spans="1:9" ht="33.75">
      <c r="A550" s="73"/>
      <c r="B550" s="92" t="s">
        <v>58</v>
      </c>
      <c r="C550" s="88" t="s">
        <v>30</v>
      </c>
      <c r="D550" s="88" t="s">
        <v>11</v>
      </c>
      <c r="E550" s="88" t="s">
        <v>395</v>
      </c>
      <c r="F550" s="89" t="s">
        <v>68</v>
      </c>
      <c r="G550" s="84">
        <v>5</v>
      </c>
      <c r="H550" s="84"/>
      <c r="I550" s="84">
        <f>G550+H550</f>
        <v>5</v>
      </c>
    </row>
    <row r="551" spans="1:9" ht="22.5">
      <c r="A551" s="73"/>
      <c r="B551" s="92" t="s">
        <v>324</v>
      </c>
      <c r="C551" s="88" t="s">
        <v>30</v>
      </c>
      <c r="D551" s="88" t="s">
        <v>11</v>
      </c>
      <c r="E551" s="88" t="s">
        <v>276</v>
      </c>
      <c r="F551" s="89"/>
      <c r="G551" s="84">
        <f>SUM(G552)</f>
        <v>251.1</v>
      </c>
      <c r="H551" s="84">
        <f>SUM(H552)</f>
        <v>0</v>
      </c>
      <c r="I551" s="84">
        <f>SUM(I552)</f>
        <v>251.1</v>
      </c>
    </row>
    <row r="552" spans="1:9" ht="33.75">
      <c r="A552" s="73"/>
      <c r="B552" s="92" t="s">
        <v>58</v>
      </c>
      <c r="C552" s="88" t="s">
        <v>30</v>
      </c>
      <c r="D552" s="88" t="s">
        <v>11</v>
      </c>
      <c r="E552" s="88" t="s">
        <v>276</v>
      </c>
      <c r="F552" s="88" t="s">
        <v>68</v>
      </c>
      <c r="G552" s="84">
        <v>251.1</v>
      </c>
      <c r="H552" s="84"/>
      <c r="I552" s="84">
        <f>G552+H552</f>
        <v>251.1</v>
      </c>
    </row>
    <row r="553" spans="1:9" ht="22.5">
      <c r="A553" s="73"/>
      <c r="B553" s="92" t="s">
        <v>325</v>
      </c>
      <c r="C553" s="88" t="s">
        <v>30</v>
      </c>
      <c r="D553" s="88" t="s">
        <v>11</v>
      </c>
      <c r="E553" s="88" t="s">
        <v>277</v>
      </c>
      <c r="F553" s="89"/>
      <c r="G553" s="84">
        <f>SUM(G554)</f>
        <v>88.7</v>
      </c>
      <c r="H553" s="84">
        <f>SUM(H554)</f>
        <v>0</v>
      </c>
      <c r="I553" s="84">
        <f>SUM(I554)</f>
        <v>88.7</v>
      </c>
    </row>
    <row r="554" spans="1:9" ht="33.75">
      <c r="A554" s="73"/>
      <c r="B554" s="92" t="s">
        <v>58</v>
      </c>
      <c r="C554" s="88" t="s">
        <v>30</v>
      </c>
      <c r="D554" s="88" t="s">
        <v>11</v>
      </c>
      <c r="E554" s="88" t="s">
        <v>277</v>
      </c>
      <c r="F554" s="88" t="s">
        <v>68</v>
      </c>
      <c r="G554" s="84">
        <v>88.7</v>
      </c>
      <c r="H554" s="84"/>
      <c r="I554" s="84">
        <f>G554+H554</f>
        <v>88.7</v>
      </c>
    </row>
    <row r="555" spans="1:9" ht="22.5">
      <c r="A555" s="73"/>
      <c r="B555" s="92" t="s">
        <v>326</v>
      </c>
      <c r="C555" s="88" t="s">
        <v>30</v>
      </c>
      <c r="D555" s="88" t="s">
        <v>11</v>
      </c>
      <c r="E555" s="88" t="s">
        <v>278</v>
      </c>
      <c r="F555" s="89"/>
      <c r="G555" s="84">
        <f>SUM(G556)</f>
        <v>365.20000000000005</v>
      </c>
      <c r="H555" s="84">
        <f>SUM(H556)</f>
        <v>0</v>
      </c>
      <c r="I555" s="84">
        <f>SUM(I556)</f>
        <v>365.20000000000005</v>
      </c>
    </row>
    <row r="556" spans="1:9" ht="33.75">
      <c r="A556" s="73"/>
      <c r="B556" s="92" t="s">
        <v>58</v>
      </c>
      <c r="C556" s="88" t="s">
        <v>30</v>
      </c>
      <c r="D556" s="88" t="s">
        <v>11</v>
      </c>
      <c r="E556" s="88" t="s">
        <v>278</v>
      </c>
      <c r="F556" s="88" t="s">
        <v>68</v>
      </c>
      <c r="G556" s="84">
        <v>365.20000000000005</v>
      </c>
      <c r="H556" s="84"/>
      <c r="I556" s="84">
        <f>G556+H556</f>
        <v>365.20000000000005</v>
      </c>
    </row>
    <row r="557" spans="1:9" ht="22.5">
      <c r="A557" s="73"/>
      <c r="B557" s="86" t="s">
        <v>216</v>
      </c>
      <c r="C557" s="88" t="s">
        <v>30</v>
      </c>
      <c r="D557" s="88" t="s">
        <v>11</v>
      </c>
      <c r="E557" s="88" t="s">
        <v>217</v>
      </c>
      <c r="F557" s="89"/>
      <c r="G557" s="84">
        <f>SUM(G558:G558)</f>
        <v>7417.5</v>
      </c>
      <c r="H557" s="84">
        <f>SUM(H558:H558)</f>
        <v>0</v>
      </c>
      <c r="I557" s="84">
        <f>SUM(I558:I558)</f>
        <v>7417.5</v>
      </c>
    </row>
    <row r="558" spans="1:9" ht="33.75">
      <c r="A558" s="73"/>
      <c r="B558" s="86" t="s">
        <v>57</v>
      </c>
      <c r="C558" s="88" t="s">
        <v>30</v>
      </c>
      <c r="D558" s="88" t="s">
        <v>11</v>
      </c>
      <c r="E558" s="88" t="s">
        <v>217</v>
      </c>
      <c r="F558" s="89" t="s">
        <v>68</v>
      </c>
      <c r="G558" s="84">
        <v>7417.5</v>
      </c>
      <c r="H558" s="84"/>
      <c r="I558" s="84">
        <f>G558+H558</f>
        <v>7417.5</v>
      </c>
    </row>
    <row r="559" spans="1:9">
      <c r="A559" s="9">
        <v>10</v>
      </c>
      <c r="B559" s="76" t="s">
        <v>79</v>
      </c>
      <c r="C559" s="10" t="s">
        <v>45</v>
      </c>
      <c r="D559" s="10"/>
      <c r="E559" s="74"/>
      <c r="F559" s="114"/>
      <c r="G559" s="81">
        <f>G560</f>
        <v>4480</v>
      </c>
      <c r="H559" s="81">
        <f t="shared" ref="H559:I561" si="105">H560</f>
        <v>0</v>
      </c>
      <c r="I559" s="81">
        <f t="shared" si="105"/>
        <v>4480</v>
      </c>
    </row>
    <row r="560" spans="1:9">
      <c r="A560" s="73" t="s">
        <v>80</v>
      </c>
      <c r="B560" s="92" t="s">
        <v>81</v>
      </c>
      <c r="C560" s="88" t="s">
        <v>45</v>
      </c>
      <c r="D560" s="88" t="s">
        <v>11</v>
      </c>
      <c r="E560" s="88"/>
      <c r="F560" s="88"/>
      <c r="G560" s="81">
        <f>G561</f>
        <v>4480</v>
      </c>
      <c r="H560" s="81">
        <f t="shared" si="105"/>
        <v>0</v>
      </c>
      <c r="I560" s="81">
        <f t="shared" si="105"/>
        <v>4480</v>
      </c>
    </row>
    <row r="561" spans="1:9" ht="22.5">
      <c r="A561" s="73"/>
      <c r="B561" s="92" t="s">
        <v>189</v>
      </c>
      <c r="C561" s="88" t="s">
        <v>45</v>
      </c>
      <c r="D561" s="88" t="s">
        <v>11</v>
      </c>
      <c r="E561" s="88" t="s">
        <v>327</v>
      </c>
      <c r="F561" s="88"/>
      <c r="G561" s="84">
        <f>G562</f>
        <v>4480</v>
      </c>
      <c r="H561" s="84">
        <f t="shared" si="105"/>
        <v>0</v>
      </c>
      <c r="I561" s="84">
        <f t="shared" si="105"/>
        <v>4480</v>
      </c>
    </row>
    <row r="562" spans="1:9" ht="22.5">
      <c r="A562" s="73"/>
      <c r="B562" s="92" t="s">
        <v>190</v>
      </c>
      <c r="C562" s="88" t="s">
        <v>45</v>
      </c>
      <c r="D562" s="88" t="s">
        <v>11</v>
      </c>
      <c r="E562" s="88" t="s">
        <v>191</v>
      </c>
      <c r="F562" s="88"/>
      <c r="G562" s="84">
        <f>G563+G565</f>
        <v>4480</v>
      </c>
      <c r="H562" s="84">
        <f>H563+H565</f>
        <v>0</v>
      </c>
      <c r="I562" s="84">
        <f>I563+I565</f>
        <v>4480</v>
      </c>
    </row>
    <row r="563" spans="1:9" ht="22.5">
      <c r="A563" s="73"/>
      <c r="B563" s="92" t="s">
        <v>328</v>
      </c>
      <c r="C563" s="88" t="s">
        <v>45</v>
      </c>
      <c r="D563" s="88" t="s">
        <v>11</v>
      </c>
      <c r="E563" s="88" t="s">
        <v>121</v>
      </c>
      <c r="F563" s="88"/>
      <c r="G563" s="84">
        <f>G564</f>
        <v>1060</v>
      </c>
      <c r="H563" s="84">
        <f>H564</f>
        <v>0</v>
      </c>
      <c r="I563" s="84">
        <f>I564</f>
        <v>1060</v>
      </c>
    </row>
    <row r="564" spans="1:9" ht="33.75">
      <c r="A564" s="73"/>
      <c r="B564" s="92" t="s">
        <v>78</v>
      </c>
      <c r="C564" s="88" t="s">
        <v>45</v>
      </c>
      <c r="D564" s="88" t="s">
        <v>11</v>
      </c>
      <c r="E564" s="88" t="s">
        <v>121</v>
      </c>
      <c r="F564" s="88" t="s">
        <v>233</v>
      </c>
      <c r="G564" s="84">
        <v>1060</v>
      </c>
      <c r="H564" s="84"/>
      <c r="I564" s="84">
        <f>G564+H564</f>
        <v>1060</v>
      </c>
    </row>
    <row r="565" spans="1:9" ht="22.5">
      <c r="A565" s="73"/>
      <c r="B565" s="86" t="s">
        <v>232</v>
      </c>
      <c r="C565" s="88" t="s">
        <v>45</v>
      </c>
      <c r="D565" s="88" t="s">
        <v>11</v>
      </c>
      <c r="E565" s="88" t="s">
        <v>329</v>
      </c>
      <c r="F565" s="88"/>
      <c r="G565" s="84">
        <f>SUM(G566:G567)</f>
        <v>3420.0000000000005</v>
      </c>
      <c r="H565" s="84">
        <f>SUM(H566:H567)</f>
        <v>0</v>
      </c>
      <c r="I565" s="84">
        <f>SUM(I566:I567)</f>
        <v>3420.0000000000005</v>
      </c>
    </row>
    <row r="566" spans="1:9" ht="33.75">
      <c r="A566" s="73"/>
      <c r="B566" s="92" t="s">
        <v>78</v>
      </c>
      <c r="C566" s="88" t="s">
        <v>45</v>
      </c>
      <c r="D566" s="88" t="s">
        <v>11</v>
      </c>
      <c r="E566" s="88" t="s">
        <v>329</v>
      </c>
      <c r="F566" s="88" t="s">
        <v>233</v>
      </c>
      <c r="G566" s="84">
        <v>3362.6000000000004</v>
      </c>
      <c r="H566" s="84"/>
      <c r="I566" s="84">
        <f>G566+H566</f>
        <v>3362.6000000000004</v>
      </c>
    </row>
    <row r="567" spans="1:9">
      <c r="A567" s="73"/>
      <c r="B567" s="92" t="s">
        <v>397</v>
      </c>
      <c r="C567" s="88" t="s">
        <v>45</v>
      </c>
      <c r="D567" s="88" t="s">
        <v>11</v>
      </c>
      <c r="E567" s="88" t="s">
        <v>329</v>
      </c>
      <c r="F567" s="88" t="s">
        <v>396</v>
      </c>
      <c r="G567" s="84">
        <v>57.4</v>
      </c>
      <c r="H567" s="84"/>
      <c r="I567" s="84">
        <f>G567+H567</f>
        <v>57.4</v>
      </c>
    </row>
    <row r="568" spans="1:9" ht="21">
      <c r="A568" s="9">
        <v>12</v>
      </c>
      <c r="B568" s="76" t="s">
        <v>159</v>
      </c>
      <c r="C568" s="10" t="s">
        <v>40</v>
      </c>
      <c r="D568" s="10"/>
      <c r="E568" s="10"/>
      <c r="F568" s="95"/>
      <c r="G568" s="81">
        <f>G569+G577</f>
        <v>22042.2</v>
      </c>
      <c r="H568" s="81">
        <f>H569+H577</f>
        <v>0</v>
      </c>
      <c r="I568" s="81">
        <f>I569+I577</f>
        <v>22042.2</v>
      </c>
    </row>
    <row r="569" spans="1:9" ht="22.5">
      <c r="A569" s="115" t="s">
        <v>82</v>
      </c>
      <c r="B569" s="101" t="s">
        <v>160</v>
      </c>
      <c r="C569" s="88" t="s">
        <v>40</v>
      </c>
      <c r="D569" s="88" t="s">
        <v>8</v>
      </c>
      <c r="E569" s="88"/>
      <c r="F569" s="88"/>
      <c r="G569" s="84">
        <f>G570</f>
        <v>20945.3</v>
      </c>
      <c r="H569" s="84">
        <f t="shared" ref="H569:I571" si="106">H570</f>
        <v>0</v>
      </c>
      <c r="I569" s="84">
        <f t="shared" si="106"/>
        <v>20945.3</v>
      </c>
    </row>
    <row r="570" spans="1:9" ht="22.5">
      <c r="A570" s="115"/>
      <c r="B570" s="92" t="s">
        <v>181</v>
      </c>
      <c r="C570" s="88" t="s">
        <v>40</v>
      </c>
      <c r="D570" s="88" t="s">
        <v>8</v>
      </c>
      <c r="E570" s="88" t="s">
        <v>182</v>
      </c>
      <c r="F570" s="89"/>
      <c r="G570" s="84">
        <f>G571</f>
        <v>20945.3</v>
      </c>
      <c r="H570" s="84">
        <f t="shared" si="106"/>
        <v>0</v>
      </c>
      <c r="I570" s="84">
        <f t="shared" si="106"/>
        <v>20945.3</v>
      </c>
    </row>
    <row r="571" spans="1:9">
      <c r="A571" s="115"/>
      <c r="B571" s="92" t="s">
        <v>222</v>
      </c>
      <c r="C571" s="88" t="s">
        <v>40</v>
      </c>
      <c r="D571" s="88" t="s">
        <v>8</v>
      </c>
      <c r="E571" s="88" t="s">
        <v>194</v>
      </c>
      <c r="F571" s="89"/>
      <c r="G571" s="84">
        <f>G572</f>
        <v>20945.3</v>
      </c>
      <c r="H571" s="84">
        <f t="shared" si="106"/>
        <v>0</v>
      </c>
      <c r="I571" s="84">
        <f t="shared" si="106"/>
        <v>20945.3</v>
      </c>
    </row>
    <row r="572" spans="1:9" ht="33.75">
      <c r="A572" s="73"/>
      <c r="B572" s="92" t="s">
        <v>152</v>
      </c>
      <c r="C572" s="88" t="s">
        <v>40</v>
      </c>
      <c r="D572" s="88" t="s">
        <v>8</v>
      </c>
      <c r="E572" s="88" t="s">
        <v>153</v>
      </c>
      <c r="F572" s="88"/>
      <c r="G572" s="84">
        <f>G573+G575</f>
        <v>20945.3</v>
      </c>
      <c r="H572" s="84">
        <f>H573+H575</f>
        <v>0</v>
      </c>
      <c r="I572" s="84">
        <f>I573+I575</f>
        <v>20945.3</v>
      </c>
    </row>
    <row r="573" spans="1:9" ht="45">
      <c r="A573" s="73"/>
      <c r="B573" s="93" t="s">
        <v>154</v>
      </c>
      <c r="C573" s="88" t="s">
        <v>40</v>
      </c>
      <c r="D573" s="88" t="s">
        <v>8</v>
      </c>
      <c r="E573" s="88" t="s">
        <v>526</v>
      </c>
      <c r="F573" s="88"/>
      <c r="G573" s="84">
        <f>G574</f>
        <v>4253.2</v>
      </c>
      <c r="H573" s="84">
        <f>H574</f>
        <v>0</v>
      </c>
      <c r="I573" s="84">
        <f>I574</f>
        <v>4253.2</v>
      </c>
    </row>
    <row r="574" spans="1:9">
      <c r="A574" s="73"/>
      <c r="B574" s="90" t="s">
        <v>83</v>
      </c>
      <c r="C574" s="88" t="s">
        <v>40</v>
      </c>
      <c r="D574" s="88" t="s">
        <v>8</v>
      </c>
      <c r="E574" s="88" t="s">
        <v>526</v>
      </c>
      <c r="F574" s="88" t="s">
        <v>84</v>
      </c>
      <c r="G574" s="84">
        <v>4253.2</v>
      </c>
      <c r="H574" s="84"/>
      <c r="I574" s="84">
        <f>G574+H574</f>
        <v>4253.2</v>
      </c>
    </row>
    <row r="575" spans="1:9">
      <c r="A575" s="73"/>
      <c r="B575" s="94" t="s">
        <v>156</v>
      </c>
      <c r="C575" s="88" t="s">
        <v>40</v>
      </c>
      <c r="D575" s="88" t="s">
        <v>8</v>
      </c>
      <c r="E575" s="88" t="s">
        <v>157</v>
      </c>
      <c r="F575" s="88"/>
      <c r="G575" s="84">
        <f>G576</f>
        <v>16692.099999999999</v>
      </c>
      <c r="H575" s="84">
        <f t="shared" ref="H575:I575" si="107">H576</f>
        <v>0</v>
      </c>
      <c r="I575" s="84">
        <f t="shared" si="107"/>
        <v>16692.099999999999</v>
      </c>
    </row>
    <row r="576" spans="1:9">
      <c r="A576" s="73"/>
      <c r="B576" s="92" t="s">
        <v>83</v>
      </c>
      <c r="C576" s="88" t="s">
        <v>40</v>
      </c>
      <c r="D576" s="88" t="s">
        <v>8</v>
      </c>
      <c r="E576" s="88" t="s">
        <v>157</v>
      </c>
      <c r="F576" s="88" t="s">
        <v>84</v>
      </c>
      <c r="G576" s="84">
        <v>16692.099999999999</v>
      </c>
      <c r="H576" s="84"/>
      <c r="I576" s="84">
        <f>G576+H576</f>
        <v>16692.099999999999</v>
      </c>
    </row>
    <row r="577" spans="1:9">
      <c r="A577" s="73"/>
      <c r="B577" s="102" t="s">
        <v>527</v>
      </c>
      <c r="C577" s="88" t="s">
        <v>40</v>
      </c>
      <c r="D577" s="88" t="s">
        <v>17</v>
      </c>
      <c r="E577" s="88" t="s">
        <v>528</v>
      </c>
      <c r="F577" s="87"/>
      <c r="G577" s="84">
        <f>G578</f>
        <v>1096.9000000000001</v>
      </c>
      <c r="H577" s="84">
        <f t="shared" ref="G577:I580" si="108">H578</f>
        <v>0</v>
      </c>
      <c r="I577" s="84">
        <f t="shared" si="108"/>
        <v>1096.9000000000001</v>
      </c>
    </row>
    <row r="578" spans="1:9" ht="22.5">
      <c r="A578" s="73"/>
      <c r="B578" s="90" t="s">
        <v>181</v>
      </c>
      <c r="C578" s="88" t="s">
        <v>40</v>
      </c>
      <c r="D578" s="88" t="s">
        <v>17</v>
      </c>
      <c r="E578" s="88" t="s">
        <v>182</v>
      </c>
      <c r="F578" s="89"/>
      <c r="G578" s="84">
        <f t="shared" si="108"/>
        <v>1096.9000000000001</v>
      </c>
      <c r="H578" s="84">
        <f t="shared" si="108"/>
        <v>0</v>
      </c>
      <c r="I578" s="84">
        <f t="shared" si="108"/>
        <v>1096.9000000000001</v>
      </c>
    </row>
    <row r="579" spans="1:9">
      <c r="A579" s="73"/>
      <c r="B579" s="90" t="s">
        <v>222</v>
      </c>
      <c r="C579" s="88" t="s">
        <v>40</v>
      </c>
      <c r="D579" s="88" t="s">
        <v>17</v>
      </c>
      <c r="E579" s="88" t="s">
        <v>194</v>
      </c>
      <c r="F579" s="89"/>
      <c r="G579" s="84">
        <f t="shared" si="108"/>
        <v>1096.9000000000001</v>
      </c>
      <c r="H579" s="84">
        <f t="shared" si="108"/>
        <v>0</v>
      </c>
      <c r="I579" s="84">
        <f t="shared" si="108"/>
        <v>1096.9000000000001</v>
      </c>
    </row>
    <row r="580" spans="1:9" ht="25.5" customHeight="1">
      <c r="A580" s="73"/>
      <c r="B580" s="90" t="s">
        <v>152</v>
      </c>
      <c r="C580" s="88" t="s">
        <v>40</v>
      </c>
      <c r="D580" s="88" t="s">
        <v>17</v>
      </c>
      <c r="E580" s="88" t="s">
        <v>153</v>
      </c>
      <c r="F580" s="88"/>
      <c r="G580" s="84">
        <f>G581</f>
        <v>1096.9000000000001</v>
      </c>
      <c r="H580" s="84">
        <f t="shared" si="108"/>
        <v>0</v>
      </c>
      <c r="I580" s="84">
        <f t="shared" si="108"/>
        <v>1096.9000000000001</v>
      </c>
    </row>
    <row r="581" spans="1:9" ht="22.5">
      <c r="A581" s="73"/>
      <c r="B581" s="86" t="s">
        <v>486</v>
      </c>
      <c r="C581" s="88" t="s">
        <v>40</v>
      </c>
      <c r="D581" s="88" t="s">
        <v>17</v>
      </c>
      <c r="E581" s="88" t="s">
        <v>489</v>
      </c>
      <c r="F581" s="88"/>
      <c r="G581" s="84">
        <f>G582</f>
        <v>1096.9000000000001</v>
      </c>
      <c r="H581" s="84">
        <f>H582</f>
        <v>0</v>
      </c>
      <c r="I581" s="84">
        <f>I582</f>
        <v>1096.9000000000001</v>
      </c>
    </row>
    <row r="582" spans="1:9">
      <c r="A582" s="73"/>
      <c r="B582" s="104" t="s">
        <v>223</v>
      </c>
      <c r="C582" s="88" t="s">
        <v>40</v>
      </c>
      <c r="D582" s="88" t="s">
        <v>17</v>
      </c>
      <c r="E582" s="88" t="s">
        <v>489</v>
      </c>
      <c r="F582" s="88" t="s">
        <v>224</v>
      </c>
      <c r="G582" s="84">
        <v>1096.9000000000001</v>
      </c>
      <c r="H582" s="84"/>
      <c r="I582" s="84">
        <f>G582+H582</f>
        <v>1096.9000000000001</v>
      </c>
    </row>
    <row r="583" spans="1:9">
      <c r="A583" s="9"/>
      <c r="B583" s="119" t="s">
        <v>85</v>
      </c>
      <c r="C583" s="120"/>
      <c r="D583" s="120"/>
      <c r="E583" s="120"/>
      <c r="F583" s="121"/>
      <c r="G583" s="78">
        <f>G8+G162+G195+G239+G306+G466+G520+G542+G559+G568+G154</f>
        <v>751338.89999999991</v>
      </c>
      <c r="H583" s="78">
        <f>H8+H162+H195+H239+H306+H466+H520+H542+H559+H568+H154</f>
        <v>81742.000000000015</v>
      </c>
      <c r="I583" s="78">
        <f>I8+I162+I195+I239+I306+I466+I520+I542+I559+I568+I154</f>
        <v>833080.89999999991</v>
      </c>
    </row>
    <row r="584" spans="1:9">
      <c r="I584" s="11"/>
    </row>
    <row r="585" spans="1:9">
      <c r="G585" s="11"/>
      <c r="H585" s="11"/>
      <c r="I585" s="11"/>
    </row>
    <row r="586" spans="1:9">
      <c r="G586" s="11"/>
      <c r="H586" s="11"/>
      <c r="I586" s="11"/>
    </row>
  </sheetData>
  <mergeCells count="5">
    <mergeCell ref="A3:I3"/>
    <mergeCell ref="F5:I5"/>
    <mergeCell ref="B1:I1"/>
    <mergeCell ref="B583:F583"/>
    <mergeCell ref="B4:I4"/>
  </mergeCells>
  <pageMargins left="1.1023622047244095" right="0.70866141732283472" top="0.59055118110236227" bottom="0.59055118110236227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43"/>
  <sheetViews>
    <sheetView tabSelected="1" zoomScaleSheetLayoutView="98" workbookViewId="0">
      <selection activeCell="S9" sqref="S9"/>
    </sheetView>
  </sheetViews>
  <sheetFormatPr defaultRowHeight="12.75"/>
  <cols>
    <col min="1" max="1" width="5.140625" style="32" customWidth="1"/>
    <col min="2" max="2" width="52.42578125" style="34" customWidth="1"/>
    <col min="3" max="3" width="6.140625" style="35" customWidth="1"/>
    <col min="4" max="4" width="5.5703125" style="35" customWidth="1"/>
    <col min="5" max="5" width="12.28515625" style="35" customWidth="1"/>
    <col min="6" max="6" width="5.42578125" style="35" customWidth="1"/>
    <col min="7" max="7" width="11" style="35" hidden="1" customWidth="1"/>
    <col min="8" max="8" width="8.7109375" style="35" customWidth="1"/>
    <col min="9" max="9" width="10.42578125" style="35" customWidth="1"/>
    <col min="10" max="10" width="12" style="35" hidden="1" customWidth="1"/>
    <col min="11" max="246" width="9.140625" style="33"/>
    <col min="247" max="247" width="3.5703125" style="33" customWidth="1"/>
    <col min="248" max="248" width="40.85546875" style="33" customWidth="1"/>
    <col min="249" max="249" width="5.140625" style="33" customWidth="1"/>
    <col min="250" max="251" width="4.28515625" style="33" customWidth="1"/>
    <col min="252" max="252" width="8.5703125" style="33" customWidth="1"/>
    <col min="253" max="253" width="6.7109375" style="33" customWidth="1"/>
    <col min="254" max="254" width="11.28515625" style="33" customWidth="1"/>
    <col min="255" max="255" width="12.28515625" style="33" customWidth="1"/>
    <col min="256" max="502" width="9.140625" style="33"/>
    <col min="503" max="503" width="3.5703125" style="33" customWidth="1"/>
    <col min="504" max="504" width="40.85546875" style="33" customWidth="1"/>
    <col min="505" max="505" width="5.140625" style="33" customWidth="1"/>
    <col min="506" max="507" width="4.28515625" style="33" customWidth="1"/>
    <col min="508" max="508" width="8.5703125" style="33" customWidth="1"/>
    <col min="509" max="509" width="6.7109375" style="33" customWidth="1"/>
    <col min="510" max="510" width="11.28515625" style="33" customWidth="1"/>
    <col min="511" max="511" width="12.28515625" style="33" customWidth="1"/>
    <col min="512" max="758" width="9.140625" style="33"/>
    <col min="759" max="759" width="3.5703125" style="33" customWidth="1"/>
    <col min="760" max="760" width="40.85546875" style="33" customWidth="1"/>
    <col min="761" max="761" width="5.140625" style="33" customWidth="1"/>
    <col min="762" max="763" width="4.28515625" style="33" customWidth="1"/>
    <col min="764" max="764" width="8.5703125" style="33" customWidth="1"/>
    <col min="765" max="765" width="6.7109375" style="33" customWidth="1"/>
    <col min="766" max="766" width="11.28515625" style="33" customWidth="1"/>
    <col min="767" max="767" width="12.28515625" style="33" customWidth="1"/>
    <col min="768" max="1014" width="9.140625" style="33"/>
    <col min="1015" max="1015" width="3.5703125" style="33" customWidth="1"/>
    <col min="1016" max="1016" width="40.85546875" style="33" customWidth="1"/>
    <col min="1017" max="1017" width="5.140625" style="33" customWidth="1"/>
    <col min="1018" max="1019" width="4.28515625" style="33" customWidth="1"/>
    <col min="1020" max="1020" width="8.5703125" style="33" customWidth="1"/>
    <col min="1021" max="1021" width="6.7109375" style="33" customWidth="1"/>
    <col min="1022" max="1022" width="11.28515625" style="33" customWidth="1"/>
    <col min="1023" max="1023" width="12.28515625" style="33" customWidth="1"/>
    <col min="1024" max="1270" width="9.140625" style="33"/>
    <col min="1271" max="1271" width="3.5703125" style="33" customWidth="1"/>
    <col min="1272" max="1272" width="40.85546875" style="33" customWidth="1"/>
    <col min="1273" max="1273" width="5.140625" style="33" customWidth="1"/>
    <col min="1274" max="1275" width="4.28515625" style="33" customWidth="1"/>
    <col min="1276" max="1276" width="8.5703125" style="33" customWidth="1"/>
    <col min="1277" max="1277" width="6.7109375" style="33" customWidth="1"/>
    <col min="1278" max="1278" width="11.28515625" style="33" customWidth="1"/>
    <col min="1279" max="1279" width="12.28515625" style="33" customWidth="1"/>
    <col min="1280" max="1526" width="9.140625" style="33"/>
    <col min="1527" max="1527" width="3.5703125" style="33" customWidth="1"/>
    <col min="1528" max="1528" width="40.85546875" style="33" customWidth="1"/>
    <col min="1529" max="1529" width="5.140625" style="33" customWidth="1"/>
    <col min="1530" max="1531" width="4.28515625" style="33" customWidth="1"/>
    <col min="1532" max="1532" width="8.5703125" style="33" customWidth="1"/>
    <col min="1533" max="1533" width="6.7109375" style="33" customWidth="1"/>
    <col min="1534" max="1534" width="11.28515625" style="33" customWidth="1"/>
    <col min="1535" max="1535" width="12.28515625" style="33" customWidth="1"/>
    <col min="1536" max="1782" width="9.140625" style="33"/>
    <col min="1783" max="1783" width="3.5703125" style="33" customWidth="1"/>
    <col min="1784" max="1784" width="40.85546875" style="33" customWidth="1"/>
    <col min="1785" max="1785" width="5.140625" style="33" customWidth="1"/>
    <col min="1786" max="1787" width="4.28515625" style="33" customWidth="1"/>
    <col min="1788" max="1788" width="8.5703125" style="33" customWidth="1"/>
    <col min="1789" max="1789" width="6.7109375" style="33" customWidth="1"/>
    <col min="1790" max="1790" width="11.28515625" style="33" customWidth="1"/>
    <col min="1791" max="1791" width="12.28515625" style="33" customWidth="1"/>
    <col min="1792" max="2038" width="9.140625" style="33"/>
    <col min="2039" max="2039" width="3.5703125" style="33" customWidth="1"/>
    <col min="2040" max="2040" width="40.85546875" style="33" customWidth="1"/>
    <col min="2041" max="2041" width="5.140625" style="33" customWidth="1"/>
    <col min="2042" max="2043" width="4.28515625" style="33" customWidth="1"/>
    <col min="2044" max="2044" width="8.5703125" style="33" customWidth="1"/>
    <col min="2045" max="2045" width="6.7109375" style="33" customWidth="1"/>
    <col min="2046" max="2046" width="11.28515625" style="33" customWidth="1"/>
    <col min="2047" max="2047" width="12.28515625" style="33" customWidth="1"/>
    <col min="2048" max="2294" width="9.140625" style="33"/>
    <col min="2295" max="2295" width="3.5703125" style="33" customWidth="1"/>
    <col min="2296" max="2296" width="40.85546875" style="33" customWidth="1"/>
    <col min="2297" max="2297" width="5.140625" style="33" customWidth="1"/>
    <col min="2298" max="2299" width="4.28515625" style="33" customWidth="1"/>
    <col min="2300" max="2300" width="8.5703125" style="33" customWidth="1"/>
    <col min="2301" max="2301" width="6.7109375" style="33" customWidth="1"/>
    <col min="2302" max="2302" width="11.28515625" style="33" customWidth="1"/>
    <col min="2303" max="2303" width="12.28515625" style="33" customWidth="1"/>
    <col min="2304" max="2550" width="9.140625" style="33"/>
    <col min="2551" max="2551" width="3.5703125" style="33" customWidth="1"/>
    <col min="2552" max="2552" width="40.85546875" style="33" customWidth="1"/>
    <col min="2553" max="2553" width="5.140625" style="33" customWidth="1"/>
    <col min="2554" max="2555" width="4.28515625" style="33" customWidth="1"/>
    <col min="2556" max="2556" width="8.5703125" style="33" customWidth="1"/>
    <col min="2557" max="2557" width="6.7109375" style="33" customWidth="1"/>
    <col min="2558" max="2558" width="11.28515625" style="33" customWidth="1"/>
    <col min="2559" max="2559" width="12.28515625" style="33" customWidth="1"/>
    <col min="2560" max="2806" width="9.140625" style="33"/>
    <col min="2807" max="2807" width="3.5703125" style="33" customWidth="1"/>
    <col min="2808" max="2808" width="40.85546875" style="33" customWidth="1"/>
    <col min="2809" max="2809" width="5.140625" style="33" customWidth="1"/>
    <col min="2810" max="2811" width="4.28515625" style="33" customWidth="1"/>
    <col min="2812" max="2812" width="8.5703125" style="33" customWidth="1"/>
    <col min="2813" max="2813" width="6.7109375" style="33" customWidth="1"/>
    <col min="2814" max="2814" width="11.28515625" style="33" customWidth="1"/>
    <col min="2815" max="2815" width="12.28515625" style="33" customWidth="1"/>
    <col min="2816" max="3062" width="9.140625" style="33"/>
    <col min="3063" max="3063" width="3.5703125" style="33" customWidth="1"/>
    <col min="3064" max="3064" width="40.85546875" style="33" customWidth="1"/>
    <col min="3065" max="3065" width="5.140625" style="33" customWidth="1"/>
    <col min="3066" max="3067" width="4.28515625" style="33" customWidth="1"/>
    <col min="3068" max="3068" width="8.5703125" style="33" customWidth="1"/>
    <col min="3069" max="3069" width="6.7109375" style="33" customWidth="1"/>
    <col min="3070" max="3070" width="11.28515625" style="33" customWidth="1"/>
    <col min="3071" max="3071" width="12.28515625" style="33" customWidth="1"/>
    <col min="3072" max="3318" width="9.140625" style="33"/>
    <col min="3319" max="3319" width="3.5703125" style="33" customWidth="1"/>
    <col min="3320" max="3320" width="40.85546875" style="33" customWidth="1"/>
    <col min="3321" max="3321" width="5.140625" style="33" customWidth="1"/>
    <col min="3322" max="3323" width="4.28515625" style="33" customWidth="1"/>
    <col min="3324" max="3324" width="8.5703125" style="33" customWidth="1"/>
    <col min="3325" max="3325" width="6.7109375" style="33" customWidth="1"/>
    <col min="3326" max="3326" width="11.28515625" style="33" customWidth="1"/>
    <col min="3327" max="3327" width="12.28515625" style="33" customWidth="1"/>
    <col min="3328" max="3574" width="9.140625" style="33"/>
    <col min="3575" max="3575" width="3.5703125" style="33" customWidth="1"/>
    <col min="3576" max="3576" width="40.85546875" style="33" customWidth="1"/>
    <col min="3577" max="3577" width="5.140625" style="33" customWidth="1"/>
    <col min="3578" max="3579" width="4.28515625" style="33" customWidth="1"/>
    <col min="3580" max="3580" width="8.5703125" style="33" customWidth="1"/>
    <col min="3581" max="3581" width="6.7109375" style="33" customWidth="1"/>
    <col min="3582" max="3582" width="11.28515625" style="33" customWidth="1"/>
    <col min="3583" max="3583" width="12.28515625" style="33" customWidth="1"/>
    <col min="3584" max="3830" width="9.140625" style="33"/>
    <col min="3831" max="3831" width="3.5703125" style="33" customWidth="1"/>
    <col min="3832" max="3832" width="40.85546875" style="33" customWidth="1"/>
    <col min="3833" max="3833" width="5.140625" style="33" customWidth="1"/>
    <col min="3834" max="3835" width="4.28515625" style="33" customWidth="1"/>
    <col min="3836" max="3836" width="8.5703125" style="33" customWidth="1"/>
    <col min="3837" max="3837" width="6.7109375" style="33" customWidth="1"/>
    <col min="3838" max="3838" width="11.28515625" style="33" customWidth="1"/>
    <col min="3839" max="3839" width="12.28515625" style="33" customWidth="1"/>
    <col min="3840" max="4086" width="9.140625" style="33"/>
    <col min="4087" max="4087" width="3.5703125" style="33" customWidth="1"/>
    <col min="4088" max="4088" width="40.85546875" style="33" customWidth="1"/>
    <col min="4089" max="4089" width="5.140625" style="33" customWidth="1"/>
    <col min="4090" max="4091" width="4.28515625" style="33" customWidth="1"/>
    <col min="4092" max="4092" width="8.5703125" style="33" customWidth="1"/>
    <col min="4093" max="4093" width="6.7109375" style="33" customWidth="1"/>
    <col min="4094" max="4094" width="11.28515625" style="33" customWidth="1"/>
    <col min="4095" max="4095" width="12.28515625" style="33" customWidth="1"/>
    <col min="4096" max="4342" width="9.140625" style="33"/>
    <col min="4343" max="4343" width="3.5703125" style="33" customWidth="1"/>
    <col min="4344" max="4344" width="40.85546875" style="33" customWidth="1"/>
    <col min="4345" max="4345" width="5.140625" style="33" customWidth="1"/>
    <col min="4346" max="4347" width="4.28515625" style="33" customWidth="1"/>
    <col min="4348" max="4348" width="8.5703125" style="33" customWidth="1"/>
    <col min="4349" max="4349" width="6.7109375" style="33" customWidth="1"/>
    <col min="4350" max="4350" width="11.28515625" style="33" customWidth="1"/>
    <col min="4351" max="4351" width="12.28515625" style="33" customWidth="1"/>
    <col min="4352" max="4598" width="9.140625" style="33"/>
    <col min="4599" max="4599" width="3.5703125" style="33" customWidth="1"/>
    <col min="4600" max="4600" width="40.85546875" style="33" customWidth="1"/>
    <col min="4601" max="4601" width="5.140625" style="33" customWidth="1"/>
    <col min="4602" max="4603" width="4.28515625" style="33" customWidth="1"/>
    <col min="4604" max="4604" width="8.5703125" style="33" customWidth="1"/>
    <col min="4605" max="4605" width="6.7109375" style="33" customWidth="1"/>
    <col min="4606" max="4606" width="11.28515625" style="33" customWidth="1"/>
    <col min="4607" max="4607" width="12.28515625" style="33" customWidth="1"/>
    <col min="4608" max="4854" width="9.140625" style="33"/>
    <col min="4855" max="4855" width="3.5703125" style="33" customWidth="1"/>
    <col min="4856" max="4856" width="40.85546875" style="33" customWidth="1"/>
    <col min="4857" max="4857" width="5.140625" style="33" customWidth="1"/>
    <col min="4858" max="4859" width="4.28515625" style="33" customWidth="1"/>
    <col min="4860" max="4860" width="8.5703125" style="33" customWidth="1"/>
    <col min="4861" max="4861" width="6.7109375" style="33" customWidth="1"/>
    <col min="4862" max="4862" width="11.28515625" style="33" customWidth="1"/>
    <col min="4863" max="4863" width="12.28515625" style="33" customWidth="1"/>
    <col min="4864" max="5110" width="9.140625" style="33"/>
    <col min="5111" max="5111" width="3.5703125" style="33" customWidth="1"/>
    <col min="5112" max="5112" width="40.85546875" style="33" customWidth="1"/>
    <col min="5113" max="5113" width="5.140625" style="33" customWidth="1"/>
    <col min="5114" max="5115" width="4.28515625" style="33" customWidth="1"/>
    <col min="5116" max="5116" width="8.5703125" style="33" customWidth="1"/>
    <col min="5117" max="5117" width="6.7109375" style="33" customWidth="1"/>
    <col min="5118" max="5118" width="11.28515625" style="33" customWidth="1"/>
    <col min="5119" max="5119" width="12.28515625" style="33" customWidth="1"/>
    <col min="5120" max="5366" width="9.140625" style="33"/>
    <col min="5367" max="5367" width="3.5703125" style="33" customWidth="1"/>
    <col min="5368" max="5368" width="40.85546875" style="33" customWidth="1"/>
    <col min="5369" max="5369" width="5.140625" style="33" customWidth="1"/>
    <col min="5370" max="5371" width="4.28515625" style="33" customWidth="1"/>
    <col min="5372" max="5372" width="8.5703125" style="33" customWidth="1"/>
    <col min="5373" max="5373" width="6.7109375" style="33" customWidth="1"/>
    <col min="5374" max="5374" width="11.28515625" style="33" customWidth="1"/>
    <col min="5375" max="5375" width="12.28515625" style="33" customWidth="1"/>
    <col min="5376" max="5622" width="9.140625" style="33"/>
    <col min="5623" max="5623" width="3.5703125" style="33" customWidth="1"/>
    <col min="5624" max="5624" width="40.85546875" style="33" customWidth="1"/>
    <col min="5625" max="5625" width="5.140625" style="33" customWidth="1"/>
    <col min="5626" max="5627" width="4.28515625" style="33" customWidth="1"/>
    <col min="5628" max="5628" width="8.5703125" style="33" customWidth="1"/>
    <col min="5629" max="5629" width="6.7109375" style="33" customWidth="1"/>
    <col min="5630" max="5630" width="11.28515625" style="33" customWidth="1"/>
    <col min="5631" max="5631" width="12.28515625" style="33" customWidth="1"/>
    <col min="5632" max="5878" width="9.140625" style="33"/>
    <col min="5879" max="5879" width="3.5703125" style="33" customWidth="1"/>
    <col min="5880" max="5880" width="40.85546875" style="33" customWidth="1"/>
    <col min="5881" max="5881" width="5.140625" style="33" customWidth="1"/>
    <col min="5882" max="5883" width="4.28515625" style="33" customWidth="1"/>
    <col min="5884" max="5884" width="8.5703125" style="33" customWidth="1"/>
    <col min="5885" max="5885" width="6.7109375" style="33" customWidth="1"/>
    <col min="5886" max="5886" width="11.28515625" style="33" customWidth="1"/>
    <col min="5887" max="5887" width="12.28515625" style="33" customWidth="1"/>
    <col min="5888" max="6134" width="9.140625" style="33"/>
    <col min="6135" max="6135" width="3.5703125" style="33" customWidth="1"/>
    <col min="6136" max="6136" width="40.85546875" style="33" customWidth="1"/>
    <col min="6137" max="6137" width="5.140625" style="33" customWidth="1"/>
    <col min="6138" max="6139" width="4.28515625" style="33" customWidth="1"/>
    <col min="6140" max="6140" width="8.5703125" style="33" customWidth="1"/>
    <col min="6141" max="6141" width="6.7109375" style="33" customWidth="1"/>
    <col min="6142" max="6142" width="11.28515625" style="33" customWidth="1"/>
    <col min="6143" max="6143" width="12.28515625" style="33" customWidth="1"/>
    <col min="6144" max="6390" width="9.140625" style="33"/>
    <col min="6391" max="6391" width="3.5703125" style="33" customWidth="1"/>
    <col min="6392" max="6392" width="40.85546875" style="33" customWidth="1"/>
    <col min="6393" max="6393" width="5.140625" style="33" customWidth="1"/>
    <col min="6394" max="6395" width="4.28515625" style="33" customWidth="1"/>
    <col min="6396" max="6396" width="8.5703125" style="33" customWidth="1"/>
    <col min="6397" max="6397" width="6.7109375" style="33" customWidth="1"/>
    <col min="6398" max="6398" width="11.28515625" style="33" customWidth="1"/>
    <col min="6399" max="6399" width="12.28515625" style="33" customWidth="1"/>
    <col min="6400" max="6646" width="9.140625" style="33"/>
    <col min="6647" max="6647" width="3.5703125" style="33" customWidth="1"/>
    <col min="6648" max="6648" width="40.85546875" style="33" customWidth="1"/>
    <col min="6649" max="6649" width="5.140625" style="33" customWidth="1"/>
    <col min="6650" max="6651" width="4.28515625" style="33" customWidth="1"/>
    <col min="6652" max="6652" width="8.5703125" style="33" customWidth="1"/>
    <col min="6653" max="6653" width="6.7109375" style="33" customWidth="1"/>
    <col min="6654" max="6654" width="11.28515625" style="33" customWidth="1"/>
    <col min="6655" max="6655" width="12.28515625" style="33" customWidth="1"/>
    <col min="6656" max="6902" width="9.140625" style="33"/>
    <col min="6903" max="6903" width="3.5703125" style="33" customWidth="1"/>
    <col min="6904" max="6904" width="40.85546875" style="33" customWidth="1"/>
    <col min="6905" max="6905" width="5.140625" style="33" customWidth="1"/>
    <col min="6906" max="6907" width="4.28515625" style="33" customWidth="1"/>
    <col min="6908" max="6908" width="8.5703125" style="33" customWidth="1"/>
    <col min="6909" max="6909" width="6.7109375" style="33" customWidth="1"/>
    <col min="6910" max="6910" width="11.28515625" style="33" customWidth="1"/>
    <col min="6911" max="6911" width="12.28515625" style="33" customWidth="1"/>
    <col min="6912" max="7158" width="9.140625" style="33"/>
    <col min="7159" max="7159" width="3.5703125" style="33" customWidth="1"/>
    <col min="7160" max="7160" width="40.85546875" style="33" customWidth="1"/>
    <col min="7161" max="7161" width="5.140625" style="33" customWidth="1"/>
    <col min="7162" max="7163" width="4.28515625" style="33" customWidth="1"/>
    <col min="7164" max="7164" width="8.5703125" style="33" customWidth="1"/>
    <col min="7165" max="7165" width="6.7109375" style="33" customWidth="1"/>
    <col min="7166" max="7166" width="11.28515625" style="33" customWidth="1"/>
    <col min="7167" max="7167" width="12.28515625" style="33" customWidth="1"/>
    <col min="7168" max="7414" width="9.140625" style="33"/>
    <col min="7415" max="7415" width="3.5703125" style="33" customWidth="1"/>
    <col min="7416" max="7416" width="40.85546875" style="33" customWidth="1"/>
    <col min="7417" max="7417" width="5.140625" style="33" customWidth="1"/>
    <col min="7418" max="7419" width="4.28515625" style="33" customWidth="1"/>
    <col min="7420" max="7420" width="8.5703125" style="33" customWidth="1"/>
    <col min="7421" max="7421" width="6.7109375" style="33" customWidth="1"/>
    <col min="7422" max="7422" width="11.28515625" style="33" customWidth="1"/>
    <col min="7423" max="7423" width="12.28515625" style="33" customWidth="1"/>
    <col min="7424" max="7670" width="9.140625" style="33"/>
    <col min="7671" max="7671" width="3.5703125" style="33" customWidth="1"/>
    <col min="7672" max="7672" width="40.85546875" style="33" customWidth="1"/>
    <col min="7673" max="7673" width="5.140625" style="33" customWidth="1"/>
    <col min="7674" max="7675" width="4.28515625" style="33" customWidth="1"/>
    <col min="7676" max="7676" width="8.5703125" style="33" customWidth="1"/>
    <col min="7677" max="7677" width="6.7109375" style="33" customWidth="1"/>
    <col min="7678" max="7678" width="11.28515625" style="33" customWidth="1"/>
    <col min="7679" max="7679" width="12.28515625" style="33" customWidth="1"/>
    <col min="7680" max="7926" width="9.140625" style="33"/>
    <col min="7927" max="7927" width="3.5703125" style="33" customWidth="1"/>
    <col min="7928" max="7928" width="40.85546875" style="33" customWidth="1"/>
    <col min="7929" max="7929" width="5.140625" style="33" customWidth="1"/>
    <col min="7930" max="7931" width="4.28515625" style="33" customWidth="1"/>
    <col min="7932" max="7932" width="8.5703125" style="33" customWidth="1"/>
    <col min="7933" max="7933" width="6.7109375" style="33" customWidth="1"/>
    <col min="7934" max="7934" width="11.28515625" style="33" customWidth="1"/>
    <col min="7935" max="7935" width="12.28515625" style="33" customWidth="1"/>
    <col min="7936" max="8182" width="9.140625" style="33"/>
    <col min="8183" max="8183" width="3.5703125" style="33" customWidth="1"/>
    <col min="8184" max="8184" width="40.85546875" style="33" customWidth="1"/>
    <col min="8185" max="8185" width="5.140625" style="33" customWidth="1"/>
    <col min="8186" max="8187" width="4.28515625" style="33" customWidth="1"/>
    <col min="8188" max="8188" width="8.5703125" style="33" customWidth="1"/>
    <col min="8189" max="8189" width="6.7109375" style="33" customWidth="1"/>
    <col min="8190" max="8190" width="11.28515625" style="33" customWidth="1"/>
    <col min="8191" max="8191" width="12.28515625" style="33" customWidth="1"/>
    <col min="8192" max="8438" width="9.140625" style="33"/>
    <col min="8439" max="8439" width="3.5703125" style="33" customWidth="1"/>
    <col min="8440" max="8440" width="40.85546875" style="33" customWidth="1"/>
    <col min="8441" max="8441" width="5.140625" style="33" customWidth="1"/>
    <col min="8442" max="8443" width="4.28515625" style="33" customWidth="1"/>
    <col min="8444" max="8444" width="8.5703125" style="33" customWidth="1"/>
    <col min="8445" max="8445" width="6.7109375" style="33" customWidth="1"/>
    <col min="8446" max="8446" width="11.28515625" style="33" customWidth="1"/>
    <col min="8447" max="8447" width="12.28515625" style="33" customWidth="1"/>
    <col min="8448" max="8694" width="9.140625" style="33"/>
    <col min="8695" max="8695" width="3.5703125" style="33" customWidth="1"/>
    <col min="8696" max="8696" width="40.85546875" style="33" customWidth="1"/>
    <col min="8697" max="8697" width="5.140625" style="33" customWidth="1"/>
    <col min="8698" max="8699" width="4.28515625" style="33" customWidth="1"/>
    <col min="8700" max="8700" width="8.5703125" style="33" customWidth="1"/>
    <col min="8701" max="8701" width="6.7109375" style="33" customWidth="1"/>
    <col min="8702" max="8702" width="11.28515625" style="33" customWidth="1"/>
    <col min="8703" max="8703" width="12.28515625" style="33" customWidth="1"/>
    <col min="8704" max="8950" width="9.140625" style="33"/>
    <col min="8951" max="8951" width="3.5703125" style="33" customWidth="1"/>
    <col min="8952" max="8952" width="40.85546875" style="33" customWidth="1"/>
    <col min="8953" max="8953" width="5.140625" style="33" customWidth="1"/>
    <col min="8954" max="8955" width="4.28515625" style="33" customWidth="1"/>
    <col min="8956" max="8956" width="8.5703125" style="33" customWidth="1"/>
    <col min="8957" max="8957" width="6.7109375" style="33" customWidth="1"/>
    <col min="8958" max="8958" width="11.28515625" style="33" customWidth="1"/>
    <col min="8959" max="8959" width="12.28515625" style="33" customWidth="1"/>
    <col min="8960" max="9206" width="9.140625" style="33"/>
    <col min="9207" max="9207" width="3.5703125" style="33" customWidth="1"/>
    <col min="9208" max="9208" width="40.85546875" style="33" customWidth="1"/>
    <col min="9209" max="9209" width="5.140625" style="33" customWidth="1"/>
    <col min="9210" max="9211" width="4.28515625" style="33" customWidth="1"/>
    <col min="9212" max="9212" width="8.5703125" style="33" customWidth="1"/>
    <col min="9213" max="9213" width="6.7109375" style="33" customWidth="1"/>
    <col min="9214" max="9214" width="11.28515625" style="33" customWidth="1"/>
    <col min="9215" max="9215" width="12.28515625" style="33" customWidth="1"/>
    <col min="9216" max="9462" width="9.140625" style="33"/>
    <col min="9463" max="9463" width="3.5703125" style="33" customWidth="1"/>
    <col min="9464" max="9464" width="40.85546875" style="33" customWidth="1"/>
    <col min="9465" max="9465" width="5.140625" style="33" customWidth="1"/>
    <col min="9466" max="9467" width="4.28515625" style="33" customWidth="1"/>
    <col min="9468" max="9468" width="8.5703125" style="33" customWidth="1"/>
    <col min="9469" max="9469" width="6.7109375" style="33" customWidth="1"/>
    <col min="9470" max="9470" width="11.28515625" style="33" customWidth="1"/>
    <col min="9471" max="9471" width="12.28515625" style="33" customWidth="1"/>
    <col min="9472" max="9718" width="9.140625" style="33"/>
    <col min="9719" max="9719" width="3.5703125" style="33" customWidth="1"/>
    <col min="9720" max="9720" width="40.85546875" style="33" customWidth="1"/>
    <col min="9721" max="9721" width="5.140625" style="33" customWidth="1"/>
    <col min="9722" max="9723" width="4.28515625" style="33" customWidth="1"/>
    <col min="9724" max="9724" width="8.5703125" style="33" customWidth="1"/>
    <col min="9725" max="9725" width="6.7109375" style="33" customWidth="1"/>
    <col min="9726" max="9726" width="11.28515625" style="33" customWidth="1"/>
    <col min="9727" max="9727" width="12.28515625" style="33" customWidth="1"/>
    <col min="9728" max="9974" width="9.140625" style="33"/>
    <col min="9975" max="9975" width="3.5703125" style="33" customWidth="1"/>
    <col min="9976" max="9976" width="40.85546875" style="33" customWidth="1"/>
    <col min="9977" max="9977" width="5.140625" style="33" customWidth="1"/>
    <col min="9978" max="9979" width="4.28515625" style="33" customWidth="1"/>
    <col min="9980" max="9980" width="8.5703125" style="33" customWidth="1"/>
    <col min="9981" max="9981" width="6.7109375" style="33" customWidth="1"/>
    <col min="9982" max="9982" width="11.28515625" style="33" customWidth="1"/>
    <col min="9983" max="9983" width="12.28515625" style="33" customWidth="1"/>
    <col min="9984" max="10230" width="9.140625" style="33"/>
    <col min="10231" max="10231" width="3.5703125" style="33" customWidth="1"/>
    <col min="10232" max="10232" width="40.85546875" style="33" customWidth="1"/>
    <col min="10233" max="10233" width="5.140625" style="33" customWidth="1"/>
    <col min="10234" max="10235" width="4.28515625" style="33" customWidth="1"/>
    <col min="10236" max="10236" width="8.5703125" style="33" customWidth="1"/>
    <col min="10237" max="10237" width="6.7109375" style="33" customWidth="1"/>
    <col min="10238" max="10238" width="11.28515625" style="33" customWidth="1"/>
    <col min="10239" max="10239" width="12.28515625" style="33" customWidth="1"/>
    <col min="10240" max="10486" width="9.140625" style="33"/>
    <col min="10487" max="10487" width="3.5703125" style="33" customWidth="1"/>
    <col min="10488" max="10488" width="40.85546875" style="33" customWidth="1"/>
    <col min="10489" max="10489" width="5.140625" style="33" customWidth="1"/>
    <col min="10490" max="10491" width="4.28515625" style="33" customWidth="1"/>
    <col min="10492" max="10492" width="8.5703125" style="33" customWidth="1"/>
    <col min="10493" max="10493" width="6.7109375" style="33" customWidth="1"/>
    <col min="10494" max="10494" width="11.28515625" style="33" customWidth="1"/>
    <col min="10495" max="10495" width="12.28515625" style="33" customWidth="1"/>
    <col min="10496" max="10742" width="9.140625" style="33"/>
    <col min="10743" max="10743" width="3.5703125" style="33" customWidth="1"/>
    <col min="10744" max="10744" width="40.85546875" style="33" customWidth="1"/>
    <col min="10745" max="10745" width="5.140625" style="33" customWidth="1"/>
    <col min="10746" max="10747" width="4.28515625" style="33" customWidth="1"/>
    <col min="10748" max="10748" width="8.5703125" style="33" customWidth="1"/>
    <col min="10749" max="10749" width="6.7109375" style="33" customWidth="1"/>
    <col min="10750" max="10750" width="11.28515625" style="33" customWidth="1"/>
    <col min="10751" max="10751" width="12.28515625" style="33" customWidth="1"/>
    <col min="10752" max="10998" width="9.140625" style="33"/>
    <col min="10999" max="10999" width="3.5703125" style="33" customWidth="1"/>
    <col min="11000" max="11000" width="40.85546875" style="33" customWidth="1"/>
    <col min="11001" max="11001" width="5.140625" style="33" customWidth="1"/>
    <col min="11002" max="11003" width="4.28515625" style="33" customWidth="1"/>
    <col min="11004" max="11004" width="8.5703125" style="33" customWidth="1"/>
    <col min="11005" max="11005" width="6.7109375" style="33" customWidth="1"/>
    <col min="11006" max="11006" width="11.28515625" style="33" customWidth="1"/>
    <col min="11007" max="11007" width="12.28515625" style="33" customWidth="1"/>
    <col min="11008" max="11254" width="9.140625" style="33"/>
    <col min="11255" max="11255" width="3.5703125" style="33" customWidth="1"/>
    <col min="11256" max="11256" width="40.85546875" style="33" customWidth="1"/>
    <col min="11257" max="11257" width="5.140625" style="33" customWidth="1"/>
    <col min="11258" max="11259" width="4.28515625" style="33" customWidth="1"/>
    <col min="11260" max="11260" width="8.5703125" style="33" customWidth="1"/>
    <col min="11261" max="11261" width="6.7109375" style="33" customWidth="1"/>
    <col min="11262" max="11262" width="11.28515625" style="33" customWidth="1"/>
    <col min="11263" max="11263" width="12.28515625" style="33" customWidth="1"/>
    <col min="11264" max="11510" width="9.140625" style="33"/>
    <col min="11511" max="11511" width="3.5703125" style="33" customWidth="1"/>
    <col min="11512" max="11512" width="40.85546875" style="33" customWidth="1"/>
    <col min="11513" max="11513" width="5.140625" style="33" customWidth="1"/>
    <col min="11514" max="11515" width="4.28515625" style="33" customWidth="1"/>
    <col min="11516" max="11516" width="8.5703125" style="33" customWidth="1"/>
    <col min="11517" max="11517" width="6.7109375" style="33" customWidth="1"/>
    <col min="11518" max="11518" width="11.28515625" style="33" customWidth="1"/>
    <col min="11519" max="11519" width="12.28515625" style="33" customWidth="1"/>
    <col min="11520" max="11766" width="9.140625" style="33"/>
    <col min="11767" max="11767" width="3.5703125" style="33" customWidth="1"/>
    <col min="11768" max="11768" width="40.85546875" style="33" customWidth="1"/>
    <col min="11769" max="11769" width="5.140625" style="33" customWidth="1"/>
    <col min="11770" max="11771" width="4.28515625" style="33" customWidth="1"/>
    <col min="11772" max="11772" width="8.5703125" style="33" customWidth="1"/>
    <col min="11773" max="11773" width="6.7109375" style="33" customWidth="1"/>
    <col min="11774" max="11774" width="11.28515625" style="33" customWidth="1"/>
    <col min="11775" max="11775" width="12.28515625" style="33" customWidth="1"/>
    <col min="11776" max="12022" width="9.140625" style="33"/>
    <col min="12023" max="12023" width="3.5703125" style="33" customWidth="1"/>
    <col min="12024" max="12024" width="40.85546875" style="33" customWidth="1"/>
    <col min="12025" max="12025" width="5.140625" style="33" customWidth="1"/>
    <col min="12026" max="12027" width="4.28515625" style="33" customWidth="1"/>
    <col min="12028" max="12028" width="8.5703125" style="33" customWidth="1"/>
    <col min="12029" max="12029" width="6.7109375" style="33" customWidth="1"/>
    <col min="12030" max="12030" width="11.28515625" style="33" customWidth="1"/>
    <col min="12031" max="12031" width="12.28515625" style="33" customWidth="1"/>
    <col min="12032" max="12278" width="9.140625" style="33"/>
    <col min="12279" max="12279" width="3.5703125" style="33" customWidth="1"/>
    <col min="12280" max="12280" width="40.85546875" style="33" customWidth="1"/>
    <col min="12281" max="12281" width="5.140625" style="33" customWidth="1"/>
    <col min="12282" max="12283" width="4.28515625" style="33" customWidth="1"/>
    <col min="12284" max="12284" width="8.5703125" style="33" customWidth="1"/>
    <col min="12285" max="12285" width="6.7109375" style="33" customWidth="1"/>
    <col min="12286" max="12286" width="11.28515625" style="33" customWidth="1"/>
    <col min="12287" max="12287" width="12.28515625" style="33" customWidth="1"/>
    <col min="12288" max="12534" width="9.140625" style="33"/>
    <col min="12535" max="12535" width="3.5703125" style="33" customWidth="1"/>
    <col min="12536" max="12536" width="40.85546875" style="33" customWidth="1"/>
    <col min="12537" max="12537" width="5.140625" style="33" customWidth="1"/>
    <col min="12538" max="12539" width="4.28515625" style="33" customWidth="1"/>
    <col min="12540" max="12540" width="8.5703125" style="33" customWidth="1"/>
    <col min="12541" max="12541" width="6.7109375" style="33" customWidth="1"/>
    <col min="12542" max="12542" width="11.28515625" style="33" customWidth="1"/>
    <col min="12543" max="12543" width="12.28515625" style="33" customWidth="1"/>
    <col min="12544" max="12790" width="9.140625" style="33"/>
    <col min="12791" max="12791" width="3.5703125" style="33" customWidth="1"/>
    <col min="12792" max="12792" width="40.85546875" style="33" customWidth="1"/>
    <col min="12793" max="12793" width="5.140625" style="33" customWidth="1"/>
    <col min="12794" max="12795" width="4.28515625" style="33" customWidth="1"/>
    <col min="12796" max="12796" width="8.5703125" style="33" customWidth="1"/>
    <col min="12797" max="12797" width="6.7109375" style="33" customWidth="1"/>
    <col min="12798" max="12798" width="11.28515625" style="33" customWidth="1"/>
    <col min="12799" max="12799" width="12.28515625" style="33" customWidth="1"/>
    <col min="12800" max="13046" width="9.140625" style="33"/>
    <col min="13047" max="13047" width="3.5703125" style="33" customWidth="1"/>
    <col min="13048" max="13048" width="40.85546875" style="33" customWidth="1"/>
    <col min="13049" max="13049" width="5.140625" style="33" customWidth="1"/>
    <col min="13050" max="13051" width="4.28515625" style="33" customWidth="1"/>
    <col min="13052" max="13052" width="8.5703125" style="33" customWidth="1"/>
    <col min="13053" max="13053" width="6.7109375" style="33" customWidth="1"/>
    <col min="13054" max="13054" width="11.28515625" style="33" customWidth="1"/>
    <col min="13055" max="13055" width="12.28515625" style="33" customWidth="1"/>
    <col min="13056" max="13302" width="9.140625" style="33"/>
    <col min="13303" max="13303" width="3.5703125" style="33" customWidth="1"/>
    <col min="13304" max="13304" width="40.85546875" style="33" customWidth="1"/>
    <col min="13305" max="13305" width="5.140625" style="33" customWidth="1"/>
    <col min="13306" max="13307" width="4.28515625" style="33" customWidth="1"/>
    <col min="13308" max="13308" width="8.5703125" style="33" customWidth="1"/>
    <col min="13309" max="13309" width="6.7109375" style="33" customWidth="1"/>
    <col min="13310" max="13310" width="11.28515625" style="33" customWidth="1"/>
    <col min="13311" max="13311" width="12.28515625" style="33" customWidth="1"/>
    <col min="13312" max="13558" width="9.140625" style="33"/>
    <col min="13559" max="13559" width="3.5703125" style="33" customWidth="1"/>
    <col min="13560" max="13560" width="40.85546875" style="33" customWidth="1"/>
    <col min="13561" max="13561" width="5.140625" style="33" customWidth="1"/>
    <col min="13562" max="13563" width="4.28515625" style="33" customWidth="1"/>
    <col min="13564" max="13564" width="8.5703125" style="33" customWidth="1"/>
    <col min="13565" max="13565" width="6.7109375" style="33" customWidth="1"/>
    <col min="13566" max="13566" width="11.28515625" style="33" customWidth="1"/>
    <col min="13567" max="13567" width="12.28515625" style="33" customWidth="1"/>
    <col min="13568" max="13814" width="9.140625" style="33"/>
    <col min="13815" max="13815" width="3.5703125" style="33" customWidth="1"/>
    <col min="13816" max="13816" width="40.85546875" style="33" customWidth="1"/>
    <col min="13817" max="13817" width="5.140625" style="33" customWidth="1"/>
    <col min="13818" max="13819" width="4.28515625" style="33" customWidth="1"/>
    <col min="13820" max="13820" width="8.5703125" style="33" customWidth="1"/>
    <col min="13821" max="13821" width="6.7109375" style="33" customWidth="1"/>
    <col min="13822" max="13822" width="11.28515625" style="33" customWidth="1"/>
    <col min="13823" max="13823" width="12.28515625" style="33" customWidth="1"/>
    <col min="13824" max="14070" width="9.140625" style="33"/>
    <col min="14071" max="14071" width="3.5703125" style="33" customWidth="1"/>
    <col min="14072" max="14072" width="40.85546875" style="33" customWidth="1"/>
    <col min="14073" max="14073" width="5.140625" style="33" customWidth="1"/>
    <col min="14074" max="14075" width="4.28515625" style="33" customWidth="1"/>
    <col min="14076" max="14076" width="8.5703125" style="33" customWidth="1"/>
    <col min="14077" max="14077" width="6.7109375" style="33" customWidth="1"/>
    <col min="14078" max="14078" width="11.28515625" style="33" customWidth="1"/>
    <col min="14079" max="14079" width="12.28515625" style="33" customWidth="1"/>
    <col min="14080" max="14326" width="9.140625" style="33"/>
    <col min="14327" max="14327" width="3.5703125" style="33" customWidth="1"/>
    <col min="14328" max="14328" width="40.85546875" style="33" customWidth="1"/>
    <col min="14329" max="14329" width="5.140625" style="33" customWidth="1"/>
    <col min="14330" max="14331" width="4.28515625" style="33" customWidth="1"/>
    <col min="14332" max="14332" width="8.5703125" style="33" customWidth="1"/>
    <col min="14333" max="14333" width="6.7109375" style="33" customWidth="1"/>
    <col min="14334" max="14334" width="11.28515625" style="33" customWidth="1"/>
    <col min="14335" max="14335" width="12.28515625" style="33" customWidth="1"/>
    <col min="14336" max="14582" width="9.140625" style="33"/>
    <col min="14583" max="14583" width="3.5703125" style="33" customWidth="1"/>
    <col min="14584" max="14584" width="40.85546875" style="33" customWidth="1"/>
    <col min="14585" max="14585" width="5.140625" style="33" customWidth="1"/>
    <col min="14586" max="14587" width="4.28515625" style="33" customWidth="1"/>
    <col min="14588" max="14588" width="8.5703125" style="33" customWidth="1"/>
    <col min="14589" max="14589" width="6.7109375" style="33" customWidth="1"/>
    <col min="14590" max="14590" width="11.28515625" style="33" customWidth="1"/>
    <col min="14591" max="14591" width="12.28515625" style="33" customWidth="1"/>
    <col min="14592" max="14838" width="9.140625" style="33"/>
    <col min="14839" max="14839" width="3.5703125" style="33" customWidth="1"/>
    <col min="14840" max="14840" width="40.85546875" style="33" customWidth="1"/>
    <col min="14841" max="14841" width="5.140625" style="33" customWidth="1"/>
    <col min="14842" max="14843" width="4.28515625" style="33" customWidth="1"/>
    <col min="14844" max="14844" width="8.5703125" style="33" customWidth="1"/>
    <col min="14845" max="14845" width="6.7109375" style="33" customWidth="1"/>
    <col min="14846" max="14846" width="11.28515625" style="33" customWidth="1"/>
    <col min="14847" max="14847" width="12.28515625" style="33" customWidth="1"/>
    <col min="14848" max="15094" width="9.140625" style="33"/>
    <col min="15095" max="15095" width="3.5703125" style="33" customWidth="1"/>
    <col min="15096" max="15096" width="40.85546875" style="33" customWidth="1"/>
    <col min="15097" max="15097" width="5.140625" style="33" customWidth="1"/>
    <col min="15098" max="15099" width="4.28515625" style="33" customWidth="1"/>
    <col min="15100" max="15100" width="8.5703125" style="33" customWidth="1"/>
    <col min="15101" max="15101" width="6.7109375" style="33" customWidth="1"/>
    <col min="15102" max="15102" width="11.28515625" style="33" customWidth="1"/>
    <col min="15103" max="15103" width="12.28515625" style="33" customWidth="1"/>
    <col min="15104" max="15350" width="9.140625" style="33"/>
    <col min="15351" max="15351" width="3.5703125" style="33" customWidth="1"/>
    <col min="15352" max="15352" width="40.85546875" style="33" customWidth="1"/>
    <col min="15353" max="15353" width="5.140625" style="33" customWidth="1"/>
    <col min="15354" max="15355" width="4.28515625" style="33" customWidth="1"/>
    <col min="15356" max="15356" width="8.5703125" style="33" customWidth="1"/>
    <col min="15357" max="15357" width="6.7109375" style="33" customWidth="1"/>
    <col min="15358" max="15358" width="11.28515625" style="33" customWidth="1"/>
    <col min="15359" max="15359" width="12.28515625" style="33" customWidth="1"/>
    <col min="15360" max="15606" width="9.140625" style="33"/>
    <col min="15607" max="15607" width="3.5703125" style="33" customWidth="1"/>
    <col min="15608" max="15608" width="40.85546875" style="33" customWidth="1"/>
    <col min="15609" max="15609" width="5.140625" style="33" customWidth="1"/>
    <col min="15610" max="15611" width="4.28515625" style="33" customWidth="1"/>
    <col min="15612" max="15612" width="8.5703125" style="33" customWidth="1"/>
    <col min="15613" max="15613" width="6.7109375" style="33" customWidth="1"/>
    <col min="15614" max="15614" width="11.28515625" style="33" customWidth="1"/>
    <col min="15615" max="15615" width="12.28515625" style="33" customWidth="1"/>
    <col min="15616" max="15862" width="9.140625" style="33"/>
    <col min="15863" max="15863" width="3.5703125" style="33" customWidth="1"/>
    <col min="15864" max="15864" width="40.85546875" style="33" customWidth="1"/>
    <col min="15865" max="15865" width="5.140625" style="33" customWidth="1"/>
    <col min="15866" max="15867" width="4.28515625" style="33" customWidth="1"/>
    <col min="15868" max="15868" width="8.5703125" style="33" customWidth="1"/>
    <col min="15869" max="15869" width="6.7109375" style="33" customWidth="1"/>
    <col min="15870" max="15870" width="11.28515625" style="33" customWidth="1"/>
    <col min="15871" max="15871" width="12.28515625" style="33" customWidth="1"/>
    <col min="15872" max="16118" width="9.140625" style="33"/>
    <col min="16119" max="16119" width="3.5703125" style="33" customWidth="1"/>
    <col min="16120" max="16120" width="40.85546875" style="33" customWidth="1"/>
    <col min="16121" max="16121" width="5.140625" style="33" customWidth="1"/>
    <col min="16122" max="16123" width="4.28515625" style="33" customWidth="1"/>
    <col min="16124" max="16124" width="8.5703125" style="33" customWidth="1"/>
    <col min="16125" max="16125" width="6.7109375" style="33" customWidth="1"/>
    <col min="16126" max="16126" width="11.28515625" style="33" customWidth="1"/>
    <col min="16127" max="16127" width="12.28515625" style="33" customWidth="1"/>
    <col min="16128" max="16384" width="9.140625" style="33"/>
  </cols>
  <sheetData>
    <row r="1" spans="1:13" ht="27" customHeight="1">
      <c r="B1" s="126" t="s">
        <v>450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2" spans="1:13">
      <c r="F2" s="36"/>
      <c r="G2" s="36"/>
      <c r="H2" s="36"/>
      <c r="I2" s="36"/>
      <c r="J2" s="36"/>
    </row>
    <row r="3" spans="1:13" ht="59.25" customHeight="1">
      <c r="A3" s="129" t="s">
        <v>433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</row>
    <row r="4" spans="1:13" ht="30.75" customHeight="1">
      <c r="A4" s="72"/>
      <c r="B4" s="128" t="s">
        <v>569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</row>
    <row r="5" spans="1:13" s="39" customFormat="1">
      <c r="A5" s="37"/>
      <c r="B5" s="37"/>
      <c r="C5" s="37"/>
      <c r="D5" s="37"/>
      <c r="E5" s="38"/>
      <c r="F5" s="127" t="s">
        <v>285</v>
      </c>
      <c r="G5" s="127"/>
      <c r="H5" s="127"/>
      <c r="I5" s="127"/>
      <c r="J5" s="127"/>
      <c r="K5" s="127"/>
      <c r="L5" s="127"/>
    </row>
    <row r="6" spans="1:13" ht="42">
      <c r="A6" s="40" t="s">
        <v>0</v>
      </c>
      <c r="B6" s="40" t="s">
        <v>1</v>
      </c>
      <c r="C6" s="41" t="s">
        <v>2</v>
      </c>
      <c r="D6" s="41" t="s">
        <v>89</v>
      </c>
      <c r="E6" s="41" t="s">
        <v>88</v>
      </c>
      <c r="F6" s="41" t="s">
        <v>87</v>
      </c>
      <c r="G6" s="40" t="s">
        <v>421</v>
      </c>
      <c r="H6" s="40" t="s">
        <v>179</v>
      </c>
      <c r="I6" s="40" t="s">
        <v>434</v>
      </c>
      <c r="J6" s="42" t="s">
        <v>530</v>
      </c>
      <c r="K6" s="30" t="s">
        <v>531</v>
      </c>
      <c r="L6" s="43" t="s">
        <v>532</v>
      </c>
    </row>
    <row r="7" spans="1:13">
      <c r="A7" s="44">
        <v>1</v>
      </c>
      <c r="B7" s="44">
        <v>2</v>
      </c>
      <c r="C7" s="45" t="s">
        <v>3</v>
      </c>
      <c r="D7" s="45" t="s">
        <v>4</v>
      </c>
      <c r="E7" s="45" t="s">
        <v>5</v>
      </c>
      <c r="F7" s="45" t="s">
        <v>6</v>
      </c>
      <c r="G7" s="46">
        <v>7</v>
      </c>
      <c r="H7" s="46">
        <v>7</v>
      </c>
      <c r="I7" s="46">
        <v>8</v>
      </c>
      <c r="J7" s="46">
        <v>9</v>
      </c>
      <c r="K7" s="47"/>
      <c r="L7" s="47"/>
    </row>
    <row r="8" spans="1:13">
      <c r="A8" s="40">
        <v>1</v>
      </c>
      <c r="B8" s="48" t="s">
        <v>7</v>
      </c>
      <c r="C8" s="41" t="s">
        <v>8</v>
      </c>
      <c r="D8" s="41"/>
      <c r="E8" s="41"/>
      <c r="F8" s="41"/>
      <c r="G8" s="49">
        <f t="shared" ref="G8:L8" si="0">G9+G15+G31+G56+G60+G83+G87</f>
        <v>67135.900000000009</v>
      </c>
      <c r="H8" s="70">
        <f t="shared" si="0"/>
        <v>-133.80000000000001</v>
      </c>
      <c r="I8" s="49">
        <f t="shared" si="0"/>
        <v>67002.100000000006</v>
      </c>
      <c r="J8" s="49">
        <f t="shared" si="0"/>
        <v>67233.8</v>
      </c>
      <c r="K8" s="70">
        <f t="shared" si="0"/>
        <v>-133.80000000000001</v>
      </c>
      <c r="L8" s="49">
        <f t="shared" si="0"/>
        <v>67100</v>
      </c>
    </row>
    <row r="9" spans="1:13" ht="21">
      <c r="A9" s="44" t="s">
        <v>9</v>
      </c>
      <c r="B9" s="50" t="s">
        <v>10</v>
      </c>
      <c r="C9" s="51" t="s">
        <v>8</v>
      </c>
      <c r="D9" s="51" t="s">
        <v>11</v>
      </c>
      <c r="E9" s="51"/>
      <c r="F9" s="51"/>
      <c r="G9" s="16">
        <f t="shared" ref="G9:L10" si="1">G10</f>
        <v>2550.8999999999996</v>
      </c>
      <c r="H9" s="16">
        <f t="shared" si="1"/>
        <v>0</v>
      </c>
      <c r="I9" s="16">
        <f t="shared" si="1"/>
        <v>2550.8999999999996</v>
      </c>
      <c r="J9" s="16">
        <f t="shared" si="1"/>
        <v>2550.9</v>
      </c>
      <c r="K9" s="16">
        <f t="shared" si="1"/>
        <v>0</v>
      </c>
      <c r="L9" s="16">
        <f t="shared" si="1"/>
        <v>2550.9</v>
      </c>
    </row>
    <row r="10" spans="1:13">
      <c r="A10" s="44"/>
      <c r="B10" s="52" t="s">
        <v>180</v>
      </c>
      <c r="C10" s="53" t="s">
        <v>8</v>
      </c>
      <c r="D10" s="53" t="s">
        <v>11</v>
      </c>
      <c r="E10" s="53" t="s">
        <v>164</v>
      </c>
      <c r="F10" s="53"/>
      <c r="G10" s="15">
        <f t="shared" si="1"/>
        <v>2550.8999999999996</v>
      </c>
      <c r="H10" s="15">
        <f t="shared" si="1"/>
        <v>0</v>
      </c>
      <c r="I10" s="15">
        <f t="shared" si="1"/>
        <v>2550.8999999999996</v>
      </c>
      <c r="J10" s="15">
        <f t="shared" si="1"/>
        <v>2550.9</v>
      </c>
      <c r="K10" s="15">
        <f t="shared" si="1"/>
        <v>0</v>
      </c>
      <c r="L10" s="15">
        <f t="shared" si="1"/>
        <v>2550.9</v>
      </c>
    </row>
    <row r="11" spans="1:13">
      <c r="A11" s="44"/>
      <c r="B11" s="52" t="s">
        <v>12</v>
      </c>
      <c r="C11" s="53" t="s">
        <v>8</v>
      </c>
      <c r="D11" s="53" t="s">
        <v>11</v>
      </c>
      <c r="E11" s="53" t="s">
        <v>90</v>
      </c>
      <c r="F11" s="53"/>
      <c r="G11" s="15">
        <f t="shared" ref="G11" si="2">SUM(G12:G14)</f>
        <v>2550.8999999999996</v>
      </c>
      <c r="H11" s="15">
        <f t="shared" ref="H11:I11" si="3">SUM(H12:H14)</f>
        <v>0</v>
      </c>
      <c r="I11" s="15">
        <f t="shared" si="3"/>
        <v>2550.8999999999996</v>
      </c>
      <c r="J11" s="15">
        <f t="shared" ref="J11" si="4">SUM(J12:J14)</f>
        <v>2550.9</v>
      </c>
      <c r="K11" s="15">
        <f t="shared" ref="K11:L11" si="5">SUM(K12:K14)</f>
        <v>0</v>
      </c>
      <c r="L11" s="15">
        <f t="shared" si="5"/>
        <v>2550.9</v>
      </c>
    </row>
    <row r="12" spans="1:13">
      <c r="A12" s="44"/>
      <c r="B12" s="52" t="s">
        <v>91</v>
      </c>
      <c r="C12" s="53" t="s">
        <v>8</v>
      </c>
      <c r="D12" s="53" t="s">
        <v>11</v>
      </c>
      <c r="E12" s="53" t="s">
        <v>90</v>
      </c>
      <c r="F12" s="53" t="s">
        <v>13</v>
      </c>
      <c r="G12" s="17">
        <v>1808.4999999999998</v>
      </c>
      <c r="H12" s="17"/>
      <c r="I12" s="15">
        <f>G12+H12</f>
        <v>1808.4999999999998</v>
      </c>
      <c r="J12" s="17">
        <v>1808.5</v>
      </c>
      <c r="K12" s="17"/>
      <c r="L12" s="15">
        <f>J12+K12</f>
        <v>1808.5</v>
      </c>
    </row>
    <row r="13" spans="1:13" ht="22.5">
      <c r="A13" s="44"/>
      <c r="B13" s="19" t="s">
        <v>14</v>
      </c>
      <c r="C13" s="53" t="s">
        <v>8</v>
      </c>
      <c r="D13" s="53" t="s">
        <v>11</v>
      </c>
      <c r="E13" s="53" t="s">
        <v>90</v>
      </c>
      <c r="F13" s="53" t="s">
        <v>20</v>
      </c>
      <c r="G13" s="17">
        <v>150.69999999999999</v>
      </c>
      <c r="H13" s="17"/>
      <c r="I13" s="15">
        <f>G13+H13</f>
        <v>150.69999999999999</v>
      </c>
      <c r="J13" s="17">
        <v>150.69999999999999</v>
      </c>
      <c r="K13" s="17"/>
      <c r="L13" s="15">
        <f>J13+K13</f>
        <v>150.69999999999999</v>
      </c>
    </row>
    <row r="14" spans="1:13" ht="33.75">
      <c r="A14" s="44"/>
      <c r="B14" s="52" t="s">
        <v>92</v>
      </c>
      <c r="C14" s="53" t="s">
        <v>8</v>
      </c>
      <c r="D14" s="53" t="s">
        <v>11</v>
      </c>
      <c r="E14" s="53" t="s">
        <v>90</v>
      </c>
      <c r="F14" s="53" t="s">
        <v>93</v>
      </c>
      <c r="G14" s="17">
        <v>591.70000000000005</v>
      </c>
      <c r="H14" s="17"/>
      <c r="I14" s="15">
        <f>G14+H14</f>
        <v>591.70000000000005</v>
      </c>
      <c r="J14" s="17">
        <v>591.70000000000005</v>
      </c>
      <c r="K14" s="17"/>
      <c r="L14" s="15">
        <f>J14+K14</f>
        <v>591.70000000000005</v>
      </c>
    </row>
    <row r="15" spans="1:13" ht="31.5">
      <c r="A15" s="44" t="s">
        <v>15</v>
      </c>
      <c r="B15" s="48" t="s">
        <v>16</v>
      </c>
      <c r="C15" s="28" t="s">
        <v>8</v>
      </c>
      <c r="D15" s="28" t="s">
        <v>17</v>
      </c>
      <c r="E15" s="28"/>
      <c r="F15" s="28"/>
      <c r="G15" s="54">
        <f t="shared" ref="G15:L15" si="6">G16</f>
        <v>3362.2</v>
      </c>
      <c r="H15" s="54">
        <f t="shared" si="6"/>
        <v>0</v>
      </c>
      <c r="I15" s="54">
        <f t="shared" si="6"/>
        <v>3362.2</v>
      </c>
      <c r="J15" s="54">
        <f t="shared" si="6"/>
        <v>3362.2000000000003</v>
      </c>
      <c r="K15" s="54">
        <f t="shared" si="6"/>
        <v>0</v>
      </c>
      <c r="L15" s="54">
        <f t="shared" si="6"/>
        <v>3362.2000000000003</v>
      </c>
    </row>
    <row r="16" spans="1:13">
      <c r="A16" s="44"/>
      <c r="B16" s="19" t="s">
        <v>180</v>
      </c>
      <c r="C16" s="13" t="s">
        <v>8</v>
      </c>
      <c r="D16" s="13" t="s">
        <v>17</v>
      </c>
      <c r="E16" s="13" t="s">
        <v>164</v>
      </c>
      <c r="F16" s="14"/>
      <c r="G16" s="15">
        <f t="shared" ref="G16" si="7">G17+G25+G29</f>
        <v>3362.2</v>
      </c>
      <c r="H16" s="15">
        <f t="shared" ref="H16:I16" si="8">H17+H25+H29</f>
        <v>0</v>
      </c>
      <c r="I16" s="15">
        <f t="shared" si="8"/>
        <v>3362.2</v>
      </c>
      <c r="J16" s="15">
        <f t="shared" ref="J16:L16" si="9">J17+J25+J29</f>
        <v>3362.2000000000003</v>
      </c>
      <c r="K16" s="15">
        <f t="shared" si="9"/>
        <v>0</v>
      </c>
      <c r="L16" s="15">
        <f t="shared" si="9"/>
        <v>3362.2000000000003</v>
      </c>
    </row>
    <row r="17" spans="1:12" ht="22.5">
      <c r="A17" s="44"/>
      <c r="B17" s="12" t="s">
        <v>413</v>
      </c>
      <c r="C17" s="13" t="s">
        <v>8</v>
      </c>
      <c r="D17" s="13" t="s">
        <v>17</v>
      </c>
      <c r="E17" s="13" t="s">
        <v>235</v>
      </c>
      <c r="F17" s="13"/>
      <c r="G17" s="15">
        <f t="shared" ref="G17" si="10">G18+G21</f>
        <v>1393.6000000000001</v>
      </c>
      <c r="H17" s="15">
        <f t="shared" ref="H17:I17" si="11">H18+H21</f>
        <v>0</v>
      </c>
      <c r="I17" s="15">
        <f t="shared" si="11"/>
        <v>1393.6000000000001</v>
      </c>
      <c r="J17" s="15">
        <f t="shared" ref="J17:L17" si="12">J18+J21</f>
        <v>1393.6000000000001</v>
      </c>
      <c r="K17" s="15">
        <f t="shared" si="12"/>
        <v>0</v>
      </c>
      <c r="L17" s="15">
        <f t="shared" si="12"/>
        <v>1393.6000000000001</v>
      </c>
    </row>
    <row r="18" spans="1:12" ht="22.5">
      <c r="A18" s="44"/>
      <c r="B18" s="55" t="s">
        <v>414</v>
      </c>
      <c r="C18" s="13" t="s">
        <v>8</v>
      </c>
      <c r="D18" s="13" t="s">
        <v>17</v>
      </c>
      <c r="E18" s="13" t="s">
        <v>236</v>
      </c>
      <c r="F18" s="13"/>
      <c r="G18" s="15">
        <f t="shared" ref="G18" si="13">SUM(G19:G20)</f>
        <v>1249.9000000000001</v>
      </c>
      <c r="H18" s="15">
        <f t="shared" ref="H18:I18" si="14">SUM(H19:H20)</f>
        <v>0</v>
      </c>
      <c r="I18" s="15">
        <f t="shared" si="14"/>
        <v>1249.9000000000001</v>
      </c>
      <c r="J18" s="15">
        <f t="shared" ref="J18" si="15">SUM(J19:J20)</f>
        <v>1249.9000000000001</v>
      </c>
      <c r="K18" s="15">
        <f t="shared" ref="K18:L18" si="16">SUM(K19:K20)</f>
        <v>0</v>
      </c>
      <c r="L18" s="15">
        <f t="shared" si="16"/>
        <v>1249.9000000000001</v>
      </c>
    </row>
    <row r="19" spans="1:12">
      <c r="A19" s="44"/>
      <c r="B19" s="12" t="s">
        <v>91</v>
      </c>
      <c r="C19" s="13" t="s">
        <v>8</v>
      </c>
      <c r="D19" s="13" t="s">
        <v>17</v>
      </c>
      <c r="E19" s="13" t="s">
        <v>236</v>
      </c>
      <c r="F19" s="14" t="s">
        <v>13</v>
      </c>
      <c r="G19" s="15">
        <v>960</v>
      </c>
      <c r="H19" s="15"/>
      <c r="I19" s="15">
        <f>G19+H19</f>
        <v>960</v>
      </c>
      <c r="J19" s="15">
        <v>960</v>
      </c>
      <c r="K19" s="15"/>
      <c r="L19" s="15">
        <f>J19+K19</f>
        <v>960</v>
      </c>
    </row>
    <row r="20" spans="1:12" ht="33.75">
      <c r="A20" s="44"/>
      <c r="B20" s="12" t="s">
        <v>92</v>
      </c>
      <c r="C20" s="13" t="s">
        <v>8</v>
      </c>
      <c r="D20" s="13" t="s">
        <v>17</v>
      </c>
      <c r="E20" s="13" t="s">
        <v>236</v>
      </c>
      <c r="F20" s="14" t="s">
        <v>93</v>
      </c>
      <c r="G20" s="15">
        <v>289.89999999999998</v>
      </c>
      <c r="H20" s="15"/>
      <c r="I20" s="15">
        <f>G20+H20</f>
        <v>289.89999999999998</v>
      </c>
      <c r="J20" s="15">
        <v>289.89999999999998</v>
      </c>
      <c r="K20" s="15"/>
      <c r="L20" s="15">
        <f>J20+K20</f>
        <v>289.89999999999998</v>
      </c>
    </row>
    <row r="21" spans="1:12" ht="22.5">
      <c r="A21" s="44"/>
      <c r="B21" s="19" t="s">
        <v>415</v>
      </c>
      <c r="C21" s="13" t="s">
        <v>8</v>
      </c>
      <c r="D21" s="13" t="s">
        <v>17</v>
      </c>
      <c r="E21" s="13" t="s">
        <v>237</v>
      </c>
      <c r="F21" s="13"/>
      <c r="G21" s="15">
        <f t="shared" ref="G21:I21" si="17">SUM(G22:G24)</f>
        <v>143.70000000000002</v>
      </c>
      <c r="H21" s="15">
        <f t="shared" si="17"/>
        <v>0</v>
      </c>
      <c r="I21" s="15">
        <f t="shared" si="17"/>
        <v>143.70000000000002</v>
      </c>
      <c r="J21" s="15">
        <f t="shared" ref="J21:L21" si="18">SUM(J22:J24)</f>
        <v>143.69999999999999</v>
      </c>
      <c r="K21" s="15">
        <f t="shared" si="18"/>
        <v>0</v>
      </c>
      <c r="L21" s="15">
        <f t="shared" si="18"/>
        <v>143.69999999999999</v>
      </c>
    </row>
    <row r="22" spans="1:12" ht="22.5">
      <c r="A22" s="44"/>
      <c r="B22" s="19" t="s">
        <v>14</v>
      </c>
      <c r="C22" s="13" t="s">
        <v>8</v>
      </c>
      <c r="D22" s="13" t="s">
        <v>17</v>
      </c>
      <c r="E22" s="13" t="s">
        <v>237</v>
      </c>
      <c r="F22" s="14" t="s">
        <v>20</v>
      </c>
      <c r="G22" s="15">
        <v>40.800000000000004</v>
      </c>
      <c r="H22" s="15"/>
      <c r="I22" s="15">
        <f>G22+H22</f>
        <v>40.800000000000004</v>
      </c>
      <c r="J22" s="15">
        <v>40.799999999999997</v>
      </c>
      <c r="K22" s="15"/>
      <c r="L22" s="15">
        <f>J22+K22</f>
        <v>40.799999999999997</v>
      </c>
    </row>
    <row r="23" spans="1:12" ht="33.75">
      <c r="A23" s="44"/>
      <c r="B23" s="19" t="s">
        <v>92</v>
      </c>
      <c r="C23" s="13" t="s">
        <v>8</v>
      </c>
      <c r="D23" s="13" t="s">
        <v>17</v>
      </c>
      <c r="E23" s="13" t="s">
        <v>237</v>
      </c>
      <c r="F23" s="14" t="s">
        <v>93</v>
      </c>
      <c r="G23" s="15">
        <v>12.299999999999999</v>
      </c>
      <c r="H23" s="15"/>
      <c r="I23" s="15">
        <f>G23+H23</f>
        <v>12.299999999999999</v>
      </c>
      <c r="J23" s="15">
        <v>12.3</v>
      </c>
      <c r="K23" s="15"/>
      <c r="L23" s="15">
        <f>J23+K23</f>
        <v>12.3</v>
      </c>
    </row>
    <row r="24" spans="1:12" ht="22.5">
      <c r="A24" s="44"/>
      <c r="B24" s="19" t="s">
        <v>95</v>
      </c>
      <c r="C24" s="13" t="s">
        <v>8</v>
      </c>
      <c r="D24" s="13" t="s">
        <v>17</v>
      </c>
      <c r="E24" s="13" t="s">
        <v>237</v>
      </c>
      <c r="F24" s="14">
        <v>244</v>
      </c>
      <c r="G24" s="15">
        <v>90.600000000000009</v>
      </c>
      <c r="H24" s="15"/>
      <c r="I24" s="15">
        <f>G24+H24</f>
        <v>90.600000000000009</v>
      </c>
      <c r="J24" s="15">
        <v>90.6</v>
      </c>
      <c r="K24" s="15"/>
      <c r="L24" s="15">
        <f>J24+K24</f>
        <v>90.6</v>
      </c>
    </row>
    <row r="25" spans="1:12">
      <c r="A25" s="44"/>
      <c r="B25" s="12" t="s">
        <v>218</v>
      </c>
      <c r="C25" s="13" t="s">
        <v>8</v>
      </c>
      <c r="D25" s="13" t="s">
        <v>17</v>
      </c>
      <c r="E25" s="13" t="s">
        <v>411</v>
      </c>
      <c r="F25" s="14"/>
      <c r="G25" s="15">
        <f t="shared" ref="G25:I25" si="19">SUM(G26:G28)</f>
        <v>1632.6</v>
      </c>
      <c r="H25" s="15">
        <f t="shared" si="19"/>
        <v>0</v>
      </c>
      <c r="I25" s="15">
        <f t="shared" si="19"/>
        <v>1632.6</v>
      </c>
      <c r="J25" s="15">
        <f t="shared" ref="J25:L25" si="20">SUM(J26:J28)</f>
        <v>1632.6000000000001</v>
      </c>
      <c r="K25" s="15">
        <f t="shared" si="20"/>
        <v>0</v>
      </c>
      <c r="L25" s="15">
        <f t="shared" si="20"/>
        <v>1632.6000000000001</v>
      </c>
    </row>
    <row r="26" spans="1:12">
      <c r="A26" s="44"/>
      <c r="B26" s="12" t="s">
        <v>91</v>
      </c>
      <c r="C26" s="13" t="s">
        <v>8</v>
      </c>
      <c r="D26" s="13" t="s">
        <v>17</v>
      </c>
      <c r="E26" s="13" t="s">
        <v>411</v>
      </c>
      <c r="F26" s="14" t="s">
        <v>13</v>
      </c>
      <c r="G26" s="15">
        <v>1157.3999999999999</v>
      </c>
      <c r="H26" s="15"/>
      <c r="I26" s="15">
        <f>G26+H26</f>
        <v>1157.3999999999999</v>
      </c>
      <c r="J26" s="15">
        <v>1157.4000000000001</v>
      </c>
      <c r="K26" s="15"/>
      <c r="L26" s="15">
        <f>J26+K26</f>
        <v>1157.4000000000001</v>
      </c>
    </row>
    <row r="27" spans="1:12" ht="22.5">
      <c r="A27" s="44"/>
      <c r="B27" s="19" t="s">
        <v>14</v>
      </c>
      <c r="C27" s="13" t="s">
        <v>8</v>
      </c>
      <c r="D27" s="13" t="s">
        <v>17</v>
      </c>
      <c r="E27" s="13" t="s">
        <v>411</v>
      </c>
      <c r="F27" s="14">
        <v>122</v>
      </c>
      <c r="G27" s="15">
        <v>96.5</v>
      </c>
      <c r="H27" s="15"/>
      <c r="I27" s="15">
        <f>G27+H27</f>
        <v>96.5</v>
      </c>
      <c r="J27" s="15">
        <v>96.5</v>
      </c>
      <c r="K27" s="15"/>
      <c r="L27" s="15">
        <f>J27+K27</f>
        <v>96.5</v>
      </c>
    </row>
    <row r="28" spans="1:12" ht="33.75">
      <c r="A28" s="44"/>
      <c r="B28" s="12" t="s">
        <v>92</v>
      </c>
      <c r="C28" s="13" t="s">
        <v>8</v>
      </c>
      <c r="D28" s="13" t="s">
        <v>17</v>
      </c>
      <c r="E28" s="13" t="s">
        <v>411</v>
      </c>
      <c r="F28" s="14" t="s">
        <v>93</v>
      </c>
      <c r="G28" s="15">
        <v>378.7</v>
      </c>
      <c r="H28" s="15"/>
      <c r="I28" s="15">
        <f>G28+H28</f>
        <v>378.7</v>
      </c>
      <c r="J28" s="15">
        <v>378.7</v>
      </c>
      <c r="K28" s="15"/>
      <c r="L28" s="15">
        <f>J28+K28</f>
        <v>378.7</v>
      </c>
    </row>
    <row r="29" spans="1:12">
      <c r="A29" s="44"/>
      <c r="B29" s="19" t="s">
        <v>331</v>
      </c>
      <c r="C29" s="13" t="s">
        <v>8</v>
      </c>
      <c r="D29" s="13" t="s">
        <v>17</v>
      </c>
      <c r="E29" s="13" t="s">
        <v>412</v>
      </c>
      <c r="F29" s="13"/>
      <c r="G29" s="15">
        <f t="shared" ref="G29:L29" si="21">G30</f>
        <v>336</v>
      </c>
      <c r="H29" s="15">
        <f t="shared" si="21"/>
        <v>0</v>
      </c>
      <c r="I29" s="15">
        <f t="shared" si="21"/>
        <v>336</v>
      </c>
      <c r="J29" s="15">
        <f t="shared" si="21"/>
        <v>336</v>
      </c>
      <c r="K29" s="15">
        <f t="shared" si="21"/>
        <v>0</v>
      </c>
      <c r="L29" s="15">
        <f t="shared" si="21"/>
        <v>336</v>
      </c>
    </row>
    <row r="30" spans="1:12" ht="33.75">
      <c r="A30" s="44"/>
      <c r="B30" s="19" t="s">
        <v>332</v>
      </c>
      <c r="C30" s="13" t="s">
        <v>8</v>
      </c>
      <c r="D30" s="13" t="s">
        <v>17</v>
      </c>
      <c r="E30" s="13" t="s">
        <v>412</v>
      </c>
      <c r="F30" s="14" t="s">
        <v>333</v>
      </c>
      <c r="G30" s="15">
        <v>336</v>
      </c>
      <c r="H30" s="15"/>
      <c r="I30" s="15">
        <f>G30+H30</f>
        <v>336</v>
      </c>
      <c r="J30" s="15">
        <v>336</v>
      </c>
      <c r="K30" s="15"/>
      <c r="L30" s="15">
        <f>J30+K30</f>
        <v>336</v>
      </c>
    </row>
    <row r="31" spans="1:12" ht="31.5">
      <c r="A31" s="44" t="s">
        <v>18</v>
      </c>
      <c r="B31" s="48" t="s">
        <v>94</v>
      </c>
      <c r="C31" s="28" t="s">
        <v>8</v>
      </c>
      <c r="D31" s="28" t="s">
        <v>19</v>
      </c>
      <c r="E31" s="28"/>
      <c r="F31" s="28"/>
      <c r="G31" s="16">
        <f t="shared" ref="G31:L31" si="22">G41+G32</f>
        <v>25196</v>
      </c>
      <c r="H31" s="16">
        <f t="shared" si="22"/>
        <v>0</v>
      </c>
      <c r="I31" s="16">
        <f t="shared" si="22"/>
        <v>25196</v>
      </c>
      <c r="J31" s="16">
        <f t="shared" si="22"/>
        <v>25196</v>
      </c>
      <c r="K31" s="16">
        <f t="shared" si="22"/>
        <v>0</v>
      </c>
      <c r="L31" s="16">
        <f t="shared" si="22"/>
        <v>25196</v>
      </c>
    </row>
    <row r="32" spans="1:12" ht="22.5">
      <c r="A32" s="44"/>
      <c r="B32" s="21" t="s">
        <v>184</v>
      </c>
      <c r="C32" s="13" t="s">
        <v>8</v>
      </c>
      <c r="D32" s="13" t="s">
        <v>19</v>
      </c>
      <c r="E32" s="13" t="s">
        <v>183</v>
      </c>
      <c r="F32" s="13"/>
      <c r="G32" s="15">
        <f t="shared" ref="G32:L34" si="23">G33</f>
        <v>1454.8999999999999</v>
      </c>
      <c r="H32" s="15">
        <f t="shared" si="23"/>
        <v>0</v>
      </c>
      <c r="I32" s="15">
        <f t="shared" si="23"/>
        <v>1454.8999999999999</v>
      </c>
      <c r="J32" s="15">
        <f t="shared" si="23"/>
        <v>1454.8999999999999</v>
      </c>
      <c r="K32" s="15">
        <f t="shared" si="23"/>
        <v>0</v>
      </c>
      <c r="L32" s="15">
        <f t="shared" si="23"/>
        <v>1454.8999999999999</v>
      </c>
    </row>
    <row r="33" spans="1:12">
      <c r="A33" s="44"/>
      <c r="B33" s="21" t="s">
        <v>187</v>
      </c>
      <c r="C33" s="13" t="s">
        <v>8</v>
      </c>
      <c r="D33" s="13" t="s">
        <v>19</v>
      </c>
      <c r="E33" s="13" t="s">
        <v>188</v>
      </c>
      <c r="F33" s="13"/>
      <c r="G33" s="15">
        <f t="shared" si="23"/>
        <v>1454.8999999999999</v>
      </c>
      <c r="H33" s="15">
        <f t="shared" si="23"/>
        <v>0</v>
      </c>
      <c r="I33" s="15">
        <f t="shared" si="23"/>
        <v>1454.8999999999999</v>
      </c>
      <c r="J33" s="15">
        <f t="shared" si="23"/>
        <v>1454.8999999999999</v>
      </c>
      <c r="K33" s="15">
        <f t="shared" si="23"/>
        <v>0</v>
      </c>
      <c r="L33" s="15">
        <f t="shared" si="23"/>
        <v>1454.8999999999999</v>
      </c>
    </row>
    <row r="34" spans="1:12" ht="22.5">
      <c r="A34" s="44"/>
      <c r="B34" s="21" t="s">
        <v>334</v>
      </c>
      <c r="C34" s="13" t="s">
        <v>8</v>
      </c>
      <c r="D34" s="13" t="s">
        <v>19</v>
      </c>
      <c r="E34" s="13" t="s">
        <v>335</v>
      </c>
      <c r="F34" s="13"/>
      <c r="G34" s="15">
        <f t="shared" si="23"/>
        <v>1454.8999999999999</v>
      </c>
      <c r="H34" s="15">
        <f t="shared" si="23"/>
        <v>0</v>
      </c>
      <c r="I34" s="15">
        <f t="shared" si="23"/>
        <v>1454.8999999999999</v>
      </c>
      <c r="J34" s="15">
        <f t="shared" si="23"/>
        <v>1454.8999999999999</v>
      </c>
      <c r="K34" s="15">
        <f t="shared" si="23"/>
        <v>0</v>
      </c>
      <c r="L34" s="15">
        <f t="shared" si="23"/>
        <v>1454.8999999999999</v>
      </c>
    </row>
    <row r="35" spans="1:12" ht="33.75">
      <c r="A35" s="44"/>
      <c r="B35" s="18" t="s">
        <v>97</v>
      </c>
      <c r="C35" s="13" t="s">
        <v>8</v>
      </c>
      <c r="D35" s="13" t="s">
        <v>19</v>
      </c>
      <c r="E35" s="13" t="s">
        <v>452</v>
      </c>
      <c r="F35" s="14"/>
      <c r="G35" s="15">
        <f t="shared" ref="G35" si="24">SUM(G36:G40)</f>
        <v>1454.8999999999999</v>
      </c>
      <c r="H35" s="15">
        <f t="shared" ref="H35:L35" si="25">SUM(H36:H40)</f>
        <v>0</v>
      </c>
      <c r="I35" s="15">
        <f t="shared" si="25"/>
        <v>1454.8999999999999</v>
      </c>
      <c r="J35" s="15">
        <f t="shared" si="25"/>
        <v>1454.8999999999999</v>
      </c>
      <c r="K35" s="15">
        <f t="shared" si="25"/>
        <v>0</v>
      </c>
      <c r="L35" s="15">
        <f t="shared" si="25"/>
        <v>1454.8999999999999</v>
      </c>
    </row>
    <row r="36" spans="1:12">
      <c r="A36" s="44"/>
      <c r="B36" s="12" t="s">
        <v>91</v>
      </c>
      <c r="C36" s="13" t="s">
        <v>8</v>
      </c>
      <c r="D36" s="13" t="s">
        <v>19</v>
      </c>
      <c r="E36" s="13" t="s">
        <v>452</v>
      </c>
      <c r="F36" s="14" t="s">
        <v>13</v>
      </c>
      <c r="G36" s="15">
        <v>930.5</v>
      </c>
      <c r="H36" s="15"/>
      <c r="I36" s="15">
        <f>G36+H36</f>
        <v>930.5</v>
      </c>
      <c r="J36" s="15">
        <v>930.5</v>
      </c>
      <c r="K36" s="15"/>
      <c r="L36" s="15">
        <f>J36+K36</f>
        <v>930.5</v>
      </c>
    </row>
    <row r="37" spans="1:12" ht="33.75">
      <c r="A37" s="44"/>
      <c r="B37" s="12" t="s">
        <v>92</v>
      </c>
      <c r="C37" s="13" t="s">
        <v>8</v>
      </c>
      <c r="D37" s="13" t="s">
        <v>19</v>
      </c>
      <c r="E37" s="13" t="s">
        <v>452</v>
      </c>
      <c r="F37" s="14" t="s">
        <v>93</v>
      </c>
      <c r="G37" s="15">
        <v>281</v>
      </c>
      <c r="H37" s="15"/>
      <c r="I37" s="15">
        <f>G37+H37</f>
        <v>281</v>
      </c>
      <c r="J37" s="15">
        <v>281</v>
      </c>
      <c r="K37" s="15"/>
      <c r="L37" s="15">
        <f>J37+K37</f>
        <v>281</v>
      </c>
    </row>
    <row r="38" spans="1:12" ht="22.5">
      <c r="A38" s="44"/>
      <c r="B38" s="19" t="s">
        <v>21</v>
      </c>
      <c r="C38" s="13" t="s">
        <v>8</v>
      </c>
      <c r="D38" s="13" t="s">
        <v>19</v>
      </c>
      <c r="E38" s="13" t="s">
        <v>452</v>
      </c>
      <c r="F38" s="14" t="s">
        <v>27</v>
      </c>
      <c r="G38" s="15">
        <v>6</v>
      </c>
      <c r="H38" s="15"/>
      <c r="I38" s="15">
        <f>G38+H38</f>
        <v>6</v>
      </c>
      <c r="J38" s="15">
        <v>6</v>
      </c>
      <c r="K38" s="15"/>
      <c r="L38" s="15">
        <f>J38+K38</f>
        <v>6</v>
      </c>
    </row>
    <row r="39" spans="1:12" ht="22.5">
      <c r="A39" s="44"/>
      <c r="B39" s="19" t="s">
        <v>95</v>
      </c>
      <c r="C39" s="13" t="s">
        <v>8</v>
      </c>
      <c r="D39" s="13" t="s">
        <v>19</v>
      </c>
      <c r="E39" s="13" t="s">
        <v>452</v>
      </c>
      <c r="F39" s="14" t="s">
        <v>22</v>
      </c>
      <c r="G39" s="15">
        <v>235.60000000000002</v>
      </c>
      <c r="H39" s="15"/>
      <c r="I39" s="15">
        <f>G39+H39</f>
        <v>235.60000000000002</v>
      </c>
      <c r="J39" s="15">
        <v>235.60000000000002</v>
      </c>
      <c r="K39" s="15"/>
      <c r="L39" s="15">
        <f>J39+K39</f>
        <v>235.60000000000002</v>
      </c>
    </row>
    <row r="40" spans="1:12">
      <c r="A40" s="44"/>
      <c r="B40" s="12" t="s">
        <v>104</v>
      </c>
      <c r="C40" s="13" t="s">
        <v>8</v>
      </c>
      <c r="D40" s="13" t="s">
        <v>19</v>
      </c>
      <c r="E40" s="13" t="s">
        <v>452</v>
      </c>
      <c r="F40" s="14" t="s">
        <v>36</v>
      </c>
      <c r="G40" s="15">
        <v>1.8</v>
      </c>
      <c r="H40" s="15"/>
      <c r="I40" s="15">
        <f>G40+H40</f>
        <v>1.8</v>
      </c>
      <c r="J40" s="15">
        <v>1.8</v>
      </c>
      <c r="K40" s="15"/>
      <c r="L40" s="15">
        <f>J40+K40</f>
        <v>1.8</v>
      </c>
    </row>
    <row r="41" spans="1:12">
      <c r="A41" s="44"/>
      <c r="B41" s="19" t="s">
        <v>180</v>
      </c>
      <c r="C41" s="13" t="s">
        <v>8</v>
      </c>
      <c r="D41" s="13" t="s">
        <v>19</v>
      </c>
      <c r="E41" s="13" t="s">
        <v>164</v>
      </c>
      <c r="F41" s="14"/>
      <c r="G41" s="15">
        <f t="shared" ref="G41" si="26">G42+G44+G47</f>
        <v>23741.1</v>
      </c>
      <c r="H41" s="15">
        <f t="shared" ref="H41:L41" si="27">H42+H44+H47</f>
        <v>0</v>
      </c>
      <c r="I41" s="15">
        <f t="shared" si="27"/>
        <v>23741.1</v>
      </c>
      <c r="J41" s="15">
        <f t="shared" si="27"/>
        <v>23741.1</v>
      </c>
      <c r="K41" s="15">
        <f t="shared" si="27"/>
        <v>0</v>
      </c>
      <c r="L41" s="15">
        <f t="shared" si="27"/>
        <v>23741.1</v>
      </c>
    </row>
    <row r="42" spans="1:12" ht="45">
      <c r="A42" s="44"/>
      <c r="B42" s="18" t="s">
        <v>234</v>
      </c>
      <c r="C42" s="13" t="s">
        <v>8</v>
      </c>
      <c r="D42" s="13" t="s">
        <v>19</v>
      </c>
      <c r="E42" s="13" t="s">
        <v>453</v>
      </c>
      <c r="F42" s="14"/>
      <c r="G42" s="15">
        <f t="shared" ref="G42:L42" si="28">G43</f>
        <v>0.1</v>
      </c>
      <c r="H42" s="15">
        <f t="shared" si="28"/>
        <v>0</v>
      </c>
      <c r="I42" s="15">
        <f t="shared" si="28"/>
        <v>0.1</v>
      </c>
      <c r="J42" s="15">
        <f t="shared" si="28"/>
        <v>0.1</v>
      </c>
      <c r="K42" s="15">
        <f t="shared" si="28"/>
        <v>0</v>
      </c>
      <c r="L42" s="15">
        <f t="shared" si="28"/>
        <v>0.1</v>
      </c>
    </row>
    <row r="43" spans="1:12" ht="22.5">
      <c r="A43" s="44"/>
      <c r="B43" s="12" t="s">
        <v>95</v>
      </c>
      <c r="C43" s="13" t="s">
        <v>8</v>
      </c>
      <c r="D43" s="13" t="s">
        <v>19</v>
      </c>
      <c r="E43" s="13" t="s">
        <v>453</v>
      </c>
      <c r="F43" s="14" t="s">
        <v>22</v>
      </c>
      <c r="G43" s="15">
        <v>0.1</v>
      </c>
      <c r="H43" s="15"/>
      <c r="I43" s="15">
        <f>G43+H43</f>
        <v>0.1</v>
      </c>
      <c r="J43" s="15">
        <v>0.1</v>
      </c>
      <c r="K43" s="15"/>
      <c r="L43" s="15">
        <f>J43+K43</f>
        <v>0.1</v>
      </c>
    </row>
    <row r="44" spans="1:12" ht="56.25">
      <c r="A44" s="44"/>
      <c r="B44" s="18" t="s">
        <v>219</v>
      </c>
      <c r="C44" s="13" t="s">
        <v>8</v>
      </c>
      <c r="D44" s="13" t="s">
        <v>19</v>
      </c>
      <c r="E44" s="13" t="s">
        <v>454</v>
      </c>
      <c r="F44" s="13"/>
      <c r="G44" s="15">
        <f t="shared" ref="G44:L44" si="29">G45+G46</f>
        <v>119.1</v>
      </c>
      <c r="H44" s="15">
        <f t="shared" si="29"/>
        <v>0</v>
      </c>
      <c r="I44" s="15">
        <f t="shared" si="29"/>
        <v>119.1</v>
      </c>
      <c r="J44" s="15">
        <f t="shared" si="29"/>
        <v>119.1</v>
      </c>
      <c r="K44" s="15">
        <f t="shared" si="29"/>
        <v>0</v>
      </c>
      <c r="L44" s="15">
        <f t="shared" si="29"/>
        <v>119.1</v>
      </c>
    </row>
    <row r="45" spans="1:12">
      <c r="A45" s="44"/>
      <c r="B45" s="12" t="s">
        <v>91</v>
      </c>
      <c r="C45" s="13" t="s">
        <v>8</v>
      </c>
      <c r="D45" s="13" t="s">
        <v>19</v>
      </c>
      <c r="E45" s="13" t="s">
        <v>454</v>
      </c>
      <c r="F45" s="13" t="s">
        <v>13</v>
      </c>
      <c r="G45" s="15">
        <v>91.5</v>
      </c>
      <c r="H45" s="15"/>
      <c r="I45" s="15">
        <f>G45+H45</f>
        <v>91.5</v>
      </c>
      <c r="J45" s="15">
        <v>91.5</v>
      </c>
      <c r="K45" s="15"/>
      <c r="L45" s="15">
        <f>J45+K45</f>
        <v>91.5</v>
      </c>
    </row>
    <row r="46" spans="1:12" ht="33.75">
      <c r="A46" s="44"/>
      <c r="B46" s="12" t="s">
        <v>149</v>
      </c>
      <c r="C46" s="13" t="s">
        <v>8</v>
      </c>
      <c r="D46" s="13" t="s">
        <v>19</v>
      </c>
      <c r="E46" s="13" t="s">
        <v>454</v>
      </c>
      <c r="F46" s="13" t="s">
        <v>93</v>
      </c>
      <c r="G46" s="15">
        <v>27.6</v>
      </c>
      <c r="H46" s="15"/>
      <c r="I46" s="15">
        <f>G46+H46</f>
        <v>27.6</v>
      </c>
      <c r="J46" s="15">
        <v>27.6</v>
      </c>
      <c r="K46" s="15"/>
      <c r="L46" s="15">
        <f>J46+K46</f>
        <v>27.6</v>
      </c>
    </row>
    <row r="47" spans="1:12" ht="22.5">
      <c r="A47" s="44"/>
      <c r="B47" s="12" t="s">
        <v>413</v>
      </c>
      <c r="C47" s="13" t="s">
        <v>8</v>
      </c>
      <c r="D47" s="13" t="s">
        <v>19</v>
      </c>
      <c r="E47" s="13" t="s">
        <v>235</v>
      </c>
      <c r="F47" s="13"/>
      <c r="G47" s="15">
        <f t="shared" ref="G47" si="30">G48+G51</f>
        <v>23621.899999999998</v>
      </c>
      <c r="H47" s="15">
        <f t="shared" ref="H47:I47" si="31">H48+H51</f>
        <v>0</v>
      </c>
      <c r="I47" s="15">
        <f t="shared" si="31"/>
        <v>23621.899999999998</v>
      </c>
      <c r="J47" s="15">
        <f t="shared" ref="J47:K47" si="32">J48+J51</f>
        <v>23621.899999999998</v>
      </c>
      <c r="K47" s="15">
        <f t="shared" si="32"/>
        <v>0</v>
      </c>
      <c r="L47" s="15">
        <f>L48+L51</f>
        <v>23621.899999999998</v>
      </c>
    </row>
    <row r="48" spans="1:12" ht="22.5">
      <c r="A48" s="44"/>
      <c r="B48" s="55" t="s">
        <v>414</v>
      </c>
      <c r="C48" s="13" t="s">
        <v>8</v>
      </c>
      <c r="D48" s="13" t="s">
        <v>19</v>
      </c>
      <c r="E48" s="13" t="s">
        <v>236</v>
      </c>
      <c r="F48" s="13"/>
      <c r="G48" s="15">
        <f t="shared" ref="G48" si="33">G49+G50</f>
        <v>21591.199999999997</v>
      </c>
      <c r="H48" s="15">
        <f t="shared" ref="H48:I48" si="34">H49+H50</f>
        <v>0</v>
      </c>
      <c r="I48" s="15">
        <f t="shared" si="34"/>
        <v>21591.199999999997</v>
      </c>
      <c r="J48" s="15">
        <f t="shared" ref="J48:L48" si="35">J49+J50</f>
        <v>21591.199999999997</v>
      </c>
      <c r="K48" s="15">
        <f t="shared" si="35"/>
        <v>0</v>
      </c>
      <c r="L48" s="15">
        <f t="shared" si="35"/>
        <v>21591.199999999997</v>
      </c>
    </row>
    <row r="49" spans="1:12">
      <c r="A49" s="44"/>
      <c r="B49" s="21" t="s">
        <v>91</v>
      </c>
      <c r="C49" s="13" t="s">
        <v>8</v>
      </c>
      <c r="D49" s="13" t="s">
        <v>19</v>
      </c>
      <c r="E49" s="13" t="s">
        <v>236</v>
      </c>
      <c r="F49" s="14" t="s">
        <v>13</v>
      </c>
      <c r="G49" s="15">
        <v>16583.099999999999</v>
      </c>
      <c r="H49" s="15"/>
      <c r="I49" s="15">
        <f>G49+H49</f>
        <v>16583.099999999999</v>
      </c>
      <c r="J49" s="15">
        <v>16583.099999999999</v>
      </c>
      <c r="K49" s="15"/>
      <c r="L49" s="15">
        <f>J49+K49</f>
        <v>16583.099999999999</v>
      </c>
    </row>
    <row r="50" spans="1:12" ht="33.75">
      <c r="A50" s="44"/>
      <c r="B50" s="21" t="s">
        <v>92</v>
      </c>
      <c r="C50" s="13" t="s">
        <v>8</v>
      </c>
      <c r="D50" s="13" t="s">
        <v>19</v>
      </c>
      <c r="E50" s="13" t="s">
        <v>236</v>
      </c>
      <c r="F50" s="14" t="s">
        <v>93</v>
      </c>
      <c r="G50" s="15">
        <v>5008.1000000000004</v>
      </c>
      <c r="H50" s="15"/>
      <c r="I50" s="15">
        <f>G50+H50</f>
        <v>5008.1000000000004</v>
      </c>
      <c r="J50" s="15">
        <v>5008.1000000000004</v>
      </c>
      <c r="K50" s="15"/>
      <c r="L50" s="15">
        <f>J50+K50</f>
        <v>5008.1000000000004</v>
      </c>
    </row>
    <row r="51" spans="1:12" ht="22.5">
      <c r="A51" s="44"/>
      <c r="B51" s="19" t="s">
        <v>415</v>
      </c>
      <c r="C51" s="13" t="s">
        <v>8</v>
      </c>
      <c r="D51" s="13" t="s">
        <v>19</v>
      </c>
      <c r="E51" s="13" t="s">
        <v>237</v>
      </c>
      <c r="F51" s="13"/>
      <c r="G51" s="15">
        <f t="shared" ref="G51:I51" si="36">SUM(G52:G55)</f>
        <v>2030.7000000000003</v>
      </c>
      <c r="H51" s="15">
        <f t="shared" si="36"/>
        <v>0</v>
      </c>
      <c r="I51" s="15">
        <f t="shared" si="36"/>
        <v>2030.7000000000003</v>
      </c>
      <c r="J51" s="15">
        <f t="shared" ref="J51" si="37">SUM(J52:J55)</f>
        <v>2030.7</v>
      </c>
      <c r="K51" s="15">
        <f t="shared" ref="K51:L51" si="38">SUM(K52:K55)</f>
        <v>0</v>
      </c>
      <c r="L51" s="15">
        <f t="shared" si="38"/>
        <v>2030.7</v>
      </c>
    </row>
    <row r="52" spans="1:12" ht="22.5">
      <c r="A52" s="44"/>
      <c r="B52" s="19" t="s">
        <v>14</v>
      </c>
      <c r="C52" s="13" t="s">
        <v>8</v>
      </c>
      <c r="D52" s="13" t="s">
        <v>19</v>
      </c>
      <c r="E52" s="13" t="s">
        <v>237</v>
      </c>
      <c r="F52" s="13" t="s">
        <v>20</v>
      </c>
      <c r="G52" s="15">
        <v>1072.7</v>
      </c>
      <c r="H52" s="15"/>
      <c r="I52" s="15">
        <f>G52+H52</f>
        <v>1072.7</v>
      </c>
      <c r="J52" s="15">
        <v>1072.7</v>
      </c>
      <c r="K52" s="15"/>
      <c r="L52" s="15">
        <f>J52+K52</f>
        <v>1072.7</v>
      </c>
    </row>
    <row r="53" spans="1:12" ht="33.75">
      <c r="A53" s="44"/>
      <c r="B53" s="12" t="s">
        <v>92</v>
      </c>
      <c r="C53" s="13" t="s">
        <v>8</v>
      </c>
      <c r="D53" s="13" t="s">
        <v>19</v>
      </c>
      <c r="E53" s="13" t="s">
        <v>237</v>
      </c>
      <c r="F53" s="13" t="s">
        <v>93</v>
      </c>
      <c r="G53" s="15">
        <v>323.90000000000003</v>
      </c>
      <c r="H53" s="15"/>
      <c r="I53" s="15">
        <f>G53+H53</f>
        <v>323.90000000000003</v>
      </c>
      <c r="J53" s="15">
        <v>323.89999999999998</v>
      </c>
      <c r="K53" s="15"/>
      <c r="L53" s="15">
        <f>J53+K53</f>
        <v>323.89999999999998</v>
      </c>
    </row>
    <row r="54" spans="1:12" ht="22.5">
      <c r="A54" s="44"/>
      <c r="B54" s="12" t="s">
        <v>95</v>
      </c>
      <c r="C54" s="13" t="s">
        <v>8</v>
      </c>
      <c r="D54" s="13" t="s">
        <v>19</v>
      </c>
      <c r="E54" s="13" t="s">
        <v>237</v>
      </c>
      <c r="F54" s="13" t="s">
        <v>22</v>
      </c>
      <c r="G54" s="15">
        <v>627.90000000000009</v>
      </c>
      <c r="H54" s="15"/>
      <c r="I54" s="15">
        <f>G54+H54</f>
        <v>627.90000000000009</v>
      </c>
      <c r="J54" s="15">
        <v>627.9</v>
      </c>
      <c r="K54" s="15"/>
      <c r="L54" s="15">
        <f>J54+K54</f>
        <v>627.9</v>
      </c>
    </row>
    <row r="55" spans="1:12">
      <c r="A55" s="44"/>
      <c r="B55" s="21" t="s">
        <v>23</v>
      </c>
      <c r="C55" s="13" t="s">
        <v>8</v>
      </c>
      <c r="D55" s="13" t="s">
        <v>19</v>
      </c>
      <c r="E55" s="13" t="s">
        <v>237</v>
      </c>
      <c r="F55" s="14">
        <v>851</v>
      </c>
      <c r="G55" s="15">
        <v>6.1999999999999993</v>
      </c>
      <c r="H55" s="15"/>
      <c r="I55" s="15">
        <f>G55+H55</f>
        <v>6.1999999999999993</v>
      </c>
      <c r="J55" s="15">
        <v>6.2</v>
      </c>
      <c r="K55" s="15"/>
      <c r="L55" s="15">
        <f>J55+K55</f>
        <v>6.2</v>
      </c>
    </row>
    <row r="56" spans="1:12">
      <c r="A56" s="44" t="s">
        <v>24</v>
      </c>
      <c r="B56" s="48" t="s">
        <v>173</v>
      </c>
      <c r="C56" s="41" t="s">
        <v>8</v>
      </c>
      <c r="D56" s="41" t="s">
        <v>47</v>
      </c>
      <c r="E56" s="41"/>
      <c r="F56" s="41"/>
      <c r="G56" s="16">
        <f t="shared" ref="G56:L57" si="39">G57</f>
        <v>5</v>
      </c>
      <c r="H56" s="16">
        <f t="shared" si="39"/>
        <v>0</v>
      </c>
      <c r="I56" s="16">
        <f t="shared" si="39"/>
        <v>5</v>
      </c>
      <c r="J56" s="16">
        <f>J57</f>
        <v>54.3</v>
      </c>
      <c r="K56" s="16">
        <f t="shared" si="39"/>
        <v>0</v>
      </c>
      <c r="L56" s="16">
        <f t="shared" si="39"/>
        <v>54.3</v>
      </c>
    </row>
    <row r="57" spans="1:12">
      <c r="A57" s="44"/>
      <c r="B57" s="19" t="s">
        <v>180</v>
      </c>
      <c r="C57" s="13" t="s">
        <v>8</v>
      </c>
      <c r="D57" s="13" t="s">
        <v>47</v>
      </c>
      <c r="E57" s="13" t="s">
        <v>164</v>
      </c>
      <c r="F57" s="45"/>
      <c r="G57" s="15">
        <f t="shared" si="39"/>
        <v>5</v>
      </c>
      <c r="H57" s="15">
        <f t="shared" si="39"/>
        <v>0</v>
      </c>
      <c r="I57" s="15">
        <f t="shared" si="39"/>
        <v>5</v>
      </c>
      <c r="J57" s="15">
        <f t="shared" si="39"/>
        <v>54.3</v>
      </c>
      <c r="K57" s="15">
        <f t="shared" si="39"/>
        <v>0</v>
      </c>
      <c r="L57" s="15">
        <f t="shared" si="39"/>
        <v>54.3</v>
      </c>
    </row>
    <row r="58" spans="1:12" ht="33.75">
      <c r="A58" s="44"/>
      <c r="B58" s="12" t="s">
        <v>174</v>
      </c>
      <c r="C58" s="13" t="s">
        <v>8</v>
      </c>
      <c r="D58" s="13" t="s">
        <v>47</v>
      </c>
      <c r="E58" s="13" t="s">
        <v>455</v>
      </c>
      <c r="F58" s="13"/>
      <c r="G58" s="15">
        <f t="shared" ref="G58:L58" si="40">G59</f>
        <v>5</v>
      </c>
      <c r="H58" s="15">
        <f t="shared" si="40"/>
        <v>0</v>
      </c>
      <c r="I58" s="15">
        <f t="shared" si="40"/>
        <v>5</v>
      </c>
      <c r="J58" s="15">
        <f t="shared" si="40"/>
        <v>54.3</v>
      </c>
      <c r="K58" s="15">
        <f t="shared" si="40"/>
        <v>0</v>
      </c>
      <c r="L58" s="15">
        <f t="shared" si="40"/>
        <v>54.3</v>
      </c>
    </row>
    <row r="59" spans="1:12" ht="22.5">
      <c r="A59" s="44"/>
      <c r="B59" s="12" t="s">
        <v>95</v>
      </c>
      <c r="C59" s="13" t="s">
        <v>8</v>
      </c>
      <c r="D59" s="13" t="s">
        <v>47</v>
      </c>
      <c r="E59" s="13" t="s">
        <v>455</v>
      </c>
      <c r="F59" s="14" t="s">
        <v>22</v>
      </c>
      <c r="G59" s="15">
        <v>5</v>
      </c>
      <c r="H59" s="15"/>
      <c r="I59" s="15">
        <f>G59+H59</f>
        <v>5</v>
      </c>
      <c r="J59" s="15">
        <v>54.3</v>
      </c>
      <c r="K59" s="15"/>
      <c r="L59" s="15">
        <f>J59+K59</f>
        <v>54.3</v>
      </c>
    </row>
    <row r="60" spans="1:12" ht="31.5">
      <c r="A60" s="44" t="s">
        <v>28</v>
      </c>
      <c r="B60" s="48" t="s">
        <v>25</v>
      </c>
      <c r="C60" s="41" t="s">
        <v>8</v>
      </c>
      <c r="D60" s="41" t="s">
        <v>26</v>
      </c>
      <c r="E60" s="41"/>
      <c r="F60" s="41"/>
      <c r="G60" s="54">
        <f>G61+G74</f>
        <v>11123.800000000001</v>
      </c>
      <c r="H60" s="54">
        <f>H61+H74</f>
        <v>-133.80000000000001</v>
      </c>
      <c r="I60" s="54">
        <f>I61+I74</f>
        <v>10990</v>
      </c>
      <c r="J60" s="54">
        <f t="shared" ref="J60:L60" si="41">J61+J74</f>
        <v>11123.800000000001</v>
      </c>
      <c r="K60" s="54">
        <f t="shared" si="41"/>
        <v>-133.80000000000001</v>
      </c>
      <c r="L60" s="54">
        <f t="shared" si="41"/>
        <v>10990</v>
      </c>
    </row>
    <row r="61" spans="1:12" ht="22.5">
      <c r="A61" s="44"/>
      <c r="B61" s="21" t="s">
        <v>181</v>
      </c>
      <c r="C61" s="13" t="s">
        <v>8</v>
      </c>
      <c r="D61" s="13" t="s">
        <v>26</v>
      </c>
      <c r="E61" s="13" t="s">
        <v>182</v>
      </c>
      <c r="F61" s="14"/>
      <c r="G61" s="15">
        <f>G62+G72</f>
        <v>8379.8000000000011</v>
      </c>
      <c r="H61" s="15">
        <f>H62+H72</f>
        <v>-133.80000000000001</v>
      </c>
      <c r="I61" s="15">
        <f>I62+I72</f>
        <v>8246</v>
      </c>
      <c r="J61" s="15">
        <f t="shared" ref="J61:L61" si="42">J62+J72</f>
        <v>8379.8000000000011</v>
      </c>
      <c r="K61" s="15">
        <f t="shared" si="42"/>
        <v>-133.80000000000001</v>
      </c>
      <c r="L61" s="15">
        <f t="shared" si="42"/>
        <v>8246</v>
      </c>
    </row>
    <row r="62" spans="1:12" ht="22.5">
      <c r="A62" s="44"/>
      <c r="B62" s="21" t="s">
        <v>98</v>
      </c>
      <c r="C62" s="13" t="s">
        <v>8</v>
      </c>
      <c r="D62" s="13" t="s">
        <v>26</v>
      </c>
      <c r="E62" s="13" t="s">
        <v>99</v>
      </c>
      <c r="F62" s="14"/>
      <c r="G62" s="15">
        <f t="shared" ref="G62:L62" si="43">G63</f>
        <v>8379.2000000000007</v>
      </c>
      <c r="H62" s="15">
        <f t="shared" si="43"/>
        <v>-133.80000000000001</v>
      </c>
      <c r="I62" s="15">
        <f t="shared" si="43"/>
        <v>8245.4</v>
      </c>
      <c r="J62" s="15">
        <f t="shared" si="43"/>
        <v>8379.2000000000007</v>
      </c>
      <c r="K62" s="15">
        <f t="shared" si="43"/>
        <v>-133.80000000000001</v>
      </c>
      <c r="L62" s="15">
        <f t="shared" si="43"/>
        <v>8245.4</v>
      </c>
    </row>
    <row r="63" spans="1:12" ht="22.5">
      <c r="A63" s="44"/>
      <c r="B63" s="21" t="s">
        <v>100</v>
      </c>
      <c r="C63" s="13" t="s">
        <v>8</v>
      </c>
      <c r="D63" s="13" t="s">
        <v>26</v>
      </c>
      <c r="E63" s="13" t="s">
        <v>238</v>
      </c>
      <c r="F63" s="14"/>
      <c r="G63" s="15">
        <f t="shared" ref="G63" si="44">G64+G67</f>
        <v>8379.2000000000007</v>
      </c>
      <c r="H63" s="15">
        <f t="shared" ref="H63:I63" si="45">H64+H67</f>
        <v>-133.80000000000001</v>
      </c>
      <c r="I63" s="15">
        <f t="shared" si="45"/>
        <v>8245.4</v>
      </c>
      <c r="J63" s="15">
        <f t="shared" ref="J63:L63" si="46">J64+J67</f>
        <v>8379.2000000000007</v>
      </c>
      <c r="K63" s="15">
        <f t="shared" si="46"/>
        <v>-133.80000000000001</v>
      </c>
      <c r="L63" s="15">
        <f t="shared" si="46"/>
        <v>8245.4</v>
      </c>
    </row>
    <row r="64" spans="1:12" ht="22.5">
      <c r="A64" s="44"/>
      <c r="B64" s="21" t="s">
        <v>101</v>
      </c>
      <c r="C64" s="13" t="s">
        <v>8</v>
      </c>
      <c r="D64" s="13" t="s">
        <v>26</v>
      </c>
      <c r="E64" s="13" t="s">
        <v>239</v>
      </c>
      <c r="F64" s="14"/>
      <c r="G64" s="15">
        <f t="shared" ref="G64" si="47">G65+G66</f>
        <v>7394</v>
      </c>
      <c r="H64" s="15">
        <f t="shared" ref="H64:I64" si="48">H65+H66</f>
        <v>0.1</v>
      </c>
      <c r="I64" s="15">
        <f t="shared" si="48"/>
        <v>7394.1</v>
      </c>
      <c r="J64" s="15">
        <f t="shared" ref="J64:L64" si="49">J65+J66</f>
        <v>7394</v>
      </c>
      <c r="K64" s="15">
        <f t="shared" si="49"/>
        <v>0.1</v>
      </c>
      <c r="L64" s="15">
        <f t="shared" si="49"/>
        <v>7394.1</v>
      </c>
    </row>
    <row r="65" spans="1:12">
      <c r="A65" s="44"/>
      <c r="B65" s="21" t="s">
        <v>91</v>
      </c>
      <c r="C65" s="13" t="s">
        <v>8</v>
      </c>
      <c r="D65" s="13" t="s">
        <v>26</v>
      </c>
      <c r="E65" s="13" t="s">
        <v>239</v>
      </c>
      <c r="F65" s="14" t="s">
        <v>13</v>
      </c>
      <c r="G65" s="15">
        <v>5678.9</v>
      </c>
      <c r="H65" s="15">
        <v>0.1</v>
      </c>
      <c r="I65" s="15">
        <f>G65+H65</f>
        <v>5679</v>
      </c>
      <c r="J65" s="15">
        <v>5678.9</v>
      </c>
      <c r="K65" s="15">
        <v>0.1</v>
      </c>
      <c r="L65" s="15">
        <f>J65+K65</f>
        <v>5679</v>
      </c>
    </row>
    <row r="66" spans="1:12" ht="33.75">
      <c r="A66" s="44"/>
      <c r="B66" s="21" t="s">
        <v>92</v>
      </c>
      <c r="C66" s="13" t="s">
        <v>8</v>
      </c>
      <c r="D66" s="13" t="s">
        <v>26</v>
      </c>
      <c r="E66" s="13" t="s">
        <v>239</v>
      </c>
      <c r="F66" s="14" t="s">
        <v>93</v>
      </c>
      <c r="G66" s="15">
        <v>1715.1000000000001</v>
      </c>
      <c r="H66" s="15"/>
      <c r="I66" s="15">
        <f>G66+H66</f>
        <v>1715.1000000000001</v>
      </c>
      <c r="J66" s="15">
        <v>1715.1000000000001</v>
      </c>
      <c r="K66" s="15"/>
      <c r="L66" s="15">
        <f>J66+K66</f>
        <v>1715.1000000000001</v>
      </c>
    </row>
    <row r="67" spans="1:12" ht="22.5">
      <c r="A67" s="44"/>
      <c r="B67" s="21" t="s">
        <v>102</v>
      </c>
      <c r="C67" s="13" t="s">
        <v>8</v>
      </c>
      <c r="D67" s="13" t="s">
        <v>26</v>
      </c>
      <c r="E67" s="13" t="s">
        <v>240</v>
      </c>
      <c r="F67" s="14"/>
      <c r="G67" s="15">
        <f t="shared" ref="G67:I67" si="50">SUM(G68:G71)</f>
        <v>985.2</v>
      </c>
      <c r="H67" s="15">
        <f>SUM(H68:H71)</f>
        <v>-133.9</v>
      </c>
      <c r="I67" s="15">
        <f t="shared" si="50"/>
        <v>851.30000000000007</v>
      </c>
      <c r="J67" s="15">
        <f t="shared" ref="J67" si="51">SUM(J68:J71)</f>
        <v>985.2</v>
      </c>
      <c r="K67" s="15">
        <f>SUM(K68:K71)</f>
        <v>-133.9</v>
      </c>
      <c r="L67" s="15">
        <f t="shared" ref="L67" si="52">SUM(L68:L71)</f>
        <v>851.30000000000007</v>
      </c>
    </row>
    <row r="68" spans="1:12" ht="22.5">
      <c r="A68" s="44"/>
      <c r="B68" s="21" t="s">
        <v>14</v>
      </c>
      <c r="C68" s="13" t="s">
        <v>8</v>
      </c>
      <c r="D68" s="13" t="s">
        <v>26</v>
      </c>
      <c r="E68" s="13" t="s">
        <v>240</v>
      </c>
      <c r="F68" s="14" t="s">
        <v>20</v>
      </c>
      <c r="G68" s="15">
        <v>531.6</v>
      </c>
      <c r="H68" s="15"/>
      <c r="I68" s="15">
        <f>G68+H68</f>
        <v>531.6</v>
      </c>
      <c r="J68" s="15">
        <v>531.6</v>
      </c>
      <c r="K68" s="15"/>
      <c r="L68" s="15">
        <f>J68+K68</f>
        <v>531.6</v>
      </c>
    </row>
    <row r="69" spans="1:12" ht="33.75">
      <c r="A69" s="44"/>
      <c r="B69" s="21" t="s">
        <v>92</v>
      </c>
      <c r="C69" s="13" t="s">
        <v>8</v>
      </c>
      <c r="D69" s="13" t="s">
        <v>26</v>
      </c>
      <c r="E69" s="13" t="s">
        <v>240</v>
      </c>
      <c r="F69" s="14" t="s">
        <v>93</v>
      </c>
      <c r="G69" s="15">
        <v>109.2</v>
      </c>
      <c r="H69" s="15"/>
      <c r="I69" s="15">
        <f>G69+H69</f>
        <v>109.2</v>
      </c>
      <c r="J69" s="15">
        <v>109.2</v>
      </c>
      <c r="K69" s="15"/>
      <c r="L69" s="15">
        <f>J69+K69</f>
        <v>109.2</v>
      </c>
    </row>
    <row r="70" spans="1:12" ht="22.5">
      <c r="A70" s="44"/>
      <c r="B70" s="19" t="s">
        <v>95</v>
      </c>
      <c r="C70" s="13" t="s">
        <v>8</v>
      </c>
      <c r="D70" s="13" t="s">
        <v>26</v>
      </c>
      <c r="E70" s="13" t="s">
        <v>240</v>
      </c>
      <c r="F70" s="14">
        <v>244</v>
      </c>
      <c r="G70" s="15">
        <v>342.9</v>
      </c>
      <c r="H70" s="15">
        <v>-132.4</v>
      </c>
      <c r="I70" s="15">
        <f>G70+H70</f>
        <v>210.49999999999997</v>
      </c>
      <c r="J70" s="15">
        <v>342.9</v>
      </c>
      <c r="K70" s="15">
        <v>-132.4</v>
      </c>
      <c r="L70" s="15">
        <f>J70+K70</f>
        <v>210.49999999999997</v>
      </c>
    </row>
    <row r="71" spans="1:12">
      <c r="A71" s="44"/>
      <c r="B71" s="21" t="s">
        <v>104</v>
      </c>
      <c r="C71" s="13" t="s">
        <v>8</v>
      </c>
      <c r="D71" s="13" t="s">
        <v>26</v>
      </c>
      <c r="E71" s="13" t="s">
        <v>240</v>
      </c>
      <c r="F71" s="14">
        <v>852</v>
      </c>
      <c r="G71" s="15">
        <v>1.5</v>
      </c>
      <c r="H71" s="15">
        <v>-1.5</v>
      </c>
      <c r="I71" s="15">
        <f>G71+H71</f>
        <v>0</v>
      </c>
      <c r="J71" s="15">
        <v>1.5</v>
      </c>
      <c r="K71" s="15">
        <v>-1.5</v>
      </c>
      <c r="L71" s="15">
        <f>J71+K71</f>
        <v>0</v>
      </c>
    </row>
    <row r="72" spans="1:12" ht="56.25">
      <c r="A72" s="44"/>
      <c r="B72" s="20" t="s">
        <v>456</v>
      </c>
      <c r="C72" s="13" t="s">
        <v>8</v>
      </c>
      <c r="D72" s="13" t="s">
        <v>26</v>
      </c>
      <c r="E72" s="13" t="s">
        <v>457</v>
      </c>
      <c r="F72" s="14"/>
      <c r="G72" s="15">
        <f t="shared" ref="G72:L72" si="53">G73</f>
        <v>0.6</v>
      </c>
      <c r="H72" s="15">
        <f t="shared" si="53"/>
        <v>0</v>
      </c>
      <c r="I72" s="15">
        <f t="shared" si="53"/>
        <v>0.6</v>
      </c>
      <c r="J72" s="15">
        <f t="shared" si="53"/>
        <v>0.6</v>
      </c>
      <c r="K72" s="15">
        <f t="shared" si="53"/>
        <v>0</v>
      </c>
      <c r="L72" s="15">
        <f t="shared" si="53"/>
        <v>0.6</v>
      </c>
    </row>
    <row r="73" spans="1:12" ht="22.5">
      <c r="A73" s="44"/>
      <c r="B73" s="19" t="s">
        <v>95</v>
      </c>
      <c r="C73" s="13" t="s">
        <v>8</v>
      </c>
      <c r="D73" s="13" t="s">
        <v>26</v>
      </c>
      <c r="E73" s="13" t="s">
        <v>457</v>
      </c>
      <c r="F73" s="14" t="s">
        <v>22</v>
      </c>
      <c r="G73" s="15">
        <v>0.6</v>
      </c>
      <c r="H73" s="15">
        <v>0</v>
      </c>
      <c r="I73" s="15">
        <f>G73+H73</f>
        <v>0.6</v>
      </c>
      <c r="J73" s="15">
        <v>0.6</v>
      </c>
      <c r="K73" s="15">
        <v>0</v>
      </c>
      <c r="L73" s="15">
        <f>J73+K73</f>
        <v>0.6</v>
      </c>
    </row>
    <row r="74" spans="1:12">
      <c r="A74" s="44"/>
      <c r="B74" s="19" t="s">
        <v>180</v>
      </c>
      <c r="C74" s="13" t="s">
        <v>8</v>
      </c>
      <c r="D74" s="13" t="s">
        <v>26</v>
      </c>
      <c r="E74" s="13" t="s">
        <v>164</v>
      </c>
      <c r="F74" s="13"/>
      <c r="G74" s="15">
        <f t="shared" ref="G74:L74" si="54">G75</f>
        <v>2744</v>
      </c>
      <c r="H74" s="15">
        <f t="shared" si="54"/>
        <v>0</v>
      </c>
      <c r="I74" s="15">
        <f t="shared" si="54"/>
        <v>2744</v>
      </c>
      <c r="J74" s="15">
        <f t="shared" si="54"/>
        <v>2744</v>
      </c>
      <c r="K74" s="15">
        <f t="shared" si="54"/>
        <v>0</v>
      </c>
      <c r="L74" s="15">
        <f t="shared" si="54"/>
        <v>2744</v>
      </c>
    </row>
    <row r="75" spans="1:12" ht="22.5">
      <c r="A75" s="44"/>
      <c r="B75" s="12" t="s">
        <v>413</v>
      </c>
      <c r="C75" s="13" t="s">
        <v>8</v>
      </c>
      <c r="D75" s="13" t="s">
        <v>26</v>
      </c>
      <c r="E75" s="13" t="s">
        <v>235</v>
      </c>
      <c r="F75" s="13"/>
      <c r="G75" s="15">
        <f t="shared" ref="G75" si="55">G76+G79</f>
        <v>2744</v>
      </c>
      <c r="H75" s="15">
        <f t="shared" ref="H75:I75" si="56">H76+H79</f>
        <v>0</v>
      </c>
      <c r="I75" s="15">
        <f t="shared" si="56"/>
        <v>2744</v>
      </c>
      <c r="J75" s="15">
        <f t="shared" ref="J75:L75" si="57">J76+J79</f>
        <v>2744</v>
      </c>
      <c r="K75" s="15">
        <f t="shared" si="57"/>
        <v>0</v>
      </c>
      <c r="L75" s="15">
        <f t="shared" si="57"/>
        <v>2744</v>
      </c>
    </row>
    <row r="76" spans="1:12" ht="22.5">
      <c r="A76" s="44"/>
      <c r="B76" s="55" t="s">
        <v>414</v>
      </c>
      <c r="C76" s="13" t="s">
        <v>8</v>
      </c>
      <c r="D76" s="13" t="s">
        <v>26</v>
      </c>
      <c r="E76" s="13" t="s">
        <v>236</v>
      </c>
      <c r="F76" s="13"/>
      <c r="G76" s="15">
        <f t="shared" ref="G76" si="58">SUM(G77:G78)</f>
        <v>2307</v>
      </c>
      <c r="H76" s="15">
        <f t="shared" ref="H76:I76" si="59">SUM(H77:H78)</f>
        <v>0</v>
      </c>
      <c r="I76" s="15">
        <f t="shared" si="59"/>
        <v>2307</v>
      </c>
      <c r="J76" s="15">
        <f t="shared" ref="J76" si="60">SUM(J77:J78)</f>
        <v>2307</v>
      </c>
      <c r="K76" s="15">
        <f t="shared" ref="K76:L76" si="61">SUM(K77:K78)</f>
        <v>0</v>
      </c>
      <c r="L76" s="15">
        <f t="shared" si="61"/>
        <v>2307</v>
      </c>
    </row>
    <row r="77" spans="1:12">
      <c r="A77" s="44"/>
      <c r="B77" s="12" t="s">
        <v>91</v>
      </c>
      <c r="C77" s="13" t="s">
        <v>8</v>
      </c>
      <c r="D77" s="13" t="s">
        <v>26</v>
      </c>
      <c r="E77" s="13" t="s">
        <v>236</v>
      </c>
      <c r="F77" s="14">
        <v>121</v>
      </c>
      <c r="G77" s="15">
        <v>1771.9</v>
      </c>
      <c r="H77" s="15"/>
      <c r="I77" s="15">
        <f>G77+H77</f>
        <v>1771.9</v>
      </c>
      <c r="J77" s="15">
        <v>1771.9</v>
      </c>
      <c r="K77" s="15"/>
      <c r="L77" s="15">
        <f>J77+K77</f>
        <v>1771.9</v>
      </c>
    </row>
    <row r="78" spans="1:12" ht="33.75">
      <c r="A78" s="44"/>
      <c r="B78" s="12" t="s">
        <v>92</v>
      </c>
      <c r="C78" s="13" t="s">
        <v>8</v>
      </c>
      <c r="D78" s="13" t="s">
        <v>26</v>
      </c>
      <c r="E78" s="13" t="s">
        <v>236</v>
      </c>
      <c r="F78" s="14" t="s">
        <v>93</v>
      </c>
      <c r="G78" s="15">
        <v>535.1</v>
      </c>
      <c r="H78" s="15"/>
      <c r="I78" s="15">
        <f>G78+H78</f>
        <v>535.1</v>
      </c>
      <c r="J78" s="15">
        <v>535.1</v>
      </c>
      <c r="K78" s="15"/>
      <c r="L78" s="15">
        <f>J78+K78</f>
        <v>535.1</v>
      </c>
    </row>
    <row r="79" spans="1:12" ht="22.5">
      <c r="A79" s="44"/>
      <c r="B79" s="19" t="s">
        <v>415</v>
      </c>
      <c r="C79" s="13" t="s">
        <v>8</v>
      </c>
      <c r="D79" s="13" t="s">
        <v>26</v>
      </c>
      <c r="E79" s="13" t="s">
        <v>237</v>
      </c>
      <c r="F79" s="14"/>
      <c r="G79" s="15">
        <f t="shared" ref="G79:I79" si="62">SUM(G80:G82)</f>
        <v>437</v>
      </c>
      <c r="H79" s="15">
        <f t="shared" si="62"/>
        <v>0</v>
      </c>
      <c r="I79" s="15">
        <f t="shared" si="62"/>
        <v>437</v>
      </c>
      <c r="J79" s="15">
        <f t="shared" ref="J79:L79" si="63">SUM(J80:J82)</f>
        <v>437</v>
      </c>
      <c r="K79" s="15">
        <f t="shared" si="63"/>
        <v>0</v>
      </c>
      <c r="L79" s="15">
        <f t="shared" si="63"/>
        <v>437</v>
      </c>
    </row>
    <row r="80" spans="1:12" ht="22.5">
      <c r="A80" s="44"/>
      <c r="B80" s="19" t="s">
        <v>14</v>
      </c>
      <c r="C80" s="13" t="s">
        <v>8</v>
      </c>
      <c r="D80" s="13" t="s">
        <v>26</v>
      </c>
      <c r="E80" s="13" t="s">
        <v>237</v>
      </c>
      <c r="F80" s="14" t="s">
        <v>20</v>
      </c>
      <c r="G80" s="15">
        <v>133.30000000000001</v>
      </c>
      <c r="H80" s="15"/>
      <c r="I80" s="15">
        <f>G80+H80</f>
        <v>133.30000000000001</v>
      </c>
      <c r="J80" s="15">
        <v>133.30000000000001</v>
      </c>
      <c r="K80" s="15"/>
      <c r="L80" s="15">
        <f>J80+K80</f>
        <v>133.30000000000001</v>
      </c>
    </row>
    <row r="81" spans="1:12" ht="33.75">
      <c r="A81" s="44"/>
      <c r="B81" s="19" t="s">
        <v>92</v>
      </c>
      <c r="C81" s="13" t="s">
        <v>8</v>
      </c>
      <c r="D81" s="13" t="s">
        <v>26</v>
      </c>
      <c r="E81" s="13" t="s">
        <v>237</v>
      </c>
      <c r="F81" s="14" t="s">
        <v>93</v>
      </c>
      <c r="G81" s="15">
        <v>40.200000000000003</v>
      </c>
      <c r="H81" s="15"/>
      <c r="I81" s="15">
        <f>G81+H81</f>
        <v>40.200000000000003</v>
      </c>
      <c r="J81" s="15">
        <v>40.200000000000003</v>
      </c>
      <c r="K81" s="15"/>
      <c r="L81" s="15">
        <f>J81+K81</f>
        <v>40.200000000000003</v>
      </c>
    </row>
    <row r="82" spans="1:12" ht="22.5">
      <c r="A82" s="44"/>
      <c r="B82" s="19" t="s">
        <v>95</v>
      </c>
      <c r="C82" s="13" t="s">
        <v>8</v>
      </c>
      <c r="D82" s="13" t="s">
        <v>26</v>
      </c>
      <c r="E82" s="13" t="s">
        <v>237</v>
      </c>
      <c r="F82" s="14" t="s">
        <v>22</v>
      </c>
      <c r="G82" s="15">
        <v>263.5</v>
      </c>
      <c r="H82" s="15"/>
      <c r="I82" s="15">
        <f>G82+H82</f>
        <v>263.5</v>
      </c>
      <c r="J82" s="15">
        <v>263.5</v>
      </c>
      <c r="K82" s="15"/>
      <c r="L82" s="15">
        <f>J82+K82</f>
        <v>263.5</v>
      </c>
    </row>
    <row r="83" spans="1:12">
      <c r="A83" s="44" t="s">
        <v>32</v>
      </c>
      <c r="B83" s="48" t="s">
        <v>29</v>
      </c>
      <c r="C83" s="41" t="s">
        <v>8</v>
      </c>
      <c r="D83" s="41" t="s">
        <v>30</v>
      </c>
      <c r="E83" s="41"/>
      <c r="F83" s="56"/>
      <c r="G83" s="54">
        <f t="shared" ref="G83:L85" si="64">G84</f>
        <v>2000</v>
      </c>
      <c r="H83" s="54">
        <f t="shared" si="64"/>
        <v>0</v>
      </c>
      <c r="I83" s="54">
        <f t="shared" si="64"/>
        <v>2000</v>
      </c>
      <c r="J83" s="54">
        <f t="shared" si="64"/>
        <v>2000</v>
      </c>
      <c r="K83" s="54">
        <f t="shared" si="64"/>
        <v>0</v>
      </c>
      <c r="L83" s="54">
        <f t="shared" si="64"/>
        <v>2000</v>
      </c>
    </row>
    <row r="84" spans="1:12">
      <c r="A84" s="44"/>
      <c r="B84" s="19" t="s">
        <v>180</v>
      </c>
      <c r="C84" s="45" t="s">
        <v>8</v>
      </c>
      <c r="D84" s="45" t="s">
        <v>30</v>
      </c>
      <c r="E84" s="45" t="s">
        <v>164</v>
      </c>
      <c r="F84" s="45"/>
      <c r="G84" s="15">
        <f t="shared" si="64"/>
        <v>2000</v>
      </c>
      <c r="H84" s="15">
        <f t="shared" si="64"/>
        <v>0</v>
      </c>
      <c r="I84" s="15">
        <f t="shared" si="64"/>
        <v>2000</v>
      </c>
      <c r="J84" s="15">
        <f t="shared" si="64"/>
        <v>2000</v>
      </c>
      <c r="K84" s="15">
        <f t="shared" si="64"/>
        <v>0</v>
      </c>
      <c r="L84" s="15">
        <f t="shared" si="64"/>
        <v>2000</v>
      </c>
    </row>
    <row r="85" spans="1:12" ht="33.75">
      <c r="A85" s="44"/>
      <c r="B85" s="21" t="s">
        <v>241</v>
      </c>
      <c r="C85" s="13" t="s">
        <v>8</v>
      </c>
      <c r="D85" s="13" t="s">
        <v>30</v>
      </c>
      <c r="E85" s="13" t="s">
        <v>242</v>
      </c>
      <c r="F85" s="13"/>
      <c r="G85" s="15">
        <f t="shared" si="64"/>
        <v>2000</v>
      </c>
      <c r="H85" s="15">
        <f t="shared" si="64"/>
        <v>0</v>
      </c>
      <c r="I85" s="15">
        <f t="shared" si="64"/>
        <v>2000</v>
      </c>
      <c r="J85" s="15">
        <f t="shared" si="64"/>
        <v>2000</v>
      </c>
      <c r="K85" s="15">
        <f t="shared" si="64"/>
        <v>0</v>
      </c>
      <c r="L85" s="15">
        <f t="shared" si="64"/>
        <v>2000</v>
      </c>
    </row>
    <row r="86" spans="1:12">
      <c r="A86" s="44"/>
      <c r="B86" s="21" t="s">
        <v>31</v>
      </c>
      <c r="C86" s="13" t="s">
        <v>8</v>
      </c>
      <c r="D86" s="13" t="s">
        <v>30</v>
      </c>
      <c r="E86" s="13" t="s">
        <v>242</v>
      </c>
      <c r="F86" s="13">
        <v>870</v>
      </c>
      <c r="G86" s="15">
        <v>2000</v>
      </c>
      <c r="H86" s="15"/>
      <c r="I86" s="15">
        <f>G86+H86</f>
        <v>2000</v>
      </c>
      <c r="J86" s="15">
        <v>2000</v>
      </c>
      <c r="K86" s="15"/>
      <c r="L86" s="15">
        <f>J86+K86</f>
        <v>2000</v>
      </c>
    </row>
    <row r="87" spans="1:12">
      <c r="A87" s="44" t="s">
        <v>177</v>
      </c>
      <c r="B87" s="48" t="s">
        <v>33</v>
      </c>
      <c r="C87" s="41" t="s">
        <v>8</v>
      </c>
      <c r="D87" s="41" t="s">
        <v>34</v>
      </c>
      <c r="E87" s="41"/>
      <c r="F87" s="56"/>
      <c r="G87" s="16">
        <f t="shared" ref="G87:L87" si="65">G117+G95+G88+G113</f>
        <v>22898.000000000004</v>
      </c>
      <c r="H87" s="16">
        <f t="shared" si="65"/>
        <v>0</v>
      </c>
      <c r="I87" s="16">
        <f t="shared" si="65"/>
        <v>22898.000000000004</v>
      </c>
      <c r="J87" s="16">
        <f t="shared" si="65"/>
        <v>22946.600000000002</v>
      </c>
      <c r="K87" s="16">
        <f t="shared" si="65"/>
        <v>0</v>
      </c>
      <c r="L87" s="16">
        <f t="shared" si="65"/>
        <v>22946.600000000002</v>
      </c>
    </row>
    <row r="88" spans="1:12" ht="22.5">
      <c r="A88" s="44"/>
      <c r="B88" s="21" t="s">
        <v>189</v>
      </c>
      <c r="C88" s="13" t="s">
        <v>8</v>
      </c>
      <c r="D88" s="13" t="s">
        <v>34</v>
      </c>
      <c r="E88" s="13" t="s">
        <v>327</v>
      </c>
      <c r="F88" s="13"/>
      <c r="G88" s="15">
        <f t="shared" ref="G88:L88" si="66">G89</f>
        <v>1767.4</v>
      </c>
      <c r="H88" s="15">
        <f>H89</f>
        <v>0</v>
      </c>
      <c r="I88" s="15">
        <f t="shared" si="66"/>
        <v>1767.4</v>
      </c>
      <c r="J88" s="15">
        <f t="shared" si="66"/>
        <v>1816</v>
      </c>
      <c r="K88" s="15">
        <f>K89</f>
        <v>0</v>
      </c>
      <c r="L88" s="15">
        <f t="shared" si="66"/>
        <v>1816</v>
      </c>
    </row>
    <row r="89" spans="1:12" ht="22.5">
      <c r="A89" s="44"/>
      <c r="B89" s="21" t="s">
        <v>190</v>
      </c>
      <c r="C89" s="13" t="s">
        <v>8</v>
      </c>
      <c r="D89" s="13" t="s">
        <v>34</v>
      </c>
      <c r="E89" s="13" t="s">
        <v>191</v>
      </c>
      <c r="F89" s="13"/>
      <c r="G89" s="15">
        <f t="shared" ref="G89" si="67">G90+G92</f>
        <v>1767.4</v>
      </c>
      <c r="H89" s="15">
        <f t="shared" ref="H89:I89" si="68">H90+H92</f>
        <v>0</v>
      </c>
      <c r="I89" s="15">
        <f t="shared" si="68"/>
        <v>1767.4</v>
      </c>
      <c r="J89" s="15">
        <f t="shared" ref="J89:L89" si="69">J90+J92</f>
        <v>1816</v>
      </c>
      <c r="K89" s="15">
        <f t="shared" si="69"/>
        <v>0</v>
      </c>
      <c r="L89" s="15">
        <f t="shared" si="69"/>
        <v>1816</v>
      </c>
    </row>
    <row r="90" spans="1:12" ht="22.5">
      <c r="A90" s="44"/>
      <c r="B90" s="21" t="s">
        <v>336</v>
      </c>
      <c r="C90" s="13" t="s">
        <v>8</v>
      </c>
      <c r="D90" s="13" t="s">
        <v>34</v>
      </c>
      <c r="E90" s="13" t="s">
        <v>337</v>
      </c>
      <c r="F90" s="13"/>
      <c r="G90" s="15">
        <f t="shared" ref="G90:L90" si="70">G91</f>
        <v>1592.7</v>
      </c>
      <c r="H90" s="15">
        <f t="shared" si="70"/>
        <v>0</v>
      </c>
      <c r="I90" s="15">
        <f t="shared" si="70"/>
        <v>1592.7</v>
      </c>
      <c r="J90" s="15">
        <f t="shared" si="70"/>
        <v>1641.3</v>
      </c>
      <c r="K90" s="15">
        <f t="shared" si="70"/>
        <v>0</v>
      </c>
      <c r="L90" s="15">
        <f t="shared" si="70"/>
        <v>1641.3</v>
      </c>
    </row>
    <row r="91" spans="1:12" ht="22.5">
      <c r="A91" s="44"/>
      <c r="B91" s="19" t="s">
        <v>21</v>
      </c>
      <c r="C91" s="13" t="s">
        <v>8</v>
      </c>
      <c r="D91" s="13" t="s">
        <v>34</v>
      </c>
      <c r="E91" s="13" t="s">
        <v>337</v>
      </c>
      <c r="F91" s="13" t="s">
        <v>27</v>
      </c>
      <c r="G91" s="15">
        <v>1592.7</v>
      </c>
      <c r="H91" s="15"/>
      <c r="I91" s="15">
        <f>G91+H91</f>
        <v>1592.7</v>
      </c>
      <c r="J91" s="15">
        <v>1641.3</v>
      </c>
      <c r="K91" s="15"/>
      <c r="L91" s="15">
        <f>J91+K91</f>
        <v>1641.3</v>
      </c>
    </row>
    <row r="92" spans="1:12" ht="22.5">
      <c r="A92" s="44"/>
      <c r="B92" s="21" t="s">
        <v>328</v>
      </c>
      <c r="C92" s="13" t="s">
        <v>8</v>
      </c>
      <c r="D92" s="13" t="s">
        <v>34</v>
      </c>
      <c r="E92" s="13" t="s">
        <v>121</v>
      </c>
      <c r="F92" s="13"/>
      <c r="G92" s="15">
        <f t="shared" ref="G92:I92" si="71">SUM(G93:G94)</f>
        <v>174.7</v>
      </c>
      <c r="H92" s="15">
        <f t="shared" si="71"/>
        <v>0</v>
      </c>
      <c r="I92" s="15">
        <f t="shared" si="71"/>
        <v>174.7</v>
      </c>
      <c r="J92" s="15">
        <f t="shared" ref="J92" si="72">SUM(J93:J94)</f>
        <v>174.7</v>
      </c>
      <c r="K92" s="15">
        <f t="shared" ref="K92:L92" si="73">SUM(K93:K94)</f>
        <v>0</v>
      </c>
      <c r="L92" s="15">
        <f t="shared" si="73"/>
        <v>174.7</v>
      </c>
    </row>
    <row r="93" spans="1:12" ht="22.5">
      <c r="A93" s="44"/>
      <c r="B93" s="19" t="s">
        <v>21</v>
      </c>
      <c r="C93" s="13" t="s">
        <v>8</v>
      </c>
      <c r="D93" s="13" t="s">
        <v>34</v>
      </c>
      <c r="E93" s="13" t="s">
        <v>121</v>
      </c>
      <c r="F93" s="13" t="s">
        <v>27</v>
      </c>
      <c r="G93" s="15">
        <v>10.199999999999999</v>
      </c>
      <c r="H93" s="15"/>
      <c r="I93" s="15">
        <f>G93+H93</f>
        <v>10.199999999999999</v>
      </c>
      <c r="J93" s="15">
        <v>10.199999999999999</v>
      </c>
      <c r="K93" s="15"/>
      <c r="L93" s="15">
        <f>J93+K93</f>
        <v>10.199999999999999</v>
      </c>
    </row>
    <row r="94" spans="1:12" ht="22.5">
      <c r="A94" s="44"/>
      <c r="B94" s="19" t="s">
        <v>95</v>
      </c>
      <c r="C94" s="13" t="s">
        <v>8</v>
      </c>
      <c r="D94" s="13" t="s">
        <v>34</v>
      </c>
      <c r="E94" s="13" t="s">
        <v>121</v>
      </c>
      <c r="F94" s="13" t="s">
        <v>22</v>
      </c>
      <c r="G94" s="15">
        <v>164.5</v>
      </c>
      <c r="H94" s="15"/>
      <c r="I94" s="15">
        <f>G94+H94</f>
        <v>164.5</v>
      </c>
      <c r="J94" s="15">
        <v>164.5</v>
      </c>
      <c r="K94" s="15"/>
      <c r="L94" s="15">
        <f>J94+K94</f>
        <v>164.5</v>
      </c>
    </row>
    <row r="95" spans="1:12" ht="22.5">
      <c r="A95" s="44"/>
      <c r="B95" s="19" t="s">
        <v>184</v>
      </c>
      <c r="C95" s="13" t="s">
        <v>8</v>
      </c>
      <c r="D95" s="13" t="s">
        <v>34</v>
      </c>
      <c r="E95" s="13" t="s">
        <v>183</v>
      </c>
      <c r="F95" s="13"/>
      <c r="G95" s="15">
        <f t="shared" ref="G95:L95" si="74">G96+G110</f>
        <v>17962.7</v>
      </c>
      <c r="H95" s="15">
        <f t="shared" si="74"/>
        <v>0</v>
      </c>
      <c r="I95" s="15">
        <f t="shared" si="74"/>
        <v>17962.7</v>
      </c>
      <c r="J95" s="15">
        <f t="shared" si="74"/>
        <v>17962.7</v>
      </c>
      <c r="K95" s="15">
        <f t="shared" si="74"/>
        <v>0</v>
      </c>
      <c r="L95" s="15">
        <f t="shared" si="74"/>
        <v>17962.7</v>
      </c>
    </row>
    <row r="96" spans="1:12" ht="22.5">
      <c r="A96" s="44"/>
      <c r="B96" s="19" t="s">
        <v>302</v>
      </c>
      <c r="C96" s="13" t="s">
        <v>8</v>
      </c>
      <c r="D96" s="13" t="s">
        <v>34</v>
      </c>
      <c r="E96" s="14" t="s">
        <v>303</v>
      </c>
      <c r="F96" s="14"/>
      <c r="G96" s="15">
        <f t="shared" ref="G96:L96" si="75">G97</f>
        <v>17907.5</v>
      </c>
      <c r="H96" s="15">
        <f t="shared" si="75"/>
        <v>0</v>
      </c>
      <c r="I96" s="15">
        <f t="shared" si="75"/>
        <v>17907.5</v>
      </c>
      <c r="J96" s="15">
        <f t="shared" si="75"/>
        <v>17907.5</v>
      </c>
      <c r="K96" s="15">
        <f t="shared" si="75"/>
        <v>0</v>
      </c>
      <c r="L96" s="15">
        <f t="shared" si="75"/>
        <v>17907.5</v>
      </c>
    </row>
    <row r="97" spans="1:12" ht="22.5">
      <c r="A97" s="44"/>
      <c r="B97" s="21" t="s">
        <v>114</v>
      </c>
      <c r="C97" s="13" t="s">
        <v>8</v>
      </c>
      <c r="D97" s="13" t="s">
        <v>34</v>
      </c>
      <c r="E97" s="14" t="s">
        <v>244</v>
      </c>
      <c r="F97" s="14"/>
      <c r="G97" s="15">
        <f t="shared" ref="G97:L97" si="76">SUM(G98,G101,G107,)</f>
        <v>17907.5</v>
      </c>
      <c r="H97" s="15">
        <f t="shared" si="76"/>
        <v>0</v>
      </c>
      <c r="I97" s="15">
        <f t="shared" si="76"/>
        <v>17907.5</v>
      </c>
      <c r="J97" s="15">
        <f t="shared" si="76"/>
        <v>17907.5</v>
      </c>
      <c r="K97" s="15">
        <f t="shared" si="76"/>
        <v>0</v>
      </c>
      <c r="L97" s="15">
        <f t="shared" si="76"/>
        <v>17907.5</v>
      </c>
    </row>
    <row r="98" spans="1:12" ht="22.5">
      <c r="A98" s="44"/>
      <c r="B98" s="21" t="s">
        <v>115</v>
      </c>
      <c r="C98" s="13" t="s">
        <v>8</v>
      </c>
      <c r="D98" s="13" t="s">
        <v>34</v>
      </c>
      <c r="E98" s="14" t="s">
        <v>245</v>
      </c>
      <c r="F98" s="14"/>
      <c r="G98" s="15">
        <f t="shared" ref="G98" si="77">G99+G100</f>
        <v>12889.2</v>
      </c>
      <c r="H98" s="15">
        <f t="shared" ref="H98:I98" si="78">H99+H100</f>
        <v>0</v>
      </c>
      <c r="I98" s="15">
        <f t="shared" si="78"/>
        <v>12889.2</v>
      </c>
      <c r="J98" s="15">
        <f t="shared" ref="J98:L98" si="79">J99+J100</f>
        <v>12889.2</v>
      </c>
      <c r="K98" s="15">
        <f t="shared" si="79"/>
        <v>0</v>
      </c>
      <c r="L98" s="15">
        <f t="shared" si="79"/>
        <v>12889.2</v>
      </c>
    </row>
    <row r="99" spans="1:12">
      <c r="A99" s="44"/>
      <c r="B99" s="21" t="s">
        <v>162</v>
      </c>
      <c r="C99" s="13" t="s">
        <v>8</v>
      </c>
      <c r="D99" s="13" t="s">
        <v>34</v>
      </c>
      <c r="E99" s="14" t="s">
        <v>245</v>
      </c>
      <c r="F99" s="14" t="s">
        <v>35</v>
      </c>
      <c r="G99" s="15">
        <v>9899.5</v>
      </c>
      <c r="H99" s="15"/>
      <c r="I99" s="15">
        <f>G99+H99</f>
        <v>9899.5</v>
      </c>
      <c r="J99" s="15">
        <v>9899.5</v>
      </c>
      <c r="K99" s="15"/>
      <c r="L99" s="15">
        <f>J99+K99</f>
        <v>9899.5</v>
      </c>
    </row>
    <row r="100" spans="1:12" ht="22.5">
      <c r="A100" s="44"/>
      <c r="B100" s="21" t="s">
        <v>163</v>
      </c>
      <c r="C100" s="13" t="s">
        <v>8</v>
      </c>
      <c r="D100" s="13" t="s">
        <v>34</v>
      </c>
      <c r="E100" s="14" t="s">
        <v>245</v>
      </c>
      <c r="F100" s="14" t="s">
        <v>116</v>
      </c>
      <c r="G100" s="15">
        <v>2989.7</v>
      </c>
      <c r="H100" s="15"/>
      <c r="I100" s="15">
        <f>G100+H100</f>
        <v>2989.7</v>
      </c>
      <c r="J100" s="15">
        <v>2989.7</v>
      </c>
      <c r="K100" s="15"/>
      <c r="L100" s="15">
        <f>J100+K100</f>
        <v>2989.7</v>
      </c>
    </row>
    <row r="101" spans="1:12" ht="22.5">
      <c r="A101" s="44"/>
      <c r="B101" s="21" t="s">
        <v>117</v>
      </c>
      <c r="C101" s="13" t="s">
        <v>8</v>
      </c>
      <c r="D101" s="13" t="s">
        <v>34</v>
      </c>
      <c r="E101" s="14" t="s">
        <v>246</v>
      </c>
      <c r="F101" s="14"/>
      <c r="G101" s="15">
        <f t="shared" ref="G101:L101" si="80">SUM(G102:G106)</f>
        <v>4386.5000000000009</v>
      </c>
      <c r="H101" s="15">
        <f t="shared" si="80"/>
        <v>0</v>
      </c>
      <c r="I101" s="15">
        <f t="shared" si="80"/>
        <v>4386.5000000000009</v>
      </c>
      <c r="J101" s="15">
        <f t="shared" si="80"/>
        <v>4386.5000000000009</v>
      </c>
      <c r="K101" s="15">
        <f t="shared" si="80"/>
        <v>0</v>
      </c>
      <c r="L101" s="15">
        <f t="shared" si="80"/>
        <v>4386.5000000000009</v>
      </c>
    </row>
    <row r="102" spans="1:12" ht="22.5">
      <c r="A102" s="44"/>
      <c r="B102" s="21" t="s">
        <v>21</v>
      </c>
      <c r="C102" s="13" t="s">
        <v>8</v>
      </c>
      <c r="D102" s="13" t="s">
        <v>34</v>
      </c>
      <c r="E102" s="14" t="s">
        <v>246</v>
      </c>
      <c r="F102" s="14" t="s">
        <v>27</v>
      </c>
      <c r="G102" s="15">
        <v>363.5</v>
      </c>
      <c r="H102" s="15"/>
      <c r="I102" s="15">
        <f t="shared" ref="I102:I105" si="81">G102+H102</f>
        <v>363.5</v>
      </c>
      <c r="J102" s="15">
        <v>363.5</v>
      </c>
      <c r="K102" s="15"/>
      <c r="L102" s="15">
        <f t="shared" ref="L102:L105" si="82">J102+K102</f>
        <v>363.5</v>
      </c>
    </row>
    <row r="103" spans="1:12" ht="22.5">
      <c r="A103" s="44"/>
      <c r="B103" s="21" t="s">
        <v>95</v>
      </c>
      <c r="C103" s="13" t="s">
        <v>8</v>
      </c>
      <c r="D103" s="13" t="s">
        <v>34</v>
      </c>
      <c r="E103" s="14" t="s">
        <v>246</v>
      </c>
      <c r="F103" s="14" t="s">
        <v>22</v>
      </c>
      <c r="G103" s="15">
        <v>3779.6000000000004</v>
      </c>
      <c r="H103" s="15"/>
      <c r="I103" s="15">
        <f t="shared" si="81"/>
        <v>3779.6000000000004</v>
      </c>
      <c r="J103" s="15">
        <v>3779.6</v>
      </c>
      <c r="K103" s="15"/>
      <c r="L103" s="15">
        <f t="shared" si="82"/>
        <v>3779.6</v>
      </c>
    </row>
    <row r="104" spans="1:12">
      <c r="A104" s="44"/>
      <c r="B104" s="21" t="s">
        <v>23</v>
      </c>
      <c r="C104" s="13" t="s">
        <v>8</v>
      </c>
      <c r="D104" s="13" t="s">
        <v>34</v>
      </c>
      <c r="E104" s="14" t="s">
        <v>246</v>
      </c>
      <c r="F104" s="14" t="s">
        <v>103</v>
      </c>
      <c r="G104" s="15">
        <v>229.60000000000002</v>
      </c>
      <c r="H104" s="15"/>
      <c r="I104" s="15">
        <f t="shared" si="81"/>
        <v>229.60000000000002</v>
      </c>
      <c r="J104" s="15">
        <v>229.6</v>
      </c>
      <c r="K104" s="15"/>
      <c r="L104" s="15">
        <f t="shared" si="82"/>
        <v>229.6</v>
      </c>
    </row>
    <row r="105" spans="1:12">
      <c r="A105" s="44"/>
      <c r="B105" s="21" t="s">
        <v>104</v>
      </c>
      <c r="C105" s="13" t="s">
        <v>8</v>
      </c>
      <c r="D105" s="13" t="s">
        <v>34</v>
      </c>
      <c r="E105" s="14" t="s">
        <v>246</v>
      </c>
      <c r="F105" s="14" t="s">
        <v>36</v>
      </c>
      <c r="G105" s="15">
        <v>8.8000000000000007</v>
      </c>
      <c r="H105" s="15"/>
      <c r="I105" s="15">
        <f t="shared" si="81"/>
        <v>8.8000000000000007</v>
      </c>
      <c r="J105" s="15">
        <v>8.8000000000000007</v>
      </c>
      <c r="K105" s="15"/>
      <c r="L105" s="15">
        <f t="shared" si="82"/>
        <v>8.8000000000000007</v>
      </c>
    </row>
    <row r="106" spans="1:12">
      <c r="A106" s="44"/>
      <c r="B106" s="21" t="s">
        <v>111</v>
      </c>
      <c r="C106" s="13" t="s">
        <v>8</v>
      </c>
      <c r="D106" s="13" t="s">
        <v>34</v>
      </c>
      <c r="E106" s="14" t="s">
        <v>246</v>
      </c>
      <c r="F106" s="14" t="s">
        <v>112</v>
      </c>
      <c r="G106" s="15">
        <v>5</v>
      </c>
      <c r="H106" s="15"/>
      <c r="I106" s="15">
        <f>G106+H106</f>
        <v>5</v>
      </c>
      <c r="J106" s="15">
        <v>5</v>
      </c>
      <c r="K106" s="15"/>
      <c r="L106" s="15">
        <f>J106+K106</f>
        <v>5</v>
      </c>
    </row>
    <row r="107" spans="1:12" ht="22.5">
      <c r="A107" s="44"/>
      <c r="B107" s="21" t="s">
        <v>243</v>
      </c>
      <c r="C107" s="13" t="s">
        <v>8</v>
      </c>
      <c r="D107" s="13" t="s">
        <v>34</v>
      </c>
      <c r="E107" s="14" t="s">
        <v>247</v>
      </c>
      <c r="F107" s="14"/>
      <c r="G107" s="15">
        <f t="shared" ref="G107:I107" si="83">SUM(G108:G109)</f>
        <v>631.79999999999995</v>
      </c>
      <c r="H107" s="15">
        <f t="shared" si="83"/>
        <v>0</v>
      </c>
      <c r="I107" s="15">
        <f t="shared" si="83"/>
        <v>631.79999999999995</v>
      </c>
      <c r="J107" s="15">
        <f t="shared" ref="J107:L107" si="84">SUM(J108:J109)</f>
        <v>631.80000000000007</v>
      </c>
      <c r="K107" s="15">
        <f t="shared" si="84"/>
        <v>0</v>
      </c>
      <c r="L107" s="15">
        <f t="shared" si="84"/>
        <v>631.80000000000007</v>
      </c>
    </row>
    <row r="108" spans="1:12" ht="22.5">
      <c r="A108" s="44"/>
      <c r="B108" s="21" t="s">
        <v>95</v>
      </c>
      <c r="C108" s="13" t="s">
        <v>8</v>
      </c>
      <c r="D108" s="13" t="s">
        <v>34</v>
      </c>
      <c r="E108" s="14" t="s">
        <v>247</v>
      </c>
      <c r="F108" s="14" t="s">
        <v>22</v>
      </c>
      <c r="G108" s="15">
        <v>23.6</v>
      </c>
      <c r="H108" s="15"/>
      <c r="I108" s="15">
        <f>G108+H108</f>
        <v>23.6</v>
      </c>
      <c r="J108" s="15">
        <v>23.6</v>
      </c>
      <c r="K108" s="15"/>
      <c r="L108" s="15">
        <f>J108+K108</f>
        <v>23.6</v>
      </c>
    </row>
    <row r="109" spans="1:12">
      <c r="A109" s="44"/>
      <c r="B109" s="21" t="s">
        <v>304</v>
      </c>
      <c r="C109" s="13" t="s">
        <v>8</v>
      </c>
      <c r="D109" s="13" t="s">
        <v>34</v>
      </c>
      <c r="E109" s="14" t="s">
        <v>247</v>
      </c>
      <c r="F109" s="14" t="s">
        <v>305</v>
      </c>
      <c r="G109" s="15">
        <v>608.19999999999993</v>
      </c>
      <c r="H109" s="15"/>
      <c r="I109" s="15">
        <f>G109+H109</f>
        <v>608.19999999999993</v>
      </c>
      <c r="J109" s="15">
        <v>608.20000000000005</v>
      </c>
      <c r="K109" s="15"/>
      <c r="L109" s="15">
        <f>J109+K109</f>
        <v>608.20000000000005</v>
      </c>
    </row>
    <row r="110" spans="1:12">
      <c r="A110" s="44"/>
      <c r="B110" s="21" t="s">
        <v>185</v>
      </c>
      <c r="C110" s="13" t="s">
        <v>8</v>
      </c>
      <c r="D110" s="13" t="s">
        <v>34</v>
      </c>
      <c r="E110" s="13" t="s">
        <v>186</v>
      </c>
      <c r="F110" s="14"/>
      <c r="G110" s="15">
        <f>G111</f>
        <v>55.2</v>
      </c>
      <c r="H110" s="15">
        <f t="shared" ref="H110:K111" si="85">H111</f>
        <v>0</v>
      </c>
      <c r="I110" s="15">
        <f>I111</f>
        <v>55.2</v>
      </c>
      <c r="J110" s="15">
        <f t="shared" si="85"/>
        <v>55.2</v>
      </c>
      <c r="K110" s="15">
        <f t="shared" si="85"/>
        <v>0</v>
      </c>
      <c r="L110" s="15">
        <f>L111</f>
        <v>55.2</v>
      </c>
    </row>
    <row r="111" spans="1:12">
      <c r="A111" s="44"/>
      <c r="B111" s="21" t="s">
        <v>279</v>
      </c>
      <c r="C111" s="13" t="s">
        <v>8</v>
      </c>
      <c r="D111" s="13" t="s">
        <v>34</v>
      </c>
      <c r="E111" s="13" t="s">
        <v>122</v>
      </c>
      <c r="F111" s="14"/>
      <c r="G111" s="15">
        <f>G112</f>
        <v>55.2</v>
      </c>
      <c r="H111" s="15">
        <f t="shared" si="85"/>
        <v>0</v>
      </c>
      <c r="I111" s="15">
        <f>I112</f>
        <v>55.2</v>
      </c>
      <c r="J111" s="15">
        <f t="shared" si="85"/>
        <v>55.2</v>
      </c>
      <c r="K111" s="15">
        <f t="shared" si="85"/>
        <v>0</v>
      </c>
      <c r="L111" s="15">
        <f>L112</f>
        <v>55.2</v>
      </c>
    </row>
    <row r="112" spans="1:12">
      <c r="A112" s="44"/>
      <c r="B112" s="21" t="s">
        <v>96</v>
      </c>
      <c r="C112" s="13" t="s">
        <v>8</v>
      </c>
      <c r="D112" s="13" t="s">
        <v>34</v>
      </c>
      <c r="E112" s="13" t="s">
        <v>122</v>
      </c>
      <c r="F112" s="14" t="s">
        <v>36</v>
      </c>
      <c r="G112" s="15">
        <v>55.2</v>
      </c>
      <c r="H112" s="15"/>
      <c r="I112" s="15">
        <f>G112+H112</f>
        <v>55.2</v>
      </c>
      <c r="J112" s="15">
        <v>55.2</v>
      </c>
      <c r="K112" s="15"/>
      <c r="L112" s="15">
        <f>J112+K112</f>
        <v>55.2</v>
      </c>
    </row>
    <row r="113" spans="1:12" ht="33.75">
      <c r="A113" s="44"/>
      <c r="B113" s="12" t="s">
        <v>309</v>
      </c>
      <c r="C113" s="13" t="s">
        <v>8</v>
      </c>
      <c r="D113" s="13" t="s">
        <v>34</v>
      </c>
      <c r="E113" s="13" t="s">
        <v>196</v>
      </c>
      <c r="F113" s="13"/>
      <c r="G113" s="15">
        <f t="shared" ref="G113:L115" si="86">G114</f>
        <v>371</v>
      </c>
      <c r="H113" s="15">
        <f t="shared" si="86"/>
        <v>0</v>
      </c>
      <c r="I113" s="15">
        <f t="shared" si="86"/>
        <v>371</v>
      </c>
      <c r="J113" s="15">
        <f t="shared" si="86"/>
        <v>371</v>
      </c>
      <c r="K113" s="15">
        <f t="shared" si="86"/>
        <v>0</v>
      </c>
      <c r="L113" s="15">
        <f t="shared" si="86"/>
        <v>371</v>
      </c>
    </row>
    <row r="114" spans="1:12">
      <c r="A114" s="44"/>
      <c r="B114" s="21" t="s">
        <v>320</v>
      </c>
      <c r="C114" s="13" t="s">
        <v>8</v>
      </c>
      <c r="D114" s="13" t="s">
        <v>34</v>
      </c>
      <c r="E114" s="13" t="s">
        <v>200</v>
      </c>
      <c r="F114" s="13"/>
      <c r="G114" s="15">
        <f t="shared" si="86"/>
        <v>371</v>
      </c>
      <c r="H114" s="15">
        <f t="shared" si="86"/>
        <v>0</v>
      </c>
      <c r="I114" s="15">
        <f t="shared" si="86"/>
        <v>371</v>
      </c>
      <c r="J114" s="15">
        <f t="shared" si="86"/>
        <v>371</v>
      </c>
      <c r="K114" s="15">
        <f t="shared" si="86"/>
        <v>0</v>
      </c>
      <c r="L114" s="15">
        <f t="shared" si="86"/>
        <v>371</v>
      </c>
    </row>
    <row r="115" spans="1:12">
      <c r="A115" s="44"/>
      <c r="B115" s="21" t="s">
        <v>321</v>
      </c>
      <c r="C115" s="13" t="s">
        <v>8</v>
      </c>
      <c r="D115" s="13" t="s">
        <v>34</v>
      </c>
      <c r="E115" s="13" t="s">
        <v>322</v>
      </c>
      <c r="F115" s="13"/>
      <c r="G115" s="15">
        <f t="shared" si="86"/>
        <v>371</v>
      </c>
      <c r="H115" s="15">
        <f t="shared" si="86"/>
        <v>0</v>
      </c>
      <c r="I115" s="15">
        <f t="shared" si="86"/>
        <v>371</v>
      </c>
      <c r="J115" s="15">
        <f t="shared" si="86"/>
        <v>371</v>
      </c>
      <c r="K115" s="15">
        <f t="shared" si="86"/>
        <v>0</v>
      </c>
      <c r="L115" s="15">
        <f t="shared" si="86"/>
        <v>371</v>
      </c>
    </row>
    <row r="116" spans="1:12" ht="22.5">
      <c r="A116" s="44"/>
      <c r="B116" s="19" t="s">
        <v>95</v>
      </c>
      <c r="C116" s="13" t="s">
        <v>8</v>
      </c>
      <c r="D116" s="13" t="s">
        <v>34</v>
      </c>
      <c r="E116" s="13" t="s">
        <v>322</v>
      </c>
      <c r="F116" s="13" t="s">
        <v>22</v>
      </c>
      <c r="G116" s="15">
        <v>371</v>
      </c>
      <c r="H116" s="15"/>
      <c r="I116" s="15">
        <f>G116+H116</f>
        <v>371</v>
      </c>
      <c r="J116" s="15">
        <v>371</v>
      </c>
      <c r="K116" s="15"/>
      <c r="L116" s="15">
        <f>J116+K116</f>
        <v>371</v>
      </c>
    </row>
    <row r="117" spans="1:12">
      <c r="A117" s="44"/>
      <c r="B117" s="19" t="s">
        <v>180</v>
      </c>
      <c r="C117" s="13" t="s">
        <v>8</v>
      </c>
      <c r="D117" s="13" t="s">
        <v>34</v>
      </c>
      <c r="E117" s="13" t="s">
        <v>164</v>
      </c>
      <c r="F117" s="13"/>
      <c r="G117" s="15">
        <f>G118+G123+G128+G130+G135+G137+G142+G145</f>
        <v>2796.9</v>
      </c>
      <c r="H117" s="15">
        <f>H118+H123+H128+H130+H135+H137+H142+H145</f>
        <v>0</v>
      </c>
      <c r="I117" s="15">
        <f>I118+I123+I128+I130+I135+I137+I142+I145</f>
        <v>2796.9</v>
      </c>
      <c r="J117" s="15">
        <f t="shared" ref="J117:L117" si="87">J118+J123+J128+J130+J135+J137+J142+J145</f>
        <v>2796.9</v>
      </c>
      <c r="K117" s="15">
        <f t="shared" si="87"/>
        <v>0</v>
      </c>
      <c r="L117" s="15">
        <f t="shared" si="87"/>
        <v>2796.9</v>
      </c>
    </row>
    <row r="118" spans="1:12">
      <c r="A118" s="44"/>
      <c r="B118" s="12" t="s">
        <v>107</v>
      </c>
      <c r="C118" s="13" t="s">
        <v>8</v>
      </c>
      <c r="D118" s="13" t="s">
        <v>34</v>
      </c>
      <c r="E118" s="13" t="s">
        <v>459</v>
      </c>
      <c r="F118" s="14"/>
      <c r="G118" s="15">
        <f t="shared" ref="G118" si="88">SUM(G119:G122)</f>
        <v>753.5</v>
      </c>
      <c r="H118" s="15">
        <f t="shared" ref="H118:L118" si="89">SUM(H119:H122)</f>
        <v>0</v>
      </c>
      <c r="I118" s="15">
        <f t="shared" si="89"/>
        <v>753.5</v>
      </c>
      <c r="J118" s="15">
        <f t="shared" si="89"/>
        <v>753.5</v>
      </c>
      <c r="K118" s="15">
        <f t="shared" si="89"/>
        <v>0</v>
      </c>
      <c r="L118" s="15">
        <f t="shared" si="89"/>
        <v>753.5</v>
      </c>
    </row>
    <row r="119" spans="1:12">
      <c r="A119" s="44"/>
      <c r="B119" s="12" t="s">
        <v>91</v>
      </c>
      <c r="C119" s="13" t="s">
        <v>8</v>
      </c>
      <c r="D119" s="13" t="s">
        <v>34</v>
      </c>
      <c r="E119" s="13" t="s">
        <v>459</v>
      </c>
      <c r="F119" s="14" t="s">
        <v>13</v>
      </c>
      <c r="G119" s="15">
        <v>339.9</v>
      </c>
      <c r="H119" s="15"/>
      <c r="I119" s="15">
        <f>G119+H119</f>
        <v>339.9</v>
      </c>
      <c r="J119" s="15">
        <v>339.9</v>
      </c>
      <c r="K119" s="15"/>
      <c r="L119" s="15">
        <f>J119+K119</f>
        <v>339.9</v>
      </c>
    </row>
    <row r="120" spans="1:12" ht="33.75">
      <c r="A120" s="44"/>
      <c r="B120" s="12" t="s">
        <v>92</v>
      </c>
      <c r="C120" s="13" t="s">
        <v>8</v>
      </c>
      <c r="D120" s="13" t="s">
        <v>34</v>
      </c>
      <c r="E120" s="13" t="s">
        <v>459</v>
      </c>
      <c r="F120" s="14" t="s">
        <v>93</v>
      </c>
      <c r="G120" s="15">
        <v>102.60000000000001</v>
      </c>
      <c r="H120" s="15"/>
      <c r="I120" s="15">
        <f>G120+H120</f>
        <v>102.60000000000001</v>
      </c>
      <c r="J120" s="15">
        <v>102.60000000000001</v>
      </c>
      <c r="K120" s="15"/>
      <c r="L120" s="15">
        <f>J120+K120</f>
        <v>102.60000000000001</v>
      </c>
    </row>
    <row r="121" spans="1:12" ht="22.5">
      <c r="A121" s="44"/>
      <c r="B121" s="12" t="s">
        <v>21</v>
      </c>
      <c r="C121" s="13" t="s">
        <v>8</v>
      </c>
      <c r="D121" s="13" t="s">
        <v>34</v>
      </c>
      <c r="E121" s="13" t="s">
        <v>459</v>
      </c>
      <c r="F121" s="14">
        <v>242</v>
      </c>
      <c r="G121" s="15">
        <v>36.5</v>
      </c>
      <c r="H121" s="15"/>
      <c r="I121" s="15">
        <f>G121+H121</f>
        <v>36.5</v>
      </c>
      <c r="J121" s="15">
        <v>36.5</v>
      </c>
      <c r="K121" s="15"/>
      <c r="L121" s="15">
        <f>J121+K121</f>
        <v>36.5</v>
      </c>
    </row>
    <row r="122" spans="1:12" ht="22.5">
      <c r="A122" s="44"/>
      <c r="B122" s="12" t="s">
        <v>95</v>
      </c>
      <c r="C122" s="13" t="s">
        <v>8</v>
      </c>
      <c r="D122" s="13" t="s">
        <v>34</v>
      </c>
      <c r="E122" s="13" t="s">
        <v>459</v>
      </c>
      <c r="F122" s="14">
        <v>244</v>
      </c>
      <c r="G122" s="15">
        <v>274.5</v>
      </c>
      <c r="H122" s="15"/>
      <c r="I122" s="15">
        <f>G122+H122</f>
        <v>274.5</v>
      </c>
      <c r="J122" s="15">
        <v>274.5</v>
      </c>
      <c r="K122" s="15"/>
      <c r="L122" s="15">
        <f>J122+K122</f>
        <v>274.5</v>
      </c>
    </row>
    <row r="123" spans="1:12">
      <c r="A123" s="44"/>
      <c r="B123" s="21" t="s">
        <v>107</v>
      </c>
      <c r="C123" s="13" t="s">
        <v>8</v>
      </c>
      <c r="D123" s="13" t="s">
        <v>34</v>
      </c>
      <c r="E123" s="13" t="s">
        <v>108</v>
      </c>
      <c r="F123" s="14"/>
      <c r="G123" s="15">
        <f t="shared" ref="G123:L123" si="90">SUM(G124:G127)</f>
        <v>0</v>
      </c>
      <c r="H123" s="15">
        <f t="shared" si="90"/>
        <v>0</v>
      </c>
      <c r="I123" s="15">
        <f t="shared" si="90"/>
        <v>0</v>
      </c>
      <c r="J123" s="15">
        <f t="shared" si="90"/>
        <v>0</v>
      </c>
      <c r="K123" s="15">
        <f t="shared" si="90"/>
        <v>0</v>
      </c>
      <c r="L123" s="15">
        <f t="shared" si="90"/>
        <v>0</v>
      </c>
    </row>
    <row r="124" spans="1:12">
      <c r="A124" s="44"/>
      <c r="B124" s="21" t="s">
        <v>91</v>
      </c>
      <c r="C124" s="13" t="s">
        <v>8</v>
      </c>
      <c r="D124" s="13" t="s">
        <v>34</v>
      </c>
      <c r="E124" s="13" t="s">
        <v>108</v>
      </c>
      <c r="F124" s="14" t="s">
        <v>13</v>
      </c>
      <c r="G124" s="15">
        <v>0</v>
      </c>
      <c r="H124" s="15">
        <v>0</v>
      </c>
      <c r="I124" s="15">
        <f>G124+H124</f>
        <v>0</v>
      </c>
      <c r="J124" s="15">
        <v>0</v>
      </c>
      <c r="K124" s="15">
        <v>0</v>
      </c>
      <c r="L124" s="15">
        <f>J124+K124</f>
        <v>0</v>
      </c>
    </row>
    <row r="125" spans="1:12" ht="33.75">
      <c r="A125" s="44"/>
      <c r="B125" s="21" t="s">
        <v>92</v>
      </c>
      <c r="C125" s="13" t="s">
        <v>8</v>
      </c>
      <c r="D125" s="13" t="s">
        <v>34</v>
      </c>
      <c r="E125" s="13" t="s">
        <v>108</v>
      </c>
      <c r="F125" s="14" t="s">
        <v>93</v>
      </c>
      <c r="G125" s="15">
        <v>0</v>
      </c>
      <c r="H125" s="15">
        <v>0</v>
      </c>
      <c r="I125" s="15">
        <f>G125+H125</f>
        <v>0</v>
      </c>
      <c r="J125" s="15">
        <v>0</v>
      </c>
      <c r="K125" s="15">
        <v>0</v>
      </c>
      <c r="L125" s="15">
        <f>J125+K125</f>
        <v>0</v>
      </c>
    </row>
    <row r="126" spans="1:12" ht="22.5">
      <c r="A126" s="44"/>
      <c r="B126" s="21" t="s">
        <v>21</v>
      </c>
      <c r="C126" s="13" t="s">
        <v>8</v>
      </c>
      <c r="D126" s="13" t="s">
        <v>34</v>
      </c>
      <c r="E126" s="13" t="s">
        <v>108</v>
      </c>
      <c r="F126" s="14">
        <v>242</v>
      </c>
      <c r="G126" s="15">
        <v>0</v>
      </c>
      <c r="H126" s="15">
        <v>0</v>
      </c>
      <c r="I126" s="15">
        <f>G126+H126</f>
        <v>0</v>
      </c>
      <c r="J126" s="15">
        <v>0</v>
      </c>
      <c r="K126" s="15">
        <v>0</v>
      </c>
      <c r="L126" s="15">
        <f>J126+K126</f>
        <v>0</v>
      </c>
    </row>
    <row r="127" spans="1:12" ht="22.5">
      <c r="A127" s="44"/>
      <c r="B127" s="21" t="s">
        <v>95</v>
      </c>
      <c r="C127" s="13" t="s">
        <v>8</v>
      </c>
      <c r="D127" s="13" t="s">
        <v>34</v>
      </c>
      <c r="E127" s="13" t="s">
        <v>108</v>
      </c>
      <c r="F127" s="14">
        <v>244</v>
      </c>
      <c r="G127" s="15">
        <v>0</v>
      </c>
      <c r="H127" s="15">
        <v>0</v>
      </c>
      <c r="I127" s="15">
        <f>G127+H127</f>
        <v>0</v>
      </c>
      <c r="J127" s="15">
        <v>0</v>
      </c>
      <c r="K127" s="15">
        <v>0</v>
      </c>
      <c r="L127" s="15">
        <f>J127+K127</f>
        <v>0</v>
      </c>
    </row>
    <row r="128" spans="1:12" ht="22.5">
      <c r="A128" s="44"/>
      <c r="B128" s="18" t="s">
        <v>221</v>
      </c>
      <c r="C128" s="13" t="s">
        <v>8</v>
      </c>
      <c r="D128" s="13" t="s">
        <v>34</v>
      </c>
      <c r="E128" s="14" t="s">
        <v>460</v>
      </c>
      <c r="F128" s="14"/>
      <c r="G128" s="15">
        <f t="shared" ref="G128:L128" si="91">G129</f>
        <v>72.400000000000006</v>
      </c>
      <c r="H128" s="15">
        <f t="shared" si="91"/>
        <v>0</v>
      </c>
      <c r="I128" s="15">
        <f t="shared" si="91"/>
        <v>72.400000000000006</v>
      </c>
      <c r="J128" s="15">
        <f t="shared" si="91"/>
        <v>72.400000000000006</v>
      </c>
      <c r="K128" s="15">
        <f t="shared" si="91"/>
        <v>0</v>
      </c>
      <c r="L128" s="15">
        <f t="shared" si="91"/>
        <v>72.400000000000006</v>
      </c>
    </row>
    <row r="129" spans="1:12" ht="22.5">
      <c r="A129" s="44"/>
      <c r="B129" s="12" t="s">
        <v>95</v>
      </c>
      <c r="C129" s="13" t="s">
        <v>8</v>
      </c>
      <c r="D129" s="13" t="s">
        <v>34</v>
      </c>
      <c r="E129" s="14" t="s">
        <v>460</v>
      </c>
      <c r="F129" s="14">
        <v>244</v>
      </c>
      <c r="G129" s="15">
        <v>72.400000000000006</v>
      </c>
      <c r="H129" s="15">
        <v>0</v>
      </c>
      <c r="I129" s="15">
        <f>G129+H129</f>
        <v>72.400000000000006</v>
      </c>
      <c r="J129" s="15">
        <v>72.400000000000006</v>
      </c>
      <c r="K129" s="15">
        <v>0</v>
      </c>
      <c r="L129" s="15">
        <f>J129+K129</f>
        <v>72.400000000000006</v>
      </c>
    </row>
    <row r="130" spans="1:12" ht="45">
      <c r="A130" s="44"/>
      <c r="B130" s="18" t="s">
        <v>220</v>
      </c>
      <c r="C130" s="13" t="s">
        <v>8</v>
      </c>
      <c r="D130" s="13" t="s">
        <v>34</v>
      </c>
      <c r="E130" s="14" t="s">
        <v>461</v>
      </c>
      <c r="F130" s="14"/>
      <c r="G130" s="15">
        <f t="shared" ref="G130:L130" si="92">SUM(G131:G134)</f>
        <v>252.5</v>
      </c>
      <c r="H130" s="15">
        <f t="shared" si="92"/>
        <v>0</v>
      </c>
      <c r="I130" s="15">
        <f t="shared" si="92"/>
        <v>252.5</v>
      </c>
      <c r="J130" s="15">
        <f t="shared" si="92"/>
        <v>252.5</v>
      </c>
      <c r="K130" s="15">
        <f t="shared" si="92"/>
        <v>0</v>
      </c>
      <c r="L130" s="15">
        <f t="shared" si="92"/>
        <v>252.5</v>
      </c>
    </row>
    <row r="131" spans="1:12">
      <c r="A131" s="44"/>
      <c r="B131" s="12" t="s">
        <v>91</v>
      </c>
      <c r="C131" s="13" t="s">
        <v>8</v>
      </c>
      <c r="D131" s="13" t="s">
        <v>34</v>
      </c>
      <c r="E131" s="14" t="s">
        <v>461</v>
      </c>
      <c r="F131" s="14" t="s">
        <v>13</v>
      </c>
      <c r="G131" s="15">
        <v>84</v>
      </c>
      <c r="H131" s="15"/>
      <c r="I131" s="15">
        <f>G131+H131</f>
        <v>84</v>
      </c>
      <c r="J131" s="15">
        <v>84</v>
      </c>
      <c r="K131" s="15"/>
      <c r="L131" s="15">
        <f>J131+K131</f>
        <v>84</v>
      </c>
    </row>
    <row r="132" spans="1:12" ht="33.75">
      <c r="A132" s="44"/>
      <c r="B132" s="12" t="s">
        <v>92</v>
      </c>
      <c r="C132" s="13" t="s">
        <v>8</v>
      </c>
      <c r="D132" s="13" t="s">
        <v>34</v>
      </c>
      <c r="E132" s="14" t="s">
        <v>461</v>
      </c>
      <c r="F132" s="14" t="s">
        <v>93</v>
      </c>
      <c r="G132" s="15">
        <v>25.4</v>
      </c>
      <c r="H132" s="15"/>
      <c r="I132" s="15">
        <f>G132+H132</f>
        <v>25.4</v>
      </c>
      <c r="J132" s="15">
        <v>25.4</v>
      </c>
      <c r="K132" s="15"/>
      <c r="L132" s="15">
        <f>J132+K132</f>
        <v>25.4</v>
      </c>
    </row>
    <row r="133" spans="1:12" ht="22.5">
      <c r="A133" s="44"/>
      <c r="B133" s="12" t="s">
        <v>21</v>
      </c>
      <c r="C133" s="13" t="s">
        <v>8</v>
      </c>
      <c r="D133" s="13" t="s">
        <v>34</v>
      </c>
      <c r="E133" s="14" t="s">
        <v>461</v>
      </c>
      <c r="F133" s="14" t="s">
        <v>27</v>
      </c>
      <c r="G133" s="15">
        <v>48.400000000000006</v>
      </c>
      <c r="H133" s="15"/>
      <c r="I133" s="15">
        <f>G133+H133</f>
        <v>48.400000000000006</v>
      </c>
      <c r="J133" s="15">
        <v>48.400000000000006</v>
      </c>
      <c r="K133" s="15"/>
      <c r="L133" s="15">
        <f>J133+K133</f>
        <v>48.400000000000006</v>
      </c>
    </row>
    <row r="134" spans="1:12" ht="22.5">
      <c r="A134" s="44"/>
      <c r="B134" s="12" t="s">
        <v>95</v>
      </c>
      <c r="C134" s="13" t="s">
        <v>8</v>
      </c>
      <c r="D134" s="13" t="s">
        <v>34</v>
      </c>
      <c r="E134" s="14" t="s">
        <v>461</v>
      </c>
      <c r="F134" s="14">
        <v>244</v>
      </c>
      <c r="G134" s="15">
        <v>94.7</v>
      </c>
      <c r="H134" s="15"/>
      <c r="I134" s="15">
        <f>G134+H134</f>
        <v>94.7</v>
      </c>
      <c r="J134" s="15">
        <v>94.7</v>
      </c>
      <c r="K134" s="15"/>
      <c r="L134" s="15">
        <f>J134+K134</f>
        <v>94.7</v>
      </c>
    </row>
    <row r="135" spans="1:12" ht="22.5">
      <c r="A135" s="44"/>
      <c r="B135" s="20" t="s">
        <v>221</v>
      </c>
      <c r="C135" s="13" t="s">
        <v>8</v>
      </c>
      <c r="D135" s="13" t="s">
        <v>34</v>
      </c>
      <c r="E135" s="14" t="s">
        <v>109</v>
      </c>
      <c r="F135" s="14"/>
      <c r="G135" s="15">
        <f t="shared" ref="G135:L135" si="93">G136</f>
        <v>0</v>
      </c>
      <c r="H135" s="15">
        <f t="shared" si="93"/>
        <v>0</v>
      </c>
      <c r="I135" s="15">
        <f t="shared" si="93"/>
        <v>0</v>
      </c>
      <c r="J135" s="15">
        <f t="shared" si="93"/>
        <v>0</v>
      </c>
      <c r="K135" s="15">
        <f t="shared" si="93"/>
        <v>0</v>
      </c>
      <c r="L135" s="15">
        <f t="shared" si="93"/>
        <v>0</v>
      </c>
    </row>
    <row r="136" spans="1:12" ht="22.5">
      <c r="A136" s="44"/>
      <c r="B136" s="21" t="s">
        <v>95</v>
      </c>
      <c r="C136" s="13" t="s">
        <v>8</v>
      </c>
      <c r="D136" s="13" t="s">
        <v>34</v>
      </c>
      <c r="E136" s="14" t="s">
        <v>109</v>
      </c>
      <c r="F136" s="14">
        <v>244</v>
      </c>
      <c r="G136" s="15">
        <v>0</v>
      </c>
      <c r="H136" s="15">
        <v>0</v>
      </c>
      <c r="I136" s="15">
        <f>G136+H136</f>
        <v>0</v>
      </c>
      <c r="J136" s="15">
        <v>0</v>
      </c>
      <c r="K136" s="15">
        <v>0</v>
      </c>
      <c r="L136" s="15">
        <f>J136+K136</f>
        <v>0</v>
      </c>
    </row>
    <row r="137" spans="1:12" ht="45">
      <c r="A137" s="44"/>
      <c r="B137" s="20" t="s">
        <v>220</v>
      </c>
      <c r="C137" s="13" t="s">
        <v>8</v>
      </c>
      <c r="D137" s="13" t="s">
        <v>34</v>
      </c>
      <c r="E137" s="14" t="s">
        <v>110</v>
      </c>
      <c r="F137" s="14"/>
      <c r="G137" s="15">
        <f t="shared" ref="G137:L137" si="94">SUM(G138:G141)</f>
        <v>0</v>
      </c>
      <c r="H137" s="15">
        <f t="shared" si="94"/>
        <v>0</v>
      </c>
      <c r="I137" s="15">
        <f t="shared" si="94"/>
        <v>0</v>
      </c>
      <c r="J137" s="15">
        <f t="shared" si="94"/>
        <v>0</v>
      </c>
      <c r="K137" s="15">
        <f t="shared" si="94"/>
        <v>0</v>
      </c>
      <c r="L137" s="15">
        <f t="shared" si="94"/>
        <v>0</v>
      </c>
    </row>
    <row r="138" spans="1:12">
      <c r="A138" s="44"/>
      <c r="B138" s="21" t="s">
        <v>91</v>
      </c>
      <c r="C138" s="13" t="s">
        <v>8</v>
      </c>
      <c r="D138" s="13" t="s">
        <v>34</v>
      </c>
      <c r="E138" s="14" t="s">
        <v>110</v>
      </c>
      <c r="F138" s="14" t="s">
        <v>13</v>
      </c>
      <c r="G138" s="15">
        <v>0</v>
      </c>
      <c r="H138" s="15"/>
      <c r="I138" s="15">
        <f>G138+H138</f>
        <v>0</v>
      </c>
      <c r="J138" s="15">
        <v>0</v>
      </c>
      <c r="K138" s="15"/>
      <c r="L138" s="15">
        <f>J138+K138</f>
        <v>0</v>
      </c>
    </row>
    <row r="139" spans="1:12" ht="33.75">
      <c r="A139" s="44"/>
      <c r="B139" s="21" t="s">
        <v>92</v>
      </c>
      <c r="C139" s="13" t="s">
        <v>8</v>
      </c>
      <c r="D139" s="13" t="s">
        <v>34</v>
      </c>
      <c r="E139" s="14" t="s">
        <v>110</v>
      </c>
      <c r="F139" s="14" t="s">
        <v>93</v>
      </c>
      <c r="G139" s="15">
        <v>0</v>
      </c>
      <c r="H139" s="15"/>
      <c r="I139" s="15">
        <f>G139+H139</f>
        <v>0</v>
      </c>
      <c r="J139" s="15">
        <v>0</v>
      </c>
      <c r="K139" s="15"/>
      <c r="L139" s="15">
        <f>J139+K139</f>
        <v>0</v>
      </c>
    </row>
    <row r="140" spans="1:12" ht="22.5">
      <c r="A140" s="44"/>
      <c r="B140" s="21" t="s">
        <v>21</v>
      </c>
      <c r="C140" s="13" t="s">
        <v>8</v>
      </c>
      <c r="D140" s="13" t="s">
        <v>34</v>
      </c>
      <c r="E140" s="14" t="s">
        <v>110</v>
      </c>
      <c r="F140" s="14" t="s">
        <v>27</v>
      </c>
      <c r="G140" s="15">
        <v>0</v>
      </c>
      <c r="H140" s="15"/>
      <c r="I140" s="15">
        <f>G140+H140</f>
        <v>0</v>
      </c>
      <c r="J140" s="15">
        <v>0</v>
      </c>
      <c r="K140" s="15"/>
      <c r="L140" s="15">
        <f>J140+K140</f>
        <v>0</v>
      </c>
    </row>
    <row r="141" spans="1:12" ht="22.5">
      <c r="A141" s="44"/>
      <c r="B141" s="21" t="s">
        <v>95</v>
      </c>
      <c r="C141" s="13" t="s">
        <v>8</v>
      </c>
      <c r="D141" s="13" t="s">
        <v>34</v>
      </c>
      <c r="E141" s="14" t="s">
        <v>110</v>
      </c>
      <c r="F141" s="14">
        <v>244</v>
      </c>
      <c r="G141" s="15">
        <v>0</v>
      </c>
      <c r="H141" s="15"/>
      <c r="I141" s="15">
        <f>G141+H141</f>
        <v>0</v>
      </c>
      <c r="J141" s="15">
        <v>0</v>
      </c>
      <c r="K141" s="15"/>
      <c r="L141" s="15">
        <f>J141+K141</f>
        <v>0</v>
      </c>
    </row>
    <row r="142" spans="1:12" ht="22.5">
      <c r="A142" s="44"/>
      <c r="B142" s="21" t="s">
        <v>345</v>
      </c>
      <c r="C142" s="13" t="s">
        <v>8</v>
      </c>
      <c r="D142" s="13" t="s">
        <v>34</v>
      </c>
      <c r="E142" s="14" t="s">
        <v>344</v>
      </c>
      <c r="F142" s="14"/>
      <c r="G142" s="15">
        <f t="shared" ref="G142:I142" si="95">SUM(G143:G144)</f>
        <v>1180.9000000000001</v>
      </c>
      <c r="H142" s="15">
        <f t="shared" si="95"/>
        <v>0</v>
      </c>
      <c r="I142" s="15">
        <f t="shared" si="95"/>
        <v>1180.9000000000001</v>
      </c>
      <c r="J142" s="15">
        <f t="shared" ref="J142:L142" si="96">SUM(J143:J144)</f>
        <v>1180.9000000000001</v>
      </c>
      <c r="K142" s="15">
        <f t="shared" si="96"/>
        <v>0</v>
      </c>
      <c r="L142" s="15">
        <f t="shared" si="96"/>
        <v>1180.9000000000001</v>
      </c>
    </row>
    <row r="143" spans="1:12" ht="22.5">
      <c r="A143" s="44"/>
      <c r="B143" s="21" t="s">
        <v>95</v>
      </c>
      <c r="C143" s="13" t="s">
        <v>8</v>
      </c>
      <c r="D143" s="13" t="s">
        <v>34</v>
      </c>
      <c r="E143" s="14" t="s">
        <v>344</v>
      </c>
      <c r="F143" s="14" t="s">
        <v>22</v>
      </c>
      <c r="G143" s="15">
        <v>280.89999999999998</v>
      </c>
      <c r="H143" s="15"/>
      <c r="I143" s="15">
        <f>G143+H143</f>
        <v>280.89999999999998</v>
      </c>
      <c r="J143" s="15">
        <v>280.89999999999998</v>
      </c>
      <c r="K143" s="15"/>
      <c r="L143" s="15">
        <f>J143+K143</f>
        <v>280.89999999999998</v>
      </c>
    </row>
    <row r="144" spans="1:12">
      <c r="A144" s="44"/>
      <c r="B144" s="21" t="s">
        <v>111</v>
      </c>
      <c r="C144" s="13" t="s">
        <v>8</v>
      </c>
      <c r="D144" s="13" t="s">
        <v>34</v>
      </c>
      <c r="E144" s="14" t="s">
        <v>344</v>
      </c>
      <c r="F144" s="14" t="s">
        <v>112</v>
      </c>
      <c r="G144" s="15">
        <v>900</v>
      </c>
      <c r="H144" s="15"/>
      <c r="I144" s="15">
        <f>G144+H144</f>
        <v>900</v>
      </c>
      <c r="J144" s="15">
        <v>900</v>
      </c>
      <c r="K144" s="15"/>
      <c r="L144" s="15">
        <f>J144+K144</f>
        <v>900</v>
      </c>
    </row>
    <row r="145" spans="1:12">
      <c r="A145" s="44"/>
      <c r="B145" s="21" t="s">
        <v>37</v>
      </c>
      <c r="C145" s="13" t="s">
        <v>8</v>
      </c>
      <c r="D145" s="13" t="s">
        <v>34</v>
      </c>
      <c r="E145" s="13" t="s">
        <v>113</v>
      </c>
      <c r="F145" s="13"/>
      <c r="G145" s="15">
        <f t="shared" ref="G145:I145" si="97">SUM(G146:G149)</f>
        <v>537.6</v>
      </c>
      <c r="H145" s="15">
        <f t="shared" si="97"/>
        <v>0</v>
      </c>
      <c r="I145" s="15">
        <f t="shared" si="97"/>
        <v>537.6</v>
      </c>
      <c r="J145" s="15">
        <f t="shared" ref="J145:L145" si="98">SUM(J146:J149)</f>
        <v>537.6</v>
      </c>
      <c r="K145" s="15">
        <f t="shared" si="98"/>
        <v>0</v>
      </c>
      <c r="L145" s="15">
        <f t="shared" si="98"/>
        <v>537.6</v>
      </c>
    </row>
    <row r="146" spans="1:12">
      <c r="A146" s="44"/>
      <c r="B146" s="21" t="s">
        <v>91</v>
      </c>
      <c r="C146" s="13" t="s">
        <v>8</v>
      </c>
      <c r="D146" s="13" t="s">
        <v>34</v>
      </c>
      <c r="E146" s="13" t="s">
        <v>113</v>
      </c>
      <c r="F146" s="14" t="s">
        <v>13</v>
      </c>
      <c r="G146" s="15">
        <v>294.39999999999998</v>
      </c>
      <c r="H146" s="15"/>
      <c r="I146" s="15">
        <f>G146+H146</f>
        <v>294.39999999999998</v>
      </c>
      <c r="J146" s="15">
        <v>294.39999999999998</v>
      </c>
      <c r="K146" s="15"/>
      <c r="L146" s="15">
        <f>J146+K146</f>
        <v>294.39999999999998</v>
      </c>
    </row>
    <row r="147" spans="1:12" ht="22.5">
      <c r="A147" s="44"/>
      <c r="B147" s="21" t="s">
        <v>14</v>
      </c>
      <c r="C147" s="13" t="s">
        <v>8</v>
      </c>
      <c r="D147" s="13" t="s">
        <v>34</v>
      </c>
      <c r="E147" s="13" t="s">
        <v>113</v>
      </c>
      <c r="F147" s="14" t="s">
        <v>20</v>
      </c>
      <c r="G147" s="15">
        <v>52.800000000000004</v>
      </c>
      <c r="H147" s="15"/>
      <c r="I147" s="15">
        <f>G147+H147</f>
        <v>52.800000000000004</v>
      </c>
      <c r="J147" s="15">
        <v>52.800000000000004</v>
      </c>
      <c r="K147" s="15"/>
      <c r="L147" s="15">
        <f>J147+K147</f>
        <v>52.800000000000004</v>
      </c>
    </row>
    <row r="148" spans="1:12" ht="33.75">
      <c r="A148" s="44"/>
      <c r="B148" s="21" t="s">
        <v>92</v>
      </c>
      <c r="C148" s="13" t="s">
        <v>8</v>
      </c>
      <c r="D148" s="13" t="s">
        <v>34</v>
      </c>
      <c r="E148" s="13" t="s">
        <v>113</v>
      </c>
      <c r="F148" s="14" t="s">
        <v>93</v>
      </c>
      <c r="G148" s="15">
        <v>104.9</v>
      </c>
      <c r="H148" s="15"/>
      <c r="I148" s="15">
        <f>G148+H148</f>
        <v>104.9</v>
      </c>
      <c r="J148" s="15">
        <v>104.9</v>
      </c>
      <c r="K148" s="15"/>
      <c r="L148" s="15">
        <f>J148+K148</f>
        <v>104.9</v>
      </c>
    </row>
    <row r="149" spans="1:12" ht="22.5">
      <c r="A149" s="44"/>
      <c r="B149" s="12" t="s">
        <v>95</v>
      </c>
      <c r="C149" s="13" t="s">
        <v>8</v>
      </c>
      <c r="D149" s="13" t="s">
        <v>34</v>
      </c>
      <c r="E149" s="13" t="s">
        <v>113</v>
      </c>
      <c r="F149" s="14" t="s">
        <v>22</v>
      </c>
      <c r="G149" s="15">
        <v>85.5</v>
      </c>
      <c r="H149" s="15"/>
      <c r="I149" s="15">
        <f>G149+H149</f>
        <v>85.5</v>
      </c>
      <c r="J149" s="15">
        <v>85.5</v>
      </c>
      <c r="K149" s="15"/>
      <c r="L149" s="15">
        <f>J149+K149</f>
        <v>85.5</v>
      </c>
    </row>
    <row r="150" spans="1:12">
      <c r="A150" s="40">
        <v>2</v>
      </c>
      <c r="B150" s="48" t="s">
        <v>399</v>
      </c>
      <c r="C150" s="28" t="s">
        <v>11</v>
      </c>
      <c r="D150" s="28" t="s">
        <v>54</v>
      </c>
      <c r="E150" s="28"/>
      <c r="F150" s="28"/>
      <c r="G150" s="16">
        <f t="shared" ref="G150:L153" si="99">G151</f>
        <v>261.5</v>
      </c>
      <c r="H150" s="16">
        <f t="shared" si="99"/>
        <v>0</v>
      </c>
      <c r="I150" s="16">
        <f t="shared" si="99"/>
        <v>261.5</v>
      </c>
      <c r="J150" s="16">
        <f t="shared" si="99"/>
        <v>146.19999999999999</v>
      </c>
      <c r="K150" s="16">
        <f t="shared" si="99"/>
        <v>0</v>
      </c>
      <c r="L150" s="16">
        <f t="shared" si="99"/>
        <v>146.19999999999999</v>
      </c>
    </row>
    <row r="151" spans="1:12">
      <c r="A151" s="44" t="s">
        <v>431</v>
      </c>
      <c r="B151" s="48" t="s">
        <v>400</v>
      </c>
      <c r="C151" s="28" t="s">
        <v>11</v>
      </c>
      <c r="D151" s="28" t="s">
        <v>19</v>
      </c>
      <c r="E151" s="28"/>
      <c r="F151" s="28"/>
      <c r="G151" s="16">
        <f t="shared" si="99"/>
        <v>261.5</v>
      </c>
      <c r="H151" s="16">
        <f t="shared" si="99"/>
        <v>0</v>
      </c>
      <c r="I151" s="16">
        <f t="shared" si="99"/>
        <v>261.5</v>
      </c>
      <c r="J151" s="16">
        <f t="shared" si="99"/>
        <v>146.19999999999999</v>
      </c>
      <c r="K151" s="16">
        <f t="shared" si="99"/>
        <v>0</v>
      </c>
      <c r="L151" s="16">
        <f t="shared" si="99"/>
        <v>146.19999999999999</v>
      </c>
    </row>
    <row r="152" spans="1:12" ht="22.5">
      <c r="A152" s="44"/>
      <c r="B152" s="21" t="s">
        <v>184</v>
      </c>
      <c r="C152" s="13" t="s">
        <v>11</v>
      </c>
      <c r="D152" s="13" t="s">
        <v>19</v>
      </c>
      <c r="E152" s="13" t="s">
        <v>183</v>
      </c>
      <c r="F152" s="13"/>
      <c r="G152" s="15">
        <f t="shared" si="99"/>
        <v>261.5</v>
      </c>
      <c r="H152" s="15">
        <f t="shared" si="99"/>
        <v>0</v>
      </c>
      <c r="I152" s="15">
        <f t="shared" si="99"/>
        <v>261.5</v>
      </c>
      <c r="J152" s="15">
        <f t="shared" si="99"/>
        <v>146.19999999999999</v>
      </c>
      <c r="K152" s="15">
        <f t="shared" si="99"/>
        <v>0</v>
      </c>
      <c r="L152" s="15">
        <f t="shared" si="99"/>
        <v>146.19999999999999</v>
      </c>
    </row>
    <row r="153" spans="1:12">
      <c r="A153" s="44"/>
      <c r="B153" s="21" t="s">
        <v>187</v>
      </c>
      <c r="C153" s="13" t="s">
        <v>11</v>
      </c>
      <c r="D153" s="13" t="s">
        <v>19</v>
      </c>
      <c r="E153" s="13" t="s">
        <v>188</v>
      </c>
      <c r="F153" s="13"/>
      <c r="G153" s="15">
        <f t="shared" si="99"/>
        <v>261.5</v>
      </c>
      <c r="H153" s="15">
        <f t="shared" si="99"/>
        <v>0</v>
      </c>
      <c r="I153" s="15">
        <f t="shared" si="99"/>
        <v>261.5</v>
      </c>
      <c r="J153" s="15">
        <f t="shared" si="99"/>
        <v>146.19999999999999</v>
      </c>
      <c r="K153" s="15">
        <f t="shared" si="99"/>
        <v>0</v>
      </c>
      <c r="L153" s="15">
        <f t="shared" si="99"/>
        <v>146.19999999999999</v>
      </c>
    </row>
    <row r="154" spans="1:12">
      <c r="A154" s="44"/>
      <c r="B154" s="20" t="s">
        <v>401</v>
      </c>
      <c r="C154" s="13" t="s">
        <v>11</v>
      </c>
      <c r="D154" s="13" t="s">
        <v>19</v>
      </c>
      <c r="E154" s="13" t="s">
        <v>398</v>
      </c>
      <c r="F154" s="13"/>
      <c r="G154" s="15">
        <f t="shared" ref="G154" si="100">SUM(G155:G157)</f>
        <v>261.5</v>
      </c>
      <c r="H154" s="15">
        <f t="shared" ref="H154:J154" si="101">SUM(H155:H157)</f>
        <v>0</v>
      </c>
      <c r="I154" s="15">
        <f t="shared" si="101"/>
        <v>261.5</v>
      </c>
      <c r="J154" s="15">
        <f t="shared" si="101"/>
        <v>146.19999999999999</v>
      </c>
      <c r="K154" s="15">
        <f t="shared" ref="K154:L154" si="102">SUM(K155:K157)</f>
        <v>0</v>
      </c>
      <c r="L154" s="15">
        <f t="shared" si="102"/>
        <v>146.19999999999999</v>
      </c>
    </row>
    <row r="155" spans="1:12" ht="22.5">
      <c r="A155" s="44"/>
      <c r="B155" s="21" t="s">
        <v>14</v>
      </c>
      <c r="C155" s="13" t="s">
        <v>11</v>
      </c>
      <c r="D155" s="13" t="s">
        <v>19</v>
      </c>
      <c r="E155" s="13" t="s">
        <v>398</v>
      </c>
      <c r="F155" s="13" t="s">
        <v>20</v>
      </c>
      <c r="G155" s="15">
        <v>151.80000000000001</v>
      </c>
      <c r="H155" s="15">
        <v>0</v>
      </c>
      <c r="I155" s="15">
        <f>G155+H155</f>
        <v>151.80000000000001</v>
      </c>
      <c r="J155" s="15"/>
      <c r="K155" s="15">
        <v>0</v>
      </c>
      <c r="L155" s="15">
        <f>J155+K155</f>
        <v>0</v>
      </c>
    </row>
    <row r="156" spans="1:12" ht="22.5">
      <c r="A156" s="44"/>
      <c r="B156" s="21" t="s">
        <v>21</v>
      </c>
      <c r="C156" s="13" t="s">
        <v>11</v>
      </c>
      <c r="D156" s="13" t="s">
        <v>19</v>
      </c>
      <c r="E156" s="13" t="s">
        <v>398</v>
      </c>
      <c r="F156" s="14" t="s">
        <v>27</v>
      </c>
      <c r="G156" s="15">
        <v>1.5</v>
      </c>
      <c r="H156" s="15"/>
      <c r="I156" s="15">
        <f>G156+H156</f>
        <v>1.5</v>
      </c>
      <c r="J156" s="15">
        <v>93.5</v>
      </c>
      <c r="K156" s="15"/>
      <c r="L156" s="15">
        <f>J156+K156</f>
        <v>93.5</v>
      </c>
    </row>
    <row r="157" spans="1:12" ht="22.5">
      <c r="A157" s="44"/>
      <c r="B157" s="21" t="s">
        <v>95</v>
      </c>
      <c r="C157" s="13" t="s">
        <v>11</v>
      </c>
      <c r="D157" s="13" t="s">
        <v>19</v>
      </c>
      <c r="E157" s="13" t="s">
        <v>398</v>
      </c>
      <c r="F157" s="14" t="s">
        <v>22</v>
      </c>
      <c r="G157" s="15">
        <v>108.2</v>
      </c>
      <c r="H157" s="15">
        <v>0</v>
      </c>
      <c r="I157" s="15">
        <f>G157+H157</f>
        <v>108.2</v>
      </c>
      <c r="J157" s="15">
        <v>52.7</v>
      </c>
      <c r="K157" s="15">
        <v>0</v>
      </c>
      <c r="L157" s="15">
        <f>J157+K157</f>
        <v>52.7</v>
      </c>
    </row>
    <row r="158" spans="1:12">
      <c r="A158" s="40">
        <v>3</v>
      </c>
      <c r="B158" s="48" t="s">
        <v>38</v>
      </c>
      <c r="C158" s="41" t="s">
        <v>17</v>
      </c>
      <c r="D158" s="41"/>
      <c r="E158" s="41"/>
      <c r="F158" s="57"/>
      <c r="G158" s="16">
        <f t="shared" ref="G158" si="103">G159+G165</f>
        <v>907.19999999999993</v>
      </c>
      <c r="H158" s="16">
        <f t="shared" ref="H158:J158" si="104">H159+H165</f>
        <v>0</v>
      </c>
      <c r="I158" s="16">
        <f t="shared" si="104"/>
        <v>907.19999999999993</v>
      </c>
      <c r="J158" s="16">
        <f t="shared" si="104"/>
        <v>907.19999999999993</v>
      </c>
      <c r="K158" s="16">
        <f t="shared" ref="K158:L158" si="105">K159+K165</f>
        <v>0</v>
      </c>
      <c r="L158" s="16">
        <f t="shared" si="105"/>
        <v>907.19999999999993</v>
      </c>
    </row>
    <row r="159" spans="1:12" ht="21.75">
      <c r="A159" s="44" t="s">
        <v>39</v>
      </c>
      <c r="B159" s="58" t="s">
        <v>306</v>
      </c>
      <c r="C159" s="28" t="s">
        <v>17</v>
      </c>
      <c r="D159" s="28" t="s">
        <v>71</v>
      </c>
      <c r="E159" s="28"/>
      <c r="F159" s="28"/>
      <c r="G159" s="15">
        <f t="shared" ref="G159:L163" si="106">G160</f>
        <v>126</v>
      </c>
      <c r="H159" s="15">
        <f t="shared" si="106"/>
        <v>0</v>
      </c>
      <c r="I159" s="15">
        <f t="shared" si="106"/>
        <v>126</v>
      </c>
      <c r="J159" s="15">
        <f t="shared" si="106"/>
        <v>126</v>
      </c>
      <c r="K159" s="15">
        <f t="shared" si="106"/>
        <v>0</v>
      </c>
      <c r="L159" s="15">
        <f t="shared" si="106"/>
        <v>126</v>
      </c>
    </row>
    <row r="160" spans="1:12" ht="22.5">
      <c r="A160" s="40"/>
      <c r="B160" s="21" t="s">
        <v>184</v>
      </c>
      <c r="C160" s="13" t="s">
        <v>17</v>
      </c>
      <c r="D160" s="13" t="s">
        <v>71</v>
      </c>
      <c r="E160" s="13" t="s">
        <v>183</v>
      </c>
      <c r="F160" s="13"/>
      <c r="G160" s="15">
        <f t="shared" si="106"/>
        <v>126</v>
      </c>
      <c r="H160" s="15">
        <f t="shared" si="106"/>
        <v>0</v>
      </c>
      <c r="I160" s="15">
        <f t="shared" si="106"/>
        <v>126</v>
      </c>
      <c r="J160" s="15">
        <f t="shared" si="106"/>
        <v>126</v>
      </c>
      <c r="K160" s="15">
        <f t="shared" si="106"/>
        <v>0</v>
      </c>
      <c r="L160" s="15">
        <f t="shared" si="106"/>
        <v>126</v>
      </c>
    </row>
    <row r="161" spans="1:12">
      <c r="A161" s="40"/>
      <c r="B161" s="21" t="s">
        <v>187</v>
      </c>
      <c r="C161" s="13" t="s">
        <v>17</v>
      </c>
      <c r="D161" s="13" t="s">
        <v>71</v>
      </c>
      <c r="E161" s="13" t="s">
        <v>188</v>
      </c>
      <c r="F161" s="13"/>
      <c r="G161" s="15">
        <f t="shared" ref="G161:L161" si="107">G162</f>
        <v>126</v>
      </c>
      <c r="H161" s="15">
        <f t="shared" si="107"/>
        <v>0</v>
      </c>
      <c r="I161" s="15">
        <f t="shared" si="107"/>
        <v>126</v>
      </c>
      <c r="J161" s="15">
        <f t="shared" si="107"/>
        <v>126</v>
      </c>
      <c r="K161" s="15">
        <f t="shared" si="107"/>
        <v>0</v>
      </c>
      <c r="L161" s="15">
        <f t="shared" si="107"/>
        <v>126</v>
      </c>
    </row>
    <row r="162" spans="1:12" ht="22.5">
      <c r="A162" s="40"/>
      <c r="B162" s="21" t="s">
        <v>175</v>
      </c>
      <c r="C162" s="13" t="s">
        <v>17</v>
      </c>
      <c r="D162" s="13" t="s">
        <v>71</v>
      </c>
      <c r="E162" s="13" t="s">
        <v>176</v>
      </c>
      <c r="F162" s="13"/>
      <c r="G162" s="15">
        <f>G163</f>
        <v>126</v>
      </c>
      <c r="H162" s="15">
        <f t="shared" si="106"/>
        <v>0</v>
      </c>
      <c r="I162" s="15">
        <f>I163</f>
        <v>126</v>
      </c>
      <c r="J162" s="15">
        <f>J163</f>
        <v>126</v>
      </c>
      <c r="K162" s="15">
        <f t="shared" si="106"/>
        <v>0</v>
      </c>
      <c r="L162" s="15">
        <f>L163</f>
        <v>126</v>
      </c>
    </row>
    <row r="163" spans="1:12" ht="33.75">
      <c r="A163" s="40"/>
      <c r="B163" s="19" t="s">
        <v>292</v>
      </c>
      <c r="C163" s="13" t="s">
        <v>17</v>
      </c>
      <c r="D163" s="13" t="s">
        <v>71</v>
      </c>
      <c r="E163" s="13" t="s">
        <v>176</v>
      </c>
      <c r="F163" s="13"/>
      <c r="G163" s="15">
        <f>G164</f>
        <v>126</v>
      </c>
      <c r="H163" s="15">
        <f t="shared" si="106"/>
        <v>0</v>
      </c>
      <c r="I163" s="15">
        <f>I164</f>
        <v>126</v>
      </c>
      <c r="J163" s="15">
        <f>J164</f>
        <v>126</v>
      </c>
      <c r="K163" s="15">
        <f t="shared" si="106"/>
        <v>0</v>
      </c>
      <c r="L163" s="15">
        <f>L164</f>
        <v>126</v>
      </c>
    </row>
    <row r="164" spans="1:12">
      <c r="A164" s="40"/>
      <c r="B164" s="19" t="s">
        <v>223</v>
      </c>
      <c r="C164" s="13" t="s">
        <v>17</v>
      </c>
      <c r="D164" s="13" t="s">
        <v>71</v>
      </c>
      <c r="E164" s="13" t="s">
        <v>176</v>
      </c>
      <c r="F164" s="13" t="s">
        <v>224</v>
      </c>
      <c r="G164" s="15">
        <v>126</v>
      </c>
      <c r="H164" s="15"/>
      <c r="I164" s="15">
        <f>G164+H164</f>
        <v>126</v>
      </c>
      <c r="J164" s="15">
        <v>126</v>
      </c>
      <c r="K164" s="15"/>
      <c r="L164" s="15">
        <f>J164+K164</f>
        <v>126</v>
      </c>
    </row>
    <row r="165" spans="1:12" ht="21">
      <c r="A165" s="44" t="s">
        <v>406</v>
      </c>
      <c r="B165" s="48" t="s">
        <v>346</v>
      </c>
      <c r="C165" s="28" t="s">
        <v>17</v>
      </c>
      <c r="D165" s="28" t="s">
        <v>40</v>
      </c>
      <c r="E165" s="13"/>
      <c r="F165" s="13"/>
      <c r="G165" s="16">
        <f t="shared" ref="G165:L166" si="108">G166</f>
        <v>781.19999999999993</v>
      </c>
      <c r="H165" s="16">
        <f t="shared" si="108"/>
        <v>0</v>
      </c>
      <c r="I165" s="16">
        <f t="shared" si="108"/>
        <v>781.19999999999993</v>
      </c>
      <c r="J165" s="16">
        <f t="shared" si="108"/>
        <v>781.19999999999993</v>
      </c>
      <c r="K165" s="16">
        <f t="shared" si="108"/>
        <v>0</v>
      </c>
      <c r="L165" s="16">
        <f t="shared" si="108"/>
        <v>781.19999999999993</v>
      </c>
    </row>
    <row r="166" spans="1:12" ht="22.5">
      <c r="A166" s="40"/>
      <c r="B166" s="21" t="s">
        <v>184</v>
      </c>
      <c r="C166" s="13" t="s">
        <v>17</v>
      </c>
      <c r="D166" s="13" t="s">
        <v>40</v>
      </c>
      <c r="E166" s="13" t="s">
        <v>183</v>
      </c>
      <c r="F166" s="13"/>
      <c r="G166" s="15">
        <f t="shared" si="108"/>
        <v>781.19999999999993</v>
      </c>
      <c r="H166" s="15">
        <f t="shared" si="108"/>
        <v>0</v>
      </c>
      <c r="I166" s="15">
        <f t="shared" si="108"/>
        <v>781.19999999999993</v>
      </c>
      <c r="J166" s="15">
        <f t="shared" si="108"/>
        <v>781.19999999999993</v>
      </c>
      <c r="K166" s="15">
        <f t="shared" si="108"/>
        <v>0</v>
      </c>
      <c r="L166" s="15">
        <f t="shared" si="108"/>
        <v>781.19999999999993</v>
      </c>
    </row>
    <row r="167" spans="1:12">
      <c r="A167" s="40"/>
      <c r="B167" s="21" t="s">
        <v>187</v>
      </c>
      <c r="C167" s="13" t="s">
        <v>17</v>
      </c>
      <c r="D167" s="13" t="s">
        <v>40</v>
      </c>
      <c r="E167" s="13" t="s">
        <v>188</v>
      </c>
      <c r="F167" s="13"/>
      <c r="G167" s="15">
        <f t="shared" ref="G167" si="109">G168+G170+G172+G175+G177+G179</f>
        <v>781.19999999999993</v>
      </c>
      <c r="H167" s="15">
        <f t="shared" ref="H167:I167" si="110">H168+H170+H172+H175+H177+H179</f>
        <v>0</v>
      </c>
      <c r="I167" s="15">
        <f t="shared" si="110"/>
        <v>781.19999999999993</v>
      </c>
      <c r="J167" s="15">
        <f t="shared" ref="J167:L167" si="111">J168+J170+J172+J175+J177+J179</f>
        <v>781.19999999999993</v>
      </c>
      <c r="K167" s="15">
        <f t="shared" si="111"/>
        <v>0</v>
      </c>
      <c r="L167" s="15">
        <f t="shared" si="111"/>
        <v>781.19999999999993</v>
      </c>
    </row>
    <row r="168" spans="1:12">
      <c r="A168" s="40"/>
      <c r="B168" s="20" t="s">
        <v>348</v>
      </c>
      <c r="C168" s="13" t="s">
        <v>17</v>
      </c>
      <c r="D168" s="13" t="s">
        <v>40</v>
      </c>
      <c r="E168" s="13" t="s">
        <v>347</v>
      </c>
      <c r="F168" s="13"/>
      <c r="G168" s="15">
        <f t="shared" ref="G168:L168" si="112">SUM(G169:G169)</f>
        <v>50</v>
      </c>
      <c r="H168" s="15">
        <f t="shared" si="112"/>
        <v>0</v>
      </c>
      <c r="I168" s="15">
        <f t="shared" si="112"/>
        <v>50</v>
      </c>
      <c r="J168" s="15">
        <f t="shared" si="112"/>
        <v>50</v>
      </c>
      <c r="K168" s="15">
        <f t="shared" si="112"/>
        <v>0</v>
      </c>
      <c r="L168" s="15">
        <f t="shared" si="112"/>
        <v>50</v>
      </c>
    </row>
    <row r="169" spans="1:12" ht="22.5">
      <c r="A169" s="40"/>
      <c r="B169" s="21" t="s">
        <v>95</v>
      </c>
      <c r="C169" s="13" t="s">
        <v>17</v>
      </c>
      <c r="D169" s="13" t="s">
        <v>40</v>
      </c>
      <c r="E169" s="13" t="s">
        <v>347</v>
      </c>
      <c r="F169" s="13" t="s">
        <v>22</v>
      </c>
      <c r="G169" s="15">
        <v>50</v>
      </c>
      <c r="H169" s="15"/>
      <c r="I169" s="15">
        <f>G169+H169</f>
        <v>50</v>
      </c>
      <c r="J169" s="15">
        <v>50</v>
      </c>
      <c r="K169" s="15"/>
      <c r="L169" s="15">
        <f>J169+K169</f>
        <v>50</v>
      </c>
    </row>
    <row r="170" spans="1:12">
      <c r="A170" s="40"/>
      <c r="B170" s="19" t="s">
        <v>342</v>
      </c>
      <c r="C170" s="13" t="s">
        <v>17</v>
      </c>
      <c r="D170" s="13" t="s">
        <v>40</v>
      </c>
      <c r="E170" s="13" t="s">
        <v>340</v>
      </c>
      <c r="F170" s="13"/>
      <c r="G170" s="15">
        <f t="shared" ref="G170:L170" si="113">SUM(G171:G171)</f>
        <v>50</v>
      </c>
      <c r="H170" s="15">
        <f t="shared" si="113"/>
        <v>0</v>
      </c>
      <c r="I170" s="15">
        <f t="shared" si="113"/>
        <v>50</v>
      </c>
      <c r="J170" s="15">
        <f t="shared" si="113"/>
        <v>50</v>
      </c>
      <c r="K170" s="15">
        <f t="shared" si="113"/>
        <v>0</v>
      </c>
      <c r="L170" s="15">
        <f t="shared" si="113"/>
        <v>50</v>
      </c>
    </row>
    <row r="171" spans="1:12" ht="22.5">
      <c r="A171" s="40"/>
      <c r="B171" s="19" t="s">
        <v>95</v>
      </c>
      <c r="C171" s="13" t="s">
        <v>17</v>
      </c>
      <c r="D171" s="13" t="s">
        <v>40</v>
      </c>
      <c r="E171" s="13" t="s">
        <v>340</v>
      </c>
      <c r="F171" s="13" t="s">
        <v>22</v>
      </c>
      <c r="G171" s="15">
        <v>50</v>
      </c>
      <c r="H171" s="15"/>
      <c r="I171" s="15">
        <f>G171+H171</f>
        <v>50</v>
      </c>
      <c r="J171" s="15">
        <v>50</v>
      </c>
      <c r="K171" s="15"/>
      <c r="L171" s="15">
        <f>J171+K171</f>
        <v>50</v>
      </c>
    </row>
    <row r="172" spans="1:12" ht="22.5">
      <c r="A172" s="40"/>
      <c r="B172" s="21" t="s">
        <v>350</v>
      </c>
      <c r="C172" s="13" t="s">
        <v>17</v>
      </c>
      <c r="D172" s="13" t="s">
        <v>40</v>
      </c>
      <c r="E172" s="13" t="s">
        <v>349</v>
      </c>
      <c r="F172" s="13"/>
      <c r="G172" s="15">
        <f t="shared" ref="G172:I172" si="114">SUM(G173:G174)</f>
        <v>326.39999999999998</v>
      </c>
      <c r="H172" s="15">
        <f t="shared" si="114"/>
        <v>0</v>
      </c>
      <c r="I172" s="15">
        <f t="shared" si="114"/>
        <v>326.39999999999998</v>
      </c>
      <c r="J172" s="15">
        <f t="shared" ref="J172:L172" si="115">SUM(J173:J174)</f>
        <v>326.39999999999998</v>
      </c>
      <c r="K172" s="15">
        <f t="shared" si="115"/>
        <v>0</v>
      </c>
      <c r="L172" s="15">
        <f t="shared" si="115"/>
        <v>326.39999999999998</v>
      </c>
    </row>
    <row r="173" spans="1:12" ht="22.5">
      <c r="A173" s="40"/>
      <c r="B173" s="21" t="s">
        <v>21</v>
      </c>
      <c r="C173" s="13" t="s">
        <v>17</v>
      </c>
      <c r="D173" s="13" t="s">
        <v>40</v>
      </c>
      <c r="E173" s="13" t="s">
        <v>349</v>
      </c>
      <c r="F173" s="13" t="s">
        <v>27</v>
      </c>
      <c r="G173" s="15">
        <v>4.2</v>
      </c>
      <c r="H173" s="15"/>
      <c r="I173" s="15">
        <f>G173+H173</f>
        <v>4.2</v>
      </c>
      <c r="J173" s="15">
        <v>4.2</v>
      </c>
      <c r="K173" s="15"/>
      <c r="L173" s="15">
        <f>J173+K173</f>
        <v>4.2</v>
      </c>
    </row>
    <row r="174" spans="1:12" ht="22.5">
      <c r="A174" s="40"/>
      <c r="B174" s="21" t="s">
        <v>95</v>
      </c>
      <c r="C174" s="13" t="s">
        <v>17</v>
      </c>
      <c r="D174" s="13" t="s">
        <v>40</v>
      </c>
      <c r="E174" s="13" t="s">
        <v>349</v>
      </c>
      <c r="F174" s="13" t="s">
        <v>22</v>
      </c>
      <c r="G174" s="15">
        <v>322.2</v>
      </c>
      <c r="H174" s="15">
        <v>0</v>
      </c>
      <c r="I174" s="15">
        <f>G174+H174</f>
        <v>322.2</v>
      </c>
      <c r="J174" s="15">
        <v>322.2</v>
      </c>
      <c r="K174" s="15">
        <v>0</v>
      </c>
      <c r="L174" s="15">
        <f>J174+K174</f>
        <v>322.2</v>
      </c>
    </row>
    <row r="175" spans="1:12" ht="22.5">
      <c r="A175" s="40"/>
      <c r="B175" s="21" t="s">
        <v>175</v>
      </c>
      <c r="C175" s="13" t="s">
        <v>17</v>
      </c>
      <c r="D175" s="13" t="s">
        <v>40</v>
      </c>
      <c r="E175" s="13" t="s">
        <v>176</v>
      </c>
      <c r="F175" s="13"/>
      <c r="G175" s="15">
        <f t="shared" ref="G175:L175" si="116">SUM(G176:G176)</f>
        <v>171.7</v>
      </c>
      <c r="H175" s="15">
        <f t="shared" si="116"/>
        <v>0</v>
      </c>
      <c r="I175" s="15">
        <f t="shared" si="116"/>
        <v>171.7</v>
      </c>
      <c r="J175" s="15">
        <f t="shared" si="116"/>
        <v>171.7</v>
      </c>
      <c r="K175" s="15">
        <f t="shared" si="116"/>
        <v>0</v>
      </c>
      <c r="L175" s="15">
        <f t="shared" si="116"/>
        <v>171.7</v>
      </c>
    </row>
    <row r="176" spans="1:12" ht="22.5">
      <c r="A176" s="40"/>
      <c r="B176" s="21" t="s">
        <v>95</v>
      </c>
      <c r="C176" s="13" t="s">
        <v>17</v>
      </c>
      <c r="D176" s="13" t="s">
        <v>40</v>
      </c>
      <c r="E176" s="13" t="s">
        <v>176</v>
      </c>
      <c r="F176" s="13" t="s">
        <v>22</v>
      </c>
      <c r="G176" s="59">
        <v>171.7</v>
      </c>
      <c r="H176" s="23">
        <v>0</v>
      </c>
      <c r="I176" s="15">
        <f>G176+H176</f>
        <v>171.7</v>
      </c>
      <c r="J176" s="59">
        <v>171.7</v>
      </c>
      <c r="K176" s="23">
        <v>0</v>
      </c>
      <c r="L176" s="15">
        <f>J176+K176</f>
        <v>171.7</v>
      </c>
    </row>
    <row r="177" spans="1:12" ht="33.75">
      <c r="A177" s="40"/>
      <c r="B177" s="20" t="s">
        <v>353</v>
      </c>
      <c r="C177" s="13" t="s">
        <v>17</v>
      </c>
      <c r="D177" s="13" t="s">
        <v>40</v>
      </c>
      <c r="E177" s="13" t="s">
        <v>351</v>
      </c>
      <c r="F177" s="13"/>
      <c r="G177" s="23">
        <f t="shared" ref="G177:L177" si="117">SUM(G178)</f>
        <v>50</v>
      </c>
      <c r="H177" s="23">
        <f t="shared" si="117"/>
        <v>0</v>
      </c>
      <c r="I177" s="23">
        <f t="shared" si="117"/>
        <v>50</v>
      </c>
      <c r="J177" s="23">
        <f t="shared" si="117"/>
        <v>50</v>
      </c>
      <c r="K177" s="23">
        <f t="shared" si="117"/>
        <v>0</v>
      </c>
      <c r="L177" s="23">
        <f t="shared" si="117"/>
        <v>50</v>
      </c>
    </row>
    <row r="178" spans="1:12" ht="22.5">
      <c r="A178" s="40"/>
      <c r="B178" s="21" t="s">
        <v>95</v>
      </c>
      <c r="C178" s="13" t="s">
        <v>17</v>
      </c>
      <c r="D178" s="13" t="s">
        <v>40</v>
      </c>
      <c r="E178" s="13" t="s">
        <v>351</v>
      </c>
      <c r="F178" s="13" t="s">
        <v>22</v>
      </c>
      <c r="G178" s="23">
        <v>50</v>
      </c>
      <c r="H178" s="59"/>
      <c r="I178" s="15">
        <f>G178+H178</f>
        <v>50</v>
      </c>
      <c r="J178" s="23">
        <v>50</v>
      </c>
      <c r="K178" s="59"/>
      <c r="L178" s="15">
        <f>J178+K178</f>
        <v>50</v>
      </c>
    </row>
    <row r="179" spans="1:12" ht="22.5">
      <c r="A179" s="40"/>
      <c r="B179" s="21" t="s">
        <v>354</v>
      </c>
      <c r="C179" s="13" t="s">
        <v>17</v>
      </c>
      <c r="D179" s="13" t="s">
        <v>40</v>
      </c>
      <c r="E179" s="13" t="s">
        <v>352</v>
      </c>
      <c r="F179" s="13"/>
      <c r="G179" s="23">
        <f t="shared" ref="G179:L179" si="118">G180</f>
        <v>133.1</v>
      </c>
      <c r="H179" s="59">
        <f t="shared" si="118"/>
        <v>0</v>
      </c>
      <c r="I179" s="23">
        <f t="shared" si="118"/>
        <v>133.1</v>
      </c>
      <c r="J179" s="23">
        <f t="shared" si="118"/>
        <v>133.1</v>
      </c>
      <c r="K179" s="59">
        <f t="shared" si="118"/>
        <v>0</v>
      </c>
      <c r="L179" s="23">
        <f t="shared" si="118"/>
        <v>133.1</v>
      </c>
    </row>
    <row r="180" spans="1:12" ht="22.5">
      <c r="A180" s="40"/>
      <c r="B180" s="21" t="s">
        <v>95</v>
      </c>
      <c r="C180" s="13" t="s">
        <v>17</v>
      </c>
      <c r="D180" s="13" t="s">
        <v>40</v>
      </c>
      <c r="E180" s="13" t="s">
        <v>352</v>
      </c>
      <c r="F180" s="13" t="s">
        <v>22</v>
      </c>
      <c r="G180" s="23">
        <v>133.1</v>
      </c>
      <c r="H180" s="23">
        <v>0</v>
      </c>
      <c r="I180" s="15">
        <f>G180+H180</f>
        <v>133.1</v>
      </c>
      <c r="J180" s="23">
        <v>133.1</v>
      </c>
      <c r="K180" s="23">
        <v>0</v>
      </c>
      <c r="L180" s="15">
        <f>J180+K180</f>
        <v>133.1</v>
      </c>
    </row>
    <row r="181" spans="1:12">
      <c r="A181" s="40">
        <v>4</v>
      </c>
      <c r="B181" s="48" t="s">
        <v>41</v>
      </c>
      <c r="C181" s="41" t="s">
        <v>19</v>
      </c>
      <c r="D181" s="41"/>
      <c r="E181" s="41"/>
      <c r="F181" s="56"/>
      <c r="G181" s="54">
        <f t="shared" ref="G181" si="119">G182+G196+G201</f>
        <v>9325.7000000000007</v>
      </c>
      <c r="H181" s="54">
        <f t="shared" ref="H181:L181" si="120">H182+H196+H201</f>
        <v>-130</v>
      </c>
      <c r="I181" s="54">
        <f t="shared" si="120"/>
        <v>9195.7000000000007</v>
      </c>
      <c r="J181" s="54">
        <f t="shared" ref="J181" si="121">J182+J196+J201</f>
        <v>9638.6</v>
      </c>
      <c r="K181" s="54">
        <f t="shared" si="120"/>
        <v>-130</v>
      </c>
      <c r="L181" s="54">
        <f t="shared" si="120"/>
        <v>9508.6</v>
      </c>
    </row>
    <row r="182" spans="1:12">
      <c r="A182" s="44" t="s">
        <v>42</v>
      </c>
      <c r="B182" s="48" t="s">
        <v>165</v>
      </c>
      <c r="C182" s="41" t="s">
        <v>19</v>
      </c>
      <c r="D182" s="41" t="s">
        <v>47</v>
      </c>
      <c r="E182" s="41"/>
      <c r="F182" s="41"/>
      <c r="G182" s="16">
        <f>G183++G191</f>
        <v>619.4</v>
      </c>
      <c r="H182" s="16">
        <f>H183++H191</f>
        <v>0</v>
      </c>
      <c r="I182" s="16">
        <f>I183++I191</f>
        <v>619.4</v>
      </c>
      <c r="J182" s="16">
        <f>J183+J191</f>
        <v>619.4</v>
      </c>
      <c r="K182" s="16">
        <f>K183+K191</f>
        <v>0</v>
      </c>
      <c r="L182" s="16">
        <f>L183+L191</f>
        <v>619.4</v>
      </c>
    </row>
    <row r="183" spans="1:12" ht="33.75">
      <c r="A183" s="44"/>
      <c r="B183" s="21" t="s">
        <v>416</v>
      </c>
      <c r="C183" s="13" t="s">
        <v>19</v>
      </c>
      <c r="D183" s="13" t="s">
        <v>47</v>
      </c>
      <c r="E183" s="13" t="s">
        <v>183</v>
      </c>
      <c r="F183" s="14"/>
      <c r="G183" s="15">
        <f t="shared" ref="G183:L184" si="122">G184</f>
        <v>94.8</v>
      </c>
      <c r="H183" s="15">
        <f t="shared" si="122"/>
        <v>0</v>
      </c>
      <c r="I183" s="15">
        <f t="shared" si="122"/>
        <v>94.8</v>
      </c>
      <c r="J183" s="15">
        <f t="shared" si="122"/>
        <v>94.8</v>
      </c>
      <c r="K183" s="15">
        <f t="shared" si="122"/>
        <v>0</v>
      </c>
      <c r="L183" s="15">
        <f t="shared" si="122"/>
        <v>94.8</v>
      </c>
    </row>
    <row r="184" spans="1:12">
      <c r="A184" s="44"/>
      <c r="B184" s="21" t="s">
        <v>185</v>
      </c>
      <c r="C184" s="13" t="s">
        <v>19</v>
      </c>
      <c r="D184" s="13" t="s">
        <v>47</v>
      </c>
      <c r="E184" s="13" t="s">
        <v>186</v>
      </c>
      <c r="F184" s="14"/>
      <c r="G184" s="15">
        <f t="shared" si="122"/>
        <v>94.8</v>
      </c>
      <c r="H184" s="15">
        <f t="shared" si="122"/>
        <v>0</v>
      </c>
      <c r="I184" s="15">
        <f t="shared" si="122"/>
        <v>94.8</v>
      </c>
      <c r="J184" s="15">
        <f t="shared" si="122"/>
        <v>94.8</v>
      </c>
      <c r="K184" s="15">
        <f t="shared" si="122"/>
        <v>0</v>
      </c>
      <c r="L184" s="15">
        <f t="shared" si="122"/>
        <v>94.8</v>
      </c>
    </row>
    <row r="185" spans="1:12" ht="22.5">
      <c r="A185" s="44"/>
      <c r="B185" s="21" t="s">
        <v>369</v>
      </c>
      <c r="C185" s="13" t="s">
        <v>19</v>
      </c>
      <c r="D185" s="13" t="s">
        <v>47</v>
      </c>
      <c r="E185" s="13" t="s">
        <v>371</v>
      </c>
      <c r="F185" s="14"/>
      <c r="G185" s="15">
        <f t="shared" ref="G185:L185" si="123">G186+G188+G190</f>
        <v>94.8</v>
      </c>
      <c r="H185" s="15">
        <f t="shared" si="123"/>
        <v>0</v>
      </c>
      <c r="I185" s="15">
        <f t="shared" si="123"/>
        <v>94.8</v>
      </c>
      <c r="J185" s="15">
        <f t="shared" si="123"/>
        <v>94.8</v>
      </c>
      <c r="K185" s="15">
        <f t="shared" si="123"/>
        <v>0</v>
      </c>
      <c r="L185" s="15">
        <f t="shared" si="123"/>
        <v>94.8</v>
      </c>
    </row>
    <row r="186" spans="1:12">
      <c r="A186" s="44"/>
      <c r="B186" s="21" t="s">
        <v>370</v>
      </c>
      <c r="C186" s="13" t="s">
        <v>19</v>
      </c>
      <c r="D186" s="13" t="s">
        <v>47</v>
      </c>
      <c r="E186" s="13" t="s">
        <v>371</v>
      </c>
      <c r="F186" s="13" t="s">
        <v>69</v>
      </c>
      <c r="G186" s="15">
        <v>0</v>
      </c>
      <c r="H186" s="15">
        <v>0</v>
      </c>
      <c r="I186" s="15">
        <f>G186+H186</f>
        <v>0</v>
      </c>
      <c r="J186" s="15"/>
      <c r="K186" s="15">
        <v>0</v>
      </c>
      <c r="L186" s="15">
        <f>J186+K186</f>
        <v>0</v>
      </c>
    </row>
    <row r="187" spans="1:12" ht="67.5">
      <c r="A187" s="44"/>
      <c r="B187" s="18" t="s">
        <v>166</v>
      </c>
      <c r="C187" s="13" t="s">
        <v>19</v>
      </c>
      <c r="D187" s="13" t="s">
        <v>47</v>
      </c>
      <c r="E187" s="13" t="s">
        <v>422</v>
      </c>
      <c r="F187" s="13"/>
      <c r="G187" s="15">
        <f t="shared" ref="G187:L187" si="124">G188</f>
        <v>0</v>
      </c>
      <c r="H187" s="15">
        <f t="shared" si="124"/>
        <v>0</v>
      </c>
      <c r="I187" s="15">
        <f t="shared" si="124"/>
        <v>0</v>
      </c>
      <c r="J187" s="15">
        <f t="shared" si="124"/>
        <v>0</v>
      </c>
      <c r="K187" s="15">
        <f t="shared" si="124"/>
        <v>0</v>
      </c>
      <c r="L187" s="15">
        <f t="shared" si="124"/>
        <v>0</v>
      </c>
    </row>
    <row r="188" spans="1:12">
      <c r="A188" s="44"/>
      <c r="B188" s="21" t="s">
        <v>370</v>
      </c>
      <c r="C188" s="13" t="s">
        <v>19</v>
      </c>
      <c r="D188" s="13" t="s">
        <v>47</v>
      </c>
      <c r="E188" s="13" t="s">
        <v>422</v>
      </c>
      <c r="F188" s="13" t="s">
        <v>69</v>
      </c>
      <c r="G188" s="15">
        <v>0</v>
      </c>
      <c r="H188" s="15">
        <v>0</v>
      </c>
      <c r="I188" s="15">
        <f>G188+H188</f>
        <v>0</v>
      </c>
      <c r="J188" s="15">
        <v>0</v>
      </c>
      <c r="K188" s="15">
        <v>0</v>
      </c>
      <c r="L188" s="15">
        <f>J188+K188</f>
        <v>0</v>
      </c>
    </row>
    <row r="189" spans="1:12" ht="67.5">
      <c r="A189" s="44"/>
      <c r="B189" s="18" t="s">
        <v>470</v>
      </c>
      <c r="C189" s="13" t="s">
        <v>19</v>
      </c>
      <c r="D189" s="13" t="s">
        <v>47</v>
      </c>
      <c r="E189" s="13" t="s">
        <v>471</v>
      </c>
      <c r="F189" s="13"/>
      <c r="G189" s="15">
        <f t="shared" ref="G189:L189" si="125">G190</f>
        <v>94.8</v>
      </c>
      <c r="H189" s="15">
        <f t="shared" si="125"/>
        <v>0</v>
      </c>
      <c r="I189" s="15">
        <f t="shared" si="125"/>
        <v>94.8</v>
      </c>
      <c r="J189" s="15">
        <f t="shared" si="125"/>
        <v>94.8</v>
      </c>
      <c r="K189" s="15">
        <f t="shared" si="125"/>
        <v>0</v>
      </c>
      <c r="L189" s="15">
        <f t="shared" si="125"/>
        <v>94.8</v>
      </c>
    </row>
    <row r="190" spans="1:12" ht="22.5">
      <c r="A190" s="44"/>
      <c r="B190" s="21" t="s">
        <v>95</v>
      </c>
      <c r="C190" s="13" t="s">
        <v>19</v>
      </c>
      <c r="D190" s="13" t="s">
        <v>47</v>
      </c>
      <c r="E190" s="13" t="s">
        <v>471</v>
      </c>
      <c r="F190" s="13" t="s">
        <v>22</v>
      </c>
      <c r="G190" s="15">
        <v>94.8</v>
      </c>
      <c r="H190" s="15">
        <v>0</v>
      </c>
      <c r="I190" s="15">
        <f>G190+H190</f>
        <v>94.8</v>
      </c>
      <c r="J190" s="15">
        <v>94.8</v>
      </c>
      <c r="K190" s="15">
        <v>0</v>
      </c>
      <c r="L190" s="15">
        <f>J190+K190</f>
        <v>94.8</v>
      </c>
    </row>
    <row r="191" spans="1:12">
      <c r="A191" s="44"/>
      <c r="B191" s="19" t="s">
        <v>180</v>
      </c>
      <c r="C191" s="13" t="s">
        <v>19</v>
      </c>
      <c r="D191" s="13" t="s">
        <v>47</v>
      </c>
      <c r="E191" s="13" t="s">
        <v>164</v>
      </c>
      <c r="F191" s="13"/>
      <c r="G191" s="15">
        <f t="shared" ref="G191:L191" si="126">G192+G194</f>
        <v>524.6</v>
      </c>
      <c r="H191" s="15">
        <f t="shared" si="126"/>
        <v>0</v>
      </c>
      <c r="I191" s="15">
        <f t="shared" si="126"/>
        <v>524.6</v>
      </c>
      <c r="J191" s="15">
        <f t="shared" si="126"/>
        <v>524.6</v>
      </c>
      <c r="K191" s="15">
        <f t="shared" si="126"/>
        <v>0</v>
      </c>
      <c r="L191" s="15">
        <f t="shared" si="126"/>
        <v>524.6</v>
      </c>
    </row>
    <row r="192" spans="1:12" ht="33.75">
      <c r="A192" s="44"/>
      <c r="B192" s="20" t="s">
        <v>225</v>
      </c>
      <c r="C192" s="13" t="s">
        <v>19</v>
      </c>
      <c r="D192" s="13" t="s">
        <v>47</v>
      </c>
      <c r="E192" s="13" t="s">
        <v>167</v>
      </c>
      <c r="F192" s="13"/>
      <c r="G192" s="15">
        <f t="shared" ref="G192:L192" si="127">G193</f>
        <v>0</v>
      </c>
      <c r="H192" s="15">
        <f t="shared" si="127"/>
        <v>0</v>
      </c>
      <c r="I192" s="15">
        <f t="shared" si="127"/>
        <v>0</v>
      </c>
      <c r="J192" s="15">
        <f t="shared" si="127"/>
        <v>0</v>
      </c>
      <c r="K192" s="15">
        <f t="shared" si="127"/>
        <v>0</v>
      </c>
      <c r="L192" s="15">
        <f t="shared" si="127"/>
        <v>0</v>
      </c>
    </row>
    <row r="193" spans="1:12" ht="22.5">
      <c r="A193" s="44"/>
      <c r="B193" s="21" t="s">
        <v>95</v>
      </c>
      <c r="C193" s="13" t="s">
        <v>19</v>
      </c>
      <c r="D193" s="13" t="s">
        <v>47</v>
      </c>
      <c r="E193" s="13" t="s">
        <v>167</v>
      </c>
      <c r="F193" s="13" t="s">
        <v>22</v>
      </c>
      <c r="G193" s="15">
        <v>0</v>
      </c>
      <c r="H193" s="15">
        <v>0</v>
      </c>
      <c r="I193" s="15">
        <f>G193+H193</f>
        <v>0</v>
      </c>
      <c r="J193" s="15">
        <v>0</v>
      </c>
      <c r="K193" s="15">
        <v>0</v>
      </c>
      <c r="L193" s="15">
        <f>J193+K193</f>
        <v>0</v>
      </c>
    </row>
    <row r="194" spans="1:12" ht="33.75">
      <c r="A194" s="44"/>
      <c r="B194" s="18" t="s">
        <v>533</v>
      </c>
      <c r="C194" s="13" t="s">
        <v>19</v>
      </c>
      <c r="D194" s="13" t="s">
        <v>47</v>
      </c>
      <c r="E194" s="13" t="s">
        <v>473</v>
      </c>
      <c r="F194" s="13"/>
      <c r="G194" s="15">
        <f t="shared" ref="G194:L194" si="128">G195</f>
        <v>524.6</v>
      </c>
      <c r="H194" s="15">
        <f t="shared" si="128"/>
        <v>0</v>
      </c>
      <c r="I194" s="15">
        <f t="shared" si="128"/>
        <v>524.6</v>
      </c>
      <c r="J194" s="15">
        <f t="shared" si="128"/>
        <v>524.6</v>
      </c>
      <c r="K194" s="15">
        <f t="shared" si="128"/>
        <v>0</v>
      </c>
      <c r="L194" s="15">
        <f t="shared" si="128"/>
        <v>524.6</v>
      </c>
    </row>
    <row r="195" spans="1:12" ht="22.5">
      <c r="A195" s="44"/>
      <c r="B195" s="12" t="s">
        <v>95</v>
      </c>
      <c r="C195" s="13" t="s">
        <v>19</v>
      </c>
      <c r="D195" s="13" t="s">
        <v>47</v>
      </c>
      <c r="E195" s="13" t="s">
        <v>473</v>
      </c>
      <c r="F195" s="13" t="s">
        <v>22</v>
      </c>
      <c r="G195" s="15">
        <v>524.6</v>
      </c>
      <c r="H195" s="15">
        <v>0</v>
      </c>
      <c r="I195" s="15">
        <f>G195+H195</f>
        <v>524.6</v>
      </c>
      <c r="J195" s="15">
        <v>524.6</v>
      </c>
      <c r="K195" s="15">
        <v>0</v>
      </c>
      <c r="L195" s="15">
        <f>J195+K195</f>
        <v>524.6</v>
      </c>
    </row>
    <row r="196" spans="1:12">
      <c r="A196" s="44" t="s">
        <v>44</v>
      </c>
      <c r="B196" s="48" t="s">
        <v>118</v>
      </c>
      <c r="C196" s="41" t="s">
        <v>19</v>
      </c>
      <c r="D196" s="41" t="s">
        <v>43</v>
      </c>
      <c r="E196" s="41"/>
      <c r="F196" s="41"/>
      <c r="G196" s="54">
        <f t="shared" ref="G196:L198" si="129">G197</f>
        <v>7550.3</v>
      </c>
      <c r="H196" s="54">
        <f t="shared" si="129"/>
        <v>0</v>
      </c>
      <c r="I196" s="54">
        <f t="shared" si="129"/>
        <v>7550.3</v>
      </c>
      <c r="J196" s="54">
        <f t="shared" si="129"/>
        <v>7863.2</v>
      </c>
      <c r="K196" s="54">
        <f t="shared" si="129"/>
        <v>0</v>
      </c>
      <c r="L196" s="54">
        <f t="shared" si="129"/>
        <v>7863.2</v>
      </c>
    </row>
    <row r="197" spans="1:12" ht="22.5">
      <c r="A197" s="44"/>
      <c r="B197" s="21" t="s">
        <v>184</v>
      </c>
      <c r="C197" s="13" t="s">
        <v>19</v>
      </c>
      <c r="D197" s="13" t="s">
        <v>43</v>
      </c>
      <c r="E197" s="13" t="s">
        <v>183</v>
      </c>
      <c r="F197" s="13"/>
      <c r="G197" s="15">
        <f t="shared" si="129"/>
        <v>7550.3</v>
      </c>
      <c r="H197" s="15">
        <f t="shared" si="129"/>
        <v>0</v>
      </c>
      <c r="I197" s="15">
        <f t="shared" si="129"/>
        <v>7550.3</v>
      </c>
      <c r="J197" s="15">
        <f t="shared" si="129"/>
        <v>7863.2</v>
      </c>
      <c r="K197" s="15">
        <f t="shared" si="129"/>
        <v>0</v>
      </c>
      <c r="L197" s="15">
        <f t="shared" si="129"/>
        <v>7863.2</v>
      </c>
    </row>
    <row r="198" spans="1:12">
      <c r="A198" s="44"/>
      <c r="B198" s="21" t="s">
        <v>185</v>
      </c>
      <c r="C198" s="13" t="s">
        <v>19</v>
      </c>
      <c r="D198" s="13" t="s">
        <v>43</v>
      </c>
      <c r="E198" s="13" t="s">
        <v>186</v>
      </c>
      <c r="F198" s="13"/>
      <c r="G198" s="15">
        <f t="shared" si="129"/>
        <v>7550.3</v>
      </c>
      <c r="H198" s="15">
        <f>H199</f>
        <v>0</v>
      </c>
      <c r="I198" s="15">
        <f t="shared" si="129"/>
        <v>7550.3</v>
      </c>
      <c r="J198" s="15">
        <f t="shared" si="129"/>
        <v>7863.2</v>
      </c>
      <c r="K198" s="15">
        <f>K199</f>
        <v>0</v>
      </c>
      <c r="L198" s="15">
        <f t="shared" si="129"/>
        <v>7863.2</v>
      </c>
    </row>
    <row r="199" spans="1:12">
      <c r="A199" s="44"/>
      <c r="B199" s="20" t="s">
        <v>119</v>
      </c>
      <c r="C199" s="13" t="s">
        <v>19</v>
      </c>
      <c r="D199" s="13" t="s">
        <v>43</v>
      </c>
      <c r="E199" s="13" t="s">
        <v>120</v>
      </c>
      <c r="F199" s="13"/>
      <c r="G199" s="15">
        <f t="shared" ref="G199:L199" si="130">SUM(G200:G200)</f>
        <v>7550.3</v>
      </c>
      <c r="H199" s="15">
        <f t="shared" si="130"/>
        <v>0</v>
      </c>
      <c r="I199" s="15">
        <f t="shared" si="130"/>
        <v>7550.3</v>
      </c>
      <c r="J199" s="15">
        <f t="shared" si="130"/>
        <v>7863.2</v>
      </c>
      <c r="K199" s="15">
        <f t="shared" si="130"/>
        <v>0</v>
      </c>
      <c r="L199" s="15">
        <f t="shared" si="130"/>
        <v>7863.2</v>
      </c>
    </row>
    <row r="200" spans="1:12" ht="22.5">
      <c r="A200" s="44"/>
      <c r="B200" s="21" t="s">
        <v>95</v>
      </c>
      <c r="C200" s="13" t="s">
        <v>19</v>
      </c>
      <c r="D200" s="13" t="s">
        <v>43</v>
      </c>
      <c r="E200" s="13" t="s">
        <v>120</v>
      </c>
      <c r="F200" s="13" t="s">
        <v>22</v>
      </c>
      <c r="G200" s="15">
        <v>7550.3</v>
      </c>
      <c r="H200" s="15"/>
      <c r="I200" s="15">
        <f>G200+H200</f>
        <v>7550.3</v>
      </c>
      <c r="J200" s="15">
        <v>7863.2</v>
      </c>
      <c r="K200" s="15"/>
      <c r="L200" s="15">
        <f>J200+K200</f>
        <v>7863.2</v>
      </c>
    </row>
    <row r="201" spans="1:12">
      <c r="A201" s="44" t="s">
        <v>410</v>
      </c>
      <c r="B201" s="48" t="s">
        <v>357</v>
      </c>
      <c r="C201" s="28" t="s">
        <v>19</v>
      </c>
      <c r="D201" s="28" t="s">
        <v>45</v>
      </c>
      <c r="E201" s="28"/>
      <c r="F201" s="28"/>
      <c r="G201" s="16">
        <f t="shared" ref="G201:L201" si="131">G202+G208+G213</f>
        <v>1156</v>
      </c>
      <c r="H201" s="16">
        <f t="shared" si="131"/>
        <v>-130</v>
      </c>
      <c r="I201" s="16">
        <f t="shared" si="131"/>
        <v>1026</v>
      </c>
      <c r="J201" s="16">
        <f t="shared" si="131"/>
        <v>1156</v>
      </c>
      <c r="K201" s="16">
        <f t="shared" si="131"/>
        <v>-130</v>
      </c>
      <c r="L201" s="16">
        <f t="shared" si="131"/>
        <v>1026</v>
      </c>
    </row>
    <row r="202" spans="1:12" ht="22.5">
      <c r="A202" s="44"/>
      <c r="B202" s="21" t="s">
        <v>189</v>
      </c>
      <c r="C202" s="13" t="s">
        <v>19</v>
      </c>
      <c r="D202" s="13" t="s">
        <v>45</v>
      </c>
      <c r="E202" s="13" t="s">
        <v>327</v>
      </c>
      <c r="F202" s="13"/>
      <c r="G202" s="15">
        <f t="shared" ref="G202:L202" si="132">G203</f>
        <v>150</v>
      </c>
      <c r="H202" s="15">
        <f t="shared" si="132"/>
        <v>0</v>
      </c>
      <c r="I202" s="15">
        <f t="shared" si="132"/>
        <v>150</v>
      </c>
      <c r="J202" s="15">
        <f t="shared" si="132"/>
        <v>150</v>
      </c>
      <c r="K202" s="15">
        <f t="shared" si="132"/>
        <v>0</v>
      </c>
      <c r="L202" s="15">
        <f t="shared" si="132"/>
        <v>150</v>
      </c>
    </row>
    <row r="203" spans="1:12" ht="22.5">
      <c r="A203" s="44"/>
      <c r="B203" s="21" t="s">
        <v>358</v>
      </c>
      <c r="C203" s="13" t="s">
        <v>19</v>
      </c>
      <c r="D203" s="13" t="s">
        <v>45</v>
      </c>
      <c r="E203" s="13" t="s">
        <v>355</v>
      </c>
      <c r="F203" s="13"/>
      <c r="G203" s="15">
        <f t="shared" ref="G203:L203" si="133">G204+G206</f>
        <v>150</v>
      </c>
      <c r="H203" s="15">
        <f t="shared" si="133"/>
        <v>0</v>
      </c>
      <c r="I203" s="15">
        <f t="shared" si="133"/>
        <v>150</v>
      </c>
      <c r="J203" s="15">
        <f t="shared" si="133"/>
        <v>150</v>
      </c>
      <c r="K203" s="15">
        <f t="shared" si="133"/>
        <v>0</v>
      </c>
      <c r="L203" s="15">
        <f t="shared" si="133"/>
        <v>150</v>
      </c>
    </row>
    <row r="204" spans="1:12" ht="22.5">
      <c r="A204" s="44"/>
      <c r="B204" s="21" t="s">
        <v>359</v>
      </c>
      <c r="C204" s="13" t="s">
        <v>19</v>
      </c>
      <c r="D204" s="13" t="s">
        <v>45</v>
      </c>
      <c r="E204" s="13" t="s">
        <v>356</v>
      </c>
      <c r="F204" s="13"/>
      <c r="G204" s="15">
        <f t="shared" ref="G204:L204" si="134">SUM(G205:G205)</f>
        <v>100</v>
      </c>
      <c r="H204" s="15">
        <f t="shared" si="134"/>
        <v>0</v>
      </c>
      <c r="I204" s="15">
        <f t="shared" si="134"/>
        <v>100</v>
      </c>
      <c r="J204" s="15">
        <f t="shared" si="134"/>
        <v>100</v>
      </c>
      <c r="K204" s="15">
        <f t="shared" si="134"/>
        <v>0</v>
      </c>
      <c r="L204" s="15">
        <f t="shared" si="134"/>
        <v>100</v>
      </c>
    </row>
    <row r="205" spans="1:12" ht="33.75">
      <c r="A205" s="44"/>
      <c r="B205" s="21" t="s">
        <v>201</v>
      </c>
      <c r="C205" s="13" t="s">
        <v>19</v>
      </c>
      <c r="D205" s="13" t="s">
        <v>45</v>
      </c>
      <c r="E205" s="13" t="s">
        <v>356</v>
      </c>
      <c r="F205" s="13" t="s">
        <v>204</v>
      </c>
      <c r="G205" s="15">
        <v>100</v>
      </c>
      <c r="H205" s="15"/>
      <c r="I205" s="15">
        <f>G205+H205</f>
        <v>100</v>
      </c>
      <c r="J205" s="15">
        <v>100</v>
      </c>
      <c r="K205" s="15"/>
      <c r="L205" s="15">
        <f>J205+K205</f>
        <v>100</v>
      </c>
    </row>
    <row r="206" spans="1:12">
      <c r="A206" s="44"/>
      <c r="B206" s="21" t="s">
        <v>362</v>
      </c>
      <c r="C206" s="13" t="s">
        <v>19</v>
      </c>
      <c r="D206" s="13" t="s">
        <v>45</v>
      </c>
      <c r="E206" s="13" t="s">
        <v>361</v>
      </c>
      <c r="F206" s="13"/>
      <c r="G206" s="15">
        <f t="shared" ref="G206:L206" si="135">SUM(G207:G207)</f>
        <v>50</v>
      </c>
      <c r="H206" s="15">
        <f t="shared" si="135"/>
        <v>0</v>
      </c>
      <c r="I206" s="15">
        <f t="shared" si="135"/>
        <v>50</v>
      </c>
      <c r="J206" s="15">
        <f t="shared" si="135"/>
        <v>50</v>
      </c>
      <c r="K206" s="15">
        <f t="shared" si="135"/>
        <v>0</v>
      </c>
      <c r="L206" s="15">
        <f t="shared" si="135"/>
        <v>50</v>
      </c>
    </row>
    <row r="207" spans="1:12" ht="22.5">
      <c r="A207" s="44"/>
      <c r="B207" s="21" t="s">
        <v>95</v>
      </c>
      <c r="C207" s="13" t="s">
        <v>19</v>
      </c>
      <c r="D207" s="13" t="s">
        <v>45</v>
      </c>
      <c r="E207" s="13" t="s">
        <v>361</v>
      </c>
      <c r="F207" s="13" t="s">
        <v>22</v>
      </c>
      <c r="G207" s="15">
        <v>50</v>
      </c>
      <c r="H207" s="15"/>
      <c r="I207" s="15">
        <f>G207+H207</f>
        <v>50</v>
      </c>
      <c r="J207" s="15">
        <v>50</v>
      </c>
      <c r="K207" s="15"/>
      <c r="L207" s="15">
        <f>J207+K207</f>
        <v>50</v>
      </c>
    </row>
    <row r="208" spans="1:12" ht="22.5">
      <c r="A208" s="44"/>
      <c r="B208" s="20" t="s">
        <v>181</v>
      </c>
      <c r="C208" s="13" t="s">
        <v>19</v>
      </c>
      <c r="D208" s="13" t="s">
        <v>45</v>
      </c>
      <c r="E208" s="13" t="s">
        <v>182</v>
      </c>
      <c r="F208" s="13"/>
      <c r="G208" s="15">
        <f t="shared" ref="G208:L209" si="136">G209</f>
        <v>876</v>
      </c>
      <c r="H208" s="15">
        <f t="shared" si="136"/>
        <v>0</v>
      </c>
      <c r="I208" s="15">
        <f t="shared" si="136"/>
        <v>876</v>
      </c>
      <c r="J208" s="15">
        <f t="shared" si="136"/>
        <v>876</v>
      </c>
      <c r="K208" s="15">
        <f t="shared" si="136"/>
        <v>0</v>
      </c>
      <c r="L208" s="15">
        <f t="shared" si="136"/>
        <v>876</v>
      </c>
    </row>
    <row r="209" spans="1:12" ht="22.5">
      <c r="A209" s="44"/>
      <c r="B209" s="20" t="s">
        <v>365</v>
      </c>
      <c r="C209" s="13" t="s">
        <v>19</v>
      </c>
      <c r="D209" s="13" t="s">
        <v>45</v>
      </c>
      <c r="E209" s="13" t="s">
        <v>363</v>
      </c>
      <c r="F209" s="13"/>
      <c r="G209" s="15">
        <f t="shared" si="136"/>
        <v>876</v>
      </c>
      <c r="H209" s="15">
        <f t="shared" si="136"/>
        <v>0</v>
      </c>
      <c r="I209" s="15">
        <f t="shared" si="136"/>
        <v>876</v>
      </c>
      <c r="J209" s="15">
        <f t="shared" si="136"/>
        <v>876</v>
      </c>
      <c r="K209" s="15">
        <f t="shared" si="136"/>
        <v>0</v>
      </c>
      <c r="L209" s="15">
        <f t="shared" si="136"/>
        <v>876</v>
      </c>
    </row>
    <row r="210" spans="1:12" ht="33.75">
      <c r="A210" s="44"/>
      <c r="B210" s="20" t="s">
        <v>366</v>
      </c>
      <c r="C210" s="13" t="s">
        <v>19</v>
      </c>
      <c r="D210" s="13" t="s">
        <v>45</v>
      </c>
      <c r="E210" s="13" t="s">
        <v>364</v>
      </c>
      <c r="F210" s="13"/>
      <c r="G210" s="15">
        <f t="shared" ref="G210" si="137">SUM(G211:G212)</f>
        <v>876</v>
      </c>
      <c r="H210" s="15">
        <f t="shared" ref="H210:I210" si="138">SUM(H211:H212)</f>
        <v>0</v>
      </c>
      <c r="I210" s="15">
        <f t="shared" si="138"/>
        <v>876</v>
      </c>
      <c r="J210" s="15">
        <f t="shared" ref="J210:L210" si="139">SUM(J211:J212)</f>
        <v>876</v>
      </c>
      <c r="K210" s="15">
        <f t="shared" si="139"/>
        <v>0</v>
      </c>
      <c r="L210" s="15">
        <f t="shared" si="139"/>
        <v>876</v>
      </c>
    </row>
    <row r="211" spans="1:12" ht="22.5">
      <c r="A211" s="44"/>
      <c r="B211" s="21" t="s">
        <v>21</v>
      </c>
      <c r="C211" s="13" t="s">
        <v>19</v>
      </c>
      <c r="D211" s="13" t="s">
        <v>45</v>
      </c>
      <c r="E211" s="13" t="s">
        <v>364</v>
      </c>
      <c r="F211" s="13" t="s">
        <v>27</v>
      </c>
      <c r="G211" s="15">
        <v>238</v>
      </c>
      <c r="H211" s="15"/>
      <c r="I211" s="15">
        <f>G211+H211</f>
        <v>238</v>
      </c>
      <c r="J211" s="15">
        <v>238</v>
      </c>
      <c r="K211" s="15"/>
      <c r="L211" s="15">
        <f>J211+K211</f>
        <v>238</v>
      </c>
    </row>
    <row r="212" spans="1:12" ht="22.5">
      <c r="A212" s="44"/>
      <c r="B212" s="21" t="s">
        <v>95</v>
      </c>
      <c r="C212" s="13" t="s">
        <v>19</v>
      </c>
      <c r="D212" s="13" t="s">
        <v>45</v>
      </c>
      <c r="E212" s="13" t="s">
        <v>364</v>
      </c>
      <c r="F212" s="13" t="s">
        <v>22</v>
      </c>
      <c r="G212" s="15">
        <v>638</v>
      </c>
      <c r="H212" s="15"/>
      <c r="I212" s="15">
        <f>G212+H212</f>
        <v>638</v>
      </c>
      <c r="J212" s="15">
        <v>638</v>
      </c>
      <c r="K212" s="15"/>
      <c r="L212" s="15">
        <f>J212+K212</f>
        <v>638</v>
      </c>
    </row>
    <row r="213" spans="1:12">
      <c r="A213" s="44"/>
      <c r="B213" s="12" t="s">
        <v>180</v>
      </c>
      <c r="C213" s="13" t="s">
        <v>19</v>
      </c>
      <c r="D213" s="13" t="s">
        <v>45</v>
      </c>
      <c r="E213" s="13" t="s">
        <v>164</v>
      </c>
      <c r="F213" s="14"/>
      <c r="G213" s="15">
        <f>G214+G218</f>
        <v>130</v>
      </c>
      <c r="H213" s="15">
        <f t="shared" ref="H213:L213" si="140">H214+H218</f>
        <v>-130</v>
      </c>
      <c r="I213" s="15">
        <f t="shared" si="140"/>
        <v>0</v>
      </c>
      <c r="J213" s="15">
        <f t="shared" si="140"/>
        <v>130</v>
      </c>
      <c r="K213" s="15">
        <f t="shared" si="140"/>
        <v>-130</v>
      </c>
      <c r="L213" s="15">
        <f t="shared" si="140"/>
        <v>0</v>
      </c>
    </row>
    <row r="214" spans="1:12" ht="22.5">
      <c r="A214" s="44"/>
      <c r="B214" s="12" t="s">
        <v>105</v>
      </c>
      <c r="C214" s="13" t="s">
        <v>19</v>
      </c>
      <c r="D214" s="13" t="s">
        <v>45</v>
      </c>
      <c r="E214" s="13" t="s">
        <v>476</v>
      </c>
      <c r="F214" s="14"/>
      <c r="G214" s="15">
        <f t="shared" ref="G214:L214" si="141">SUM(G215:G217)</f>
        <v>130</v>
      </c>
      <c r="H214" s="15">
        <f t="shared" si="141"/>
        <v>-130</v>
      </c>
      <c r="I214" s="15">
        <f t="shared" si="141"/>
        <v>0</v>
      </c>
      <c r="J214" s="15">
        <f t="shared" si="141"/>
        <v>130</v>
      </c>
      <c r="K214" s="15">
        <f t="shared" si="141"/>
        <v>-130</v>
      </c>
      <c r="L214" s="15">
        <f t="shared" si="141"/>
        <v>0</v>
      </c>
    </row>
    <row r="215" spans="1:12">
      <c r="A215" s="44"/>
      <c r="B215" s="12" t="s">
        <v>91</v>
      </c>
      <c r="C215" s="13" t="s">
        <v>19</v>
      </c>
      <c r="D215" s="13" t="s">
        <v>45</v>
      </c>
      <c r="E215" s="13" t="s">
        <v>476</v>
      </c>
      <c r="F215" s="14" t="s">
        <v>13</v>
      </c>
      <c r="G215" s="15">
        <v>97</v>
      </c>
      <c r="H215" s="15">
        <v>-97</v>
      </c>
      <c r="I215" s="15">
        <f>G215+H215</f>
        <v>0</v>
      </c>
      <c r="J215" s="15">
        <v>97</v>
      </c>
      <c r="K215" s="15">
        <v>-97</v>
      </c>
      <c r="L215" s="15">
        <f>J215+K215</f>
        <v>0</v>
      </c>
    </row>
    <row r="216" spans="1:12" ht="33.75">
      <c r="A216" s="44"/>
      <c r="B216" s="12" t="s">
        <v>92</v>
      </c>
      <c r="C216" s="13" t="s">
        <v>19</v>
      </c>
      <c r="D216" s="13" t="s">
        <v>45</v>
      </c>
      <c r="E216" s="13" t="s">
        <v>476</v>
      </c>
      <c r="F216" s="14" t="s">
        <v>93</v>
      </c>
      <c r="G216" s="15">
        <v>29.3</v>
      </c>
      <c r="H216" s="15">
        <v>-29.3</v>
      </c>
      <c r="I216" s="15">
        <f>G216+H216</f>
        <v>0</v>
      </c>
      <c r="J216" s="15">
        <v>29.3</v>
      </c>
      <c r="K216" s="15">
        <v>-29.3</v>
      </c>
      <c r="L216" s="15">
        <f>J216+K216</f>
        <v>0</v>
      </c>
    </row>
    <row r="217" spans="1:12" ht="22.5">
      <c r="A217" s="44"/>
      <c r="B217" s="12" t="s">
        <v>95</v>
      </c>
      <c r="C217" s="13" t="s">
        <v>19</v>
      </c>
      <c r="D217" s="13" t="s">
        <v>45</v>
      </c>
      <c r="E217" s="13" t="s">
        <v>476</v>
      </c>
      <c r="F217" s="14" t="s">
        <v>22</v>
      </c>
      <c r="G217" s="15">
        <v>3.7</v>
      </c>
      <c r="H217" s="15">
        <v>-3.7</v>
      </c>
      <c r="I217" s="15">
        <f>G217+H217</f>
        <v>0</v>
      </c>
      <c r="J217" s="15">
        <v>3.7</v>
      </c>
      <c r="K217" s="15">
        <v>-3.7</v>
      </c>
      <c r="L217" s="15">
        <f>J217+K217</f>
        <v>0</v>
      </c>
    </row>
    <row r="218" spans="1:12" ht="22.5">
      <c r="A218" s="44"/>
      <c r="B218" s="12" t="s">
        <v>105</v>
      </c>
      <c r="C218" s="13" t="s">
        <v>19</v>
      </c>
      <c r="D218" s="13" t="s">
        <v>45</v>
      </c>
      <c r="E218" s="13" t="s">
        <v>106</v>
      </c>
      <c r="F218" s="14"/>
      <c r="G218" s="15">
        <f t="shared" ref="G218:L218" si="142">SUM(G219:G221)</f>
        <v>0</v>
      </c>
      <c r="H218" s="15">
        <f t="shared" si="142"/>
        <v>0</v>
      </c>
      <c r="I218" s="15">
        <f t="shared" si="142"/>
        <v>0</v>
      </c>
      <c r="J218" s="15">
        <f t="shared" si="142"/>
        <v>0</v>
      </c>
      <c r="K218" s="15">
        <f t="shared" si="142"/>
        <v>0</v>
      </c>
      <c r="L218" s="15">
        <f t="shared" si="142"/>
        <v>0</v>
      </c>
    </row>
    <row r="219" spans="1:12">
      <c r="A219" s="44"/>
      <c r="B219" s="12" t="s">
        <v>91</v>
      </c>
      <c r="C219" s="13" t="s">
        <v>19</v>
      </c>
      <c r="D219" s="13" t="s">
        <v>45</v>
      </c>
      <c r="E219" s="13" t="s">
        <v>106</v>
      </c>
      <c r="F219" s="14" t="s">
        <v>13</v>
      </c>
      <c r="G219" s="15">
        <v>0</v>
      </c>
      <c r="H219" s="15">
        <v>0</v>
      </c>
      <c r="I219" s="15">
        <f>G219+H219</f>
        <v>0</v>
      </c>
      <c r="J219" s="15">
        <v>0</v>
      </c>
      <c r="K219" s="15">
        <v>0</v>
      </c>
      <c r="L219" s="15">
        <f>J219+K219</f>
        <v>0</v>
      </c>
    </row>
    <row r="220" spans="1:12" ht="33.75">
      <c r="A220" s="44"/>
      <c r="B220" s="12" t="s">
        <v>92</v>
      </c>
      <c r="C220" s="13" t="s">
        <v>19</v>
      </c>
      <c r="D220" s="13" t="s">
        <v>45</v>
      </c>
      <c r="E220" s="13" t="s">
        <v>106</v>
      </c>
      <c r="F220" s="14" t="s">
        <v>93</v>
      </c>
      <c r="G220" s="15">
        <v>0</v>
      </c>
      <c r="H220" s="15">
        <v>0</v>
      </c>
      <c r="I220" s="15">
        <f>G220+H220</f>
        <v>0</v>
      </c>
      <c r="J220" s="15">
        <v>0</v>
      </c>
      <c r="K220" s="15">
        <v>0</v>
      </c>
      <c r="L220" s="15">
        <f>J220+K220</f>
        <v>0</v>
      </c>
    </row>
    <row r="221" spans="1:12" ht="22.5">
      <c r="A221" s="44"/>
      <c r="B221" s="12" t="s">
        <v>95</v>
      </c>
      <c r="C221" s="13" t="s">
        <v>19</v>
      </c>
      <c r="D221" s="13" t="s">
        <v>45</v>
      </c>
      <c r="E221" s="13" t="s">
        <v>106</v>
      </c>
      <c r="F221" s="14" t="s">
        <v>22</v>
      </c>
      <c r="G221" s="15">
        <v>0</v>
      </c>
      <c r="H221" s="15">
        <v>0</v>
      </c>
      <c r="I221" s="15">
        <f>G221+H221</f>
        <v>0</v>
      </c>
      <c r="J221" s="15">
        <v>0</v>
      </c>
      <c r="K221" s="15">
        <v>0</v>
      </c>
      <c r="L221" s="15">
        <f>J221+K221</f>
        <v>0</v>
      </c>
    </row>
    <row r="222" spans="1:12">
      <c r="A222" s="40">
        <v>5</v>
      </c>
      <c r="B222" s="48" t="s">
        <v>46</v>
      </c>
      <c r="C222" s="41" t="s">
        <v>47</v>
      </c>
      <c r="D222" s="41"/>
      <c r="E222" s="41"/>
      <c r="F222" s="56"/>
      <c r="G222" s="60">
        <f t="shared" ref="G222" si="143">G223+G230+G250+G259</f>
        <v>136908.80000000002</v>
      </c>
      <c r="H222" s="60">
        <f t="shared" ref="H222:L222" si="144">H223+H230+H250+H259</f>
        <v>-531.30000000000018</v>
      </c>
      <c r="I222" s="60">
        <f t="shared" si="144"/>
        <v>136377.5</v>
      </c>
      <c r="J222" s="60">
        <f t="shared" si="144"/>
        <v>18228</v>
      </c>
      <c r="K222" s="60">
        <f t="shared" si="144"/>
        <v>0</v>
      </c>
      <c r="L222" s="60">
        <f t="shared" si="144"/>
        <v>18228</v>
      </c>
    </row>
    <row r="223" spans="1:12">
      <c r="A223" s="44" t="s">
        <v>48</v>
      </c>
      <c r="B223" s="48" t="s">
        <v>367</v>
      </c>
      <c r="C223" s="28" t="s">
        <v>47</v>
      </c>
      <c r="D223" s="28" t="s">
        <v>8</v>
      </c>
      <c r="E223" s="28"/>
      <c r="F223" s="28"/>
      <c r="G223" s="16">
        <f t="shared" ref="G223:L225" si="145">G224</f>
        <v>103.1</v>
      </c>
      <c r="H223" s="16">
        <f t="shared" si="145"/>
        <v>0</v>
      </c>
      <c r="I223" s="16">
        <f t="shared" si="145"/>
        <v>103.1</v>
      </c>
      <c r="J223" s="16">
        <f t="shared" si="145"/>
        <v>103.1</v>
      </c>
      <c r="K223" s="16">
        <f t="shared" si="145"/>
        <v>0</v>
      </c>
      <c r="L223" s="16">
        <f t="shared" si="145"/>
        <v>103.1</v>
      </c>
    </row>
    <row r="224" spans="1:12" ht="22.5">
      <c r="A224" s="40"/>
      <c r="B224" s="20" t="s">
        <v>181</v>
      </c>
      <c r="C224" s="13" t="s">
        <v>47</v>
      </c>
      <c r="D224" s="13" t="s">
        <v>8</v>
      </c>
      <c r="E224" s="13" t="s">
        <v>182</v>
      </c>
      <c r="F224" s="13"/>
      <c r="G224" s="15">
        <f t="shared" si="145"/>
        <v>103.1</v>
      </c>
      <c r="H224" s="15">
        <f t="shared" si="145"/>
        <v>0</v>
      </c>
      <c r="I224" s="15">
        <f t="shared" si="145"/>
        <v>103.1</v>
      </c>
      <c r="J224" s="15">
        <f t="shared" si="145"/>
        <v>103.1</v>
      </c>
      <c r="K224" s="15">
        <f t="shared" si="145"/>
        <v>0</v>
      </c>
      <c r="L224" s="15">
        <f t="shared" si="145"/>
        <v>103.1</v>
      </c>
    </row>
    <row r="225" spans="1:12" ht="22.5">
      <c r="A225" s="40"/>
      <c r="B225" s="20" t="s">
        <v>365</v>
      </c>
      <c r="C225" s="13" t="s">
        <v>47</v>
      </c>
      <c r="D225" s="13" t="s">
        <v>8</v>
      </c>
      <c r="E225" s="13" t="s">
        <v>363</v>
      </c>
      <c r="F225" s="13"/>
      <c r="G225" s="15">
        <f t="shared" si="145"/>
        <v>103.1</v>
      </c>
      <c r="H225" s="15">
        <f t="shared" si="145"/>
        <v>0</v>
      </c>
      <c r="I225" s="15">
        <f t="shared" si="145"/>
        <v>103.1</v>
      </c>
      <c r="J225" s="15">
        <f t="shared" si="145"/>
        <v>103.1</v>
      </c>
      <c r="K225" s="15">
        <f t="shared" si="145"/>
        <v>0</v>
      </c>
      <c r="L225" s="15">
        <f t="shared" si="145"/>
        <v>103.1</v>
      </c>
    </row>
    <row r="226" spans="1:12" ht="33.75">
      <c r="A226" s="40"/>
      <c r="B226" s="20" t="s">
        <v>366</v>
      </c>
      <c r="C226" s="13" t="s">
        <v>47</v>
      </c>
      <c r="D226" s="13" t="s">
        <v>8</v>
      </c>
      <c r="E226" s="13" t="s">
        <v>364</v>
      </c>
      <c r="F226" s="13"/>
      <c r="G226" s="15">
        <f t="shared" ref="G226" si="146">SUM(G227:G229)</f>
        <v>103.1</v>
      </c>
      <c r="H226" s="15">
        <f t="shared" ref="H226:I226" si="147">SUM(H227:H229)</f>
        <v>0</v>
      </c>
      <c r="I226" s="15">
        <f t="shared" si="147"/>
        <v>103.1</v>
      </c>
      <c r="J226" s="15">
        <f t="shared" ref="J226" si="148">SUM(J227:J229)</f>
        <v>103.1</v>
      </c>
      <c r="K226" s="15">
        <f t="shared" ref="K226:L226" si="149">SUM(K227:K229)</f>
        <v>0</v>
      </c>
      <c r="L226" s="15">
        <f t="shared" si="149"/>
        <v>103.1</v>
      </c>
    </row>
    <row r="227" spans="1:12" ht="22.5">
      <c r="A227" s="40"/>
      <c r="B227" s="21" t="s">
        <v>95</v>
      </c>
      <c r="C227" s="13" t="s">
        <v>47</v>
      </c>
      <c r="D227" s="13" t="s">
        <v>8</v>
      </c>
      <c r="E227" s="13" t="s">
        <v>364</v>
      </c>
      <c r="F227" s="13" t="s">
        <v>22</v>
      </c>
      <c r="G227" s="23">
        <v>56.1</v>
      </c>
      <c r="H227" s="23">
        <v>0</v>
      </c>
      <c r="I227" s="15">
        <f>G227+H227</f>
        <v>56.1</v>
      </c>
      <c r="J227" s="23">
        <v>56.1</v>
      </c>
      <c r="K227" s="23">
        <v>0</v>
      </c>
      <c r="L227" s="15">
        <f>J227+K227</f>
        <v>56.1</v>
      </c>
    </row>
    <row r="228" spans="1:12">
      <c r="A228" s="40"/>
      <c r="B228" s="21" t="s">
        <v>304</v>
      </c>
      <c r="C228" s="13" t="s">
        <v>47</v>
      </c>
      <c r="D228" s="13" t="s">
        <v>8</v>
      </c>
      <c r="E228" s="13" t="s">
        <v>364</v>
      </c>
      <c r="F228" s="13" t="s">
        <v>305</v>
      </c>
      <c r="G228" s="23">
        <v>47</v>
      </c>
      <c r="H228" s="23"/>
      <c r="I228" s="15">
        <f>G228+H228</f>
        <v>47</v>
      </c>
      <c r="J228" s="23">
        <v>47</v>
      </c>
      <c r="K228" s="23"/>
      <c r="L228" s="15">
        <f>J228+K228</f>
        <v>47</v>
      </c>
    </row>
    <row r="229" spans="1:12">
      <c r="A229" s="40"/>
      <c r="B229" s="21" t="s">
        <v>370</v>
      </c>
      <c r="C229" s="13" t="s">
        <v>47</v>
      </c>
      <c r="D229" s="13" t="s">
        <v>8</v>
      </c>
      <c r="E229" s="13" t="s">
        <v>364</v>
      </c>
      <c r="F229" s="13" t="s">
        <v>69</v>
      </c>
      <c r="G229" s="23">
        <v>0</v>
      </c>
      <c r="H229" s="23">
        <v>0</v>
      </c>
      <c r="I229" s="15">
        <f>G229+H229</f>
        <v>0</v>
      </c>
      <c r="J229" s="23">
        <v>0</v>
      </c>
      <c r="K229" s="23">
        <v>0</v>
      </c>
      <c r="L229" s="15">
        <f>J229+K229</f>
        <v>0</v>
      </c>
    </row>
    <row r="230" spans="1:12">
      <c r="A230" s="44" t="s">
        <v>51</v>
      </c>
      <c r="B230" s="48" t="s">
        <v>49</v>
      </c>
      <c r="C230" s="28" t="s">
        <v>47</v>
      </c>
      <c r="D230" s="28" t="s">
        <v>11</v>
      </c>
      <c r="E230" s="28"/>
      <c r="F230" s="28"/>
      <c r="G230" s="16">
        <f t="shared" ref="G230" si="150">G231+G245</f>
        <v>123503.6</v>
      </c>
      <c r="H230" s="16">
        <f t="shared" ref="H230:L230" si="151">H231+H245</f>
        <v>-531.30000000000018</v>
      </c>
      <c r="I230" s="16">
        <f t="shared" si="151"/>
        <v>122972.3</v>
      </c>
      <c r="J230" s="16">
        <f t="shared" si="151"/>
        <v>4822.8</v>
      </c>
      <c r="K230" s="16">
        <f t="shared" si="151"/>
        <v>0</v>
      </c>
      <c r="L230" s="16">
        <f t="shared" si="151"/>
        <v>4822.8</v>
      </c>
    </row>
    <row r="231" spans="1:12" ht="22.5">
      <c r="A231" s="44"/>
      <c r="B231" s="61" t="s">
        <v>184</v>
      </c>
      <c r="C231" s="13" t="s">
        <v>47</v>
      </c>
      <c r="D231" s="13" t="s">
        <v>11</v>
      </c>
      <c r="E231" s="13" t="s">
        <v>183</v>
      </c>
      <c r="F231" s="13"/>
      <c r="G231" s="15">
        <f t="shared" ref="G231:L231" si="152">G232</f>
        <v>123143.6</v>
      </c>
      <c r="H231" s="15">
        <f t="shared" si="152"/>
        <v>-531.30000000000018</v>
      </c>
      <c r="I231" s="15">
        <f t="shared" si="152"/>
        <v>122612.3</v>
      </c>
      <c r="J231" s="15">
        <f t="shared" si="152"/>
        <v>4467.8</v>
      </c>
      <c r="K231" s="15">
        <f t="shared" si="152"/>
        <v>0</v>
      </c>
      <c r="L231" s="15">
        <f t="shared" si="152"/>
        <v>4467.8</v>
      </c>
    </row>
    <row r="232" spans="1:12">
      <c r="A232" s="44"/>
      <c r="B232" s="21" t="s">
        <v>185</v>
      </c>
      <c r="C232" s="13" t="s">
        <v>47</v>
      </c>
      <c r="D232" s="13" t="s">
        <v>11</v>
      </c>
      <c r="E232" s="13" t="s">
        <v>186</v>
      </c>
      <c r="F232" s="13"/>
      <c r="G232" s="15">
        <f>G236+G233+G238+G240+G242</f>
        <v>123143.6</v>
      </c>
      <c r="H232" s="15">
        <f>H236+H233+H238+H240</f>
        <v>-531.30000000000018</v>
      </c>
      <c r="I232" s="15">
        <f>I236+I233+I238+I240+I242</f>
        <v>122612.3</v>
      </c>
      <c r="J232" s="15">
        <f>J236+J233+J238+J240+J242</f>
        <v>4467.8</v>
      </c>
      <c r="K232" s="15">
        <f>K236+K233+K238+K240+K242</f>
        <v>0</v>
      </c>
      <c r="L232" s="15">
        <f>L236+L233+L238+L240+L242</f>
        <v>4467.8</v>
      </c>
    </row>
    <row r="233" spans="1:12">
      <c r="A233" s="44"/>
      <c r="B233" s="21" t="s">
        <v>279</v>
      </c>
      <c r="C233" s="13" t="s">
        <v>47</v>
      </c>
      <c r="D233" s="13" t="s">
        <v>11</v>
      </c>
      <c r="E233" s="13" t="s">
        <v>122</v>
      </c>
      <c r="F233" s="14"/>
      <c r="G233" s="15">
        <f t="shared" ref="G233" si="153">G234+G235</f>
        <v>30001.5</v>
      </c>
      <c r="H233" s="15">
        <f t="shared" ref="H233:L233" si="154">H234+H235</f>
        <v>-531.30000000000018</v>
      </c>
      <c r="I233" s="15">
        <f t="shared" si="154"/>
        <v>29470.2</v>
      </c>
      <c r="J233" s="15">
        <f t="shared" si="154"/>
        <v>979.5</v>
      </c>
      <c r="K233" s="15">
        <f t="shared" si="154"/>
        <v>0</v>
      </c>
      <c r="L233" s="15">
        <f t="shared" si="154"/>
        <v>979.5</v>
      </c>
    </row>
    <row r="234" spans="1:12" ht="22.5">
      <c r="A234" s="44"/>
      <c r="B234" s="21" t="s">
        <v>95</v>
      </c>
      <c r="C234" s="13" t="s">
        <v>47</v>
      </c>
      <c r="D234" s="13" t="s">
        <v>11</v>
      </c>
      <c r="E234" s="13" t="s">
        <v>122</v>
      </c>
      <c r="F234" s="13" t="s">
        <v>22</v>
      </c>
      <c r="G234" s="15">
        <v>29022</v>
      </c>
      <c r="H234" s="15">
        <f>-5898+5366.7</f>
        <v>-531.30000000000018</v>
      </c>
      <c r="I234" s="15">
        <f>G234+H234</f>
        <v>28490.7</v>
      </c>
      <c r="J234" s="15"/>
      <c r="K234" s="15"/>
      <c r="L234" s="15">
        <f>J234+K234</f>
        <v>0</v>
      </c>
    </row>
    <row r="235" spans="1:12">
      <c r="A235" s="44"/>
      <c r="B235" s="21" t="s">
        <v>304</v>
      </c>
      <c r="C235" s="13" t="s">
        <v>47</v>
      </c>
      <c r="D235" s="13" t="s">
        <v>11</v>
      </c>
      <c r="E235" s="13" t="s">
        <v>122</v>
      </c>
      <c r="F235" s="14" t="s">
        <v>305</v>
      </c>
      <c r="G235" s="15">
        <v>979.5</v>
      </c>
      <c r="H235" s="15">
        <v>0</v>
      </c>
      <c r="I235" s="15">
        <f>G235+H235</f>
        <v>979.5</v>
      </c>
      <c r="J235" s="15">
        <v>979.5</v>
      </c>
      <c r="K235" s="15">
        <v>0</v>
      </c>
      <c r="L235" s="15">
        <f>J235+K235</f>
        <v>979.5</v>
      </c>
    </row>
    <row r="236" spans="1:12" ht="45">
      <c r="A236" s="44"/>
      <c r="B236" s="20" t="s">
        <v>168</v>
      </c>
      <c r="C236" s="13" t="s">
        <v>47</v>
      </c>
      <c r="D236" s="13" t="s">
        <v>11</v>
      </c>
      <c r="E236" s="13" t="s">
        <v>226</v>
      </c>
      <c r="F236" s="14"/>
      <c r="G236" s="15">
        <f t="shared" ref="G236:L236" si="155">SUM(G237:G237)</f>
        <v>0</v>
      </c>
      <c r="H236" s="15">
        <f t="shared" si="155"/>
        <v>0</v>
      </c>
      <c r="I236" s="15">
        <f t="shared" si="155"/>
        <v>0</v>
      </c>
      <c r="J236" s="15">
        <f t="shared" si="155"/>
        <v>0</v>
      </c>
      <c r="K236" s="15">
        <f t="shared" si="155"/>
        <v>0</v>
      </c>
      <c r="L236" s="15">
        <f t="shared" si="155"/>
        <v>0</v>
      </c>
    </row>
    <row r="237" spans="1:12" ht="33.75">
      <c r="A237" s="44"/>
      <c r="B237" s="20" t="s">
        <v>201</v>
      </c>
      <c r="C237" s="13" t="s">
        <v>47</v>
      </c>
      <c r="D237" s="13" t="s">
        <v>11</v>
      </c>
      <c r="E237" s="13" t="s">
        <v>226</v>
      </c>
      <c r="F237" s="14" t="s">
        <v>204</v>
      </c>
      <c r="G237" s="15">
        <v>0</v>
      </c>
      <c r="H237" s="15">
        <v>0</v>
      </c>
      <c r="I237" s="15">
        <f>G237+H237</f>
        <v>0</v>
      </c>
      <c r="J237" s="15">
        <v>0</v>
      </c>
      <c r="K237" s="15">
        <v>0</v>
      </c>
      <c r="L237" s="15">
        <f>J237+K237</f>
        <v>0</v>
      </c>
    </row>
    <row r="238" spans="1:12" ht="67.5">
      <c r="A238" s="44"/>
      <c r="B238" s="18" t="s">
        <v>481</v>
      </c>
      <c r="C238" s="13" t="s">
        <v>47</v>
      </c>
      <c r="D238" s="13" t="s">
        <v>11</v>
      </c>
      <c r="E238" s="13" t="s">
        <v>482</v>
      </c>
      <c r="F238" s="14"/>
      <c r="G238" s="15">
        <f t="shared" ref="G238:L238" si="156">SUM(G239:G239)</f>
        <v>3118.8</v>
      </c>
      <c r="H238" s="15">
        <f t="shared" si="156"/>
        <v>0</v>
      </c>
      <c r="I238" s="15">
        <f t="shared" si="156"/>
        <v>3118.8</v>
      </c>
      <c r="J238" s="15">
        <f t="shared" si="156"/>
        <v>3118.8</v>
      </c>
      <c r="K238" s="15">
        <f t="shared" si="156"/>
        <v>0</v>
      </c>
      <c r="L238" s="15">
        <f t="shared" si="156"/>
        <v>3118.8</v>
      </c>
    </row>
    <row r="239" spans="1:12" ht="33.75">
      <c r="A239" s="44"/>
      <c r="B239" s="18" t="s">
        <v>201</v>
      </c>
      <c r="C239" s="13" t="s">
        <v>47</v>
      </c>
      <c r="D239" s="13" t="s">
        <v>11</v>
      </c>
      <c r="E239" s="13" t="s">
        <v>482</v>
      </c>
      <c r="F239" s="14" t="s">
        <v>204</v>
      </c>
      <c r="G239" s="15">
        <v>3118.8</v>
      </c>
      <c r="H239" s="15">
        <v>0</v>
      </c>
      <c r="I239" s="15">
        <f>G239+H239</f>
        <v>3118.8</v>
      </c>
      <c r="J239" s="15">
        <v>3118.8</v>
      </c>
      <c r="K239" s="15">
        <v>0</v>
      </c>
      <c r="L239" s="15">
        <f>J239+K239</f>
        <v>3118.8</v>
      </c>
    </row>
    <row r="240" spans="1:12">
      <c r="A240" s="44"/>
      <c r="B240" s="21" t="s">
        <v>534</v>
      </c>
      <c r="C240" s="13" t="s">
        <v>47</v>
      </c>
      <c r="D240" s="13" t="s">
        <v>11</v>
      </c>
      <c r="E240" s="13" t="s">
        <v>535</v>
      </c>
      <c r="F240" s="14"/>
      <c r="G240" s="15">
        <f t="shared" ref="G240:L240" si="157">SUM(G241:G241)</f>
        <v>89653.8</v>
      </c>
      <c r="H240" s="15">
        <f t="shared" si="157"/>
        <v>0</v>
      </c>
      <c r="I240" s="15">
        <f t="shared" si="157"/>
        <v>89653.8</v>
      </c>
      <c r="J240" s="15">
        <f t="shared" si="157"/>
        <v>0</v>
      </c>
      <c r="K240" s="15">
        <f t="shared" si="157"/>
        <v>0</v>
      </c>
      <c r="L240" s="15">
        <f t="shared" si="157"/>
        <v>0</v>
      </c>
    </row>
    <row r="241" spans="1:12" ht="22.5">
      <c r="A241" s="44"/>
      <c r="B241" s="19" t="s">
        <v>480</v>
      </c>
      <c r="C241" s="13" t="s">
        <v>47</v>
      </c>
      <c r="D241" s="13" t="s">
        <v>11</v>
      </c>
      <c r="E241" s="13" t="s">
        <v>535</v>
      </c>
      <c r="F241" s="14" t="s">
        <v>50</v>
      </c>
      <c r="G241" s="15">
        <v>89653.8</v>
      </c>
      <c r="H241" s="15">
        <v>0</v>
      </c>
      <c r="I241" s="15">
        <f>G241+H241</f>
        <v>89653.8</v>
      </c>
      <c r="J241" s="15">
        <f>369.5-369.5</f>
        <v>0</v>
      </c>
      <c r="K241" s="15">
        <f>369.5-369.5</f>
        <v>0</v>
      </c>
      <c r="L241" s="15">
        <f>J241+K241</f>
        <v>0</v>
      </c>
    </row>
    <row r="242" spans="1:12" ht="22.5">
      <c r="A242" s="44"/>
      <c r="B242" s="21" t="s">
        <v>369</v>
      </c>
      <c r="C242" s="13" t="s">
        <v>47</v>
      </c>
      <c r="D242" s="13" t="s">
        <v>11</v>
      </c>
      <c r="E242" s="13" t="s">
        <v>371</v>
      </c>
      <c r="F242" s="14"/>
      <c r="G242" s="15">
        <f t="shared" ref="G242:L242" si="158">SUM(G243:G244)</f>
        <v>369.5</v>
      </c>
      <c r="H242" s="15">
        <f t="shared" si="158"/>
        <v>0</v>
      </c>
      <c r="I242" s="15">
        <f t="shared" si="158"/>
        <v>369.5</v>
      </c>
      <c r="J242" s="15">
        <f t="shared" si="158"/>
        <v>369.5</v>
      </c>
      <c r="K242" s="15">
        <f t="shared" si="158"/>
        <v>0</v>
      </c>
      <c r="L242" s="15">
        <f t="shared" si="158"/>
        <v>369.5</v>
      </c>
    </row>
    <row r="243" spans="1:12" ht="22.5">
      <c r="A243" s="44"/>
      <c r="B243" s="21" t="s">
        <v>95</v>
      </c>
      <c r="C243" s="13" t="s">
        <v>47</v>
      </c>
      <c r="D243" s="13" t="s">
        <v>11</v>
      </c>
      <c r="E243" s="13" t="s">
        <v>371</v>
      </c>
      <c r="F243" s="14" t="s">
        <v>22</v>
      </c>
      <c r="G243" s="15">
        <v>369.5</v>
      </c>
      <c r="H243" s="15">
        <v>0</v>
      </c>
      <c r="I243" s="15">
        <f>G243+H243</f>
        <v>369.5</v>
      </c>
      <c r="J243" s="15">
        <v>369.5</v>
      </c>
      <c r="K243" s="15">
        <v>0</v>
      </c>
      <c r="L243" s="15">
        <f>J243+K243</f>
        <v>369.5</v>
      </c>
    </row>
    <row r="244" spans="1:12">
      <c r="A244" s="44"/>
      <c r="B244" s="21" t="s">
        <v>370</v>
      </c>
      <c r="C244" s="13" t="s">
        <v>47</v>
      </c>
      <c r="D244" s="13" t="s">
        <v>11</v>
      </c>
      <c r="E244" s="13" t="s">
        <v>371</v>
      </c>
      <c r="F244" s="14" t="s">
        <v>69</v>
      </c>
      <c r="G244" s="15">
        <v>0</v>
      </c>
      <c r="H244" s="15">
        <v>0</v>
      </c>
      <c r="I244" s="15">
        <f>G244+H244</f>
        <v>0</v>
      </c>
      <c r="J244" s="15">
        <v>0</v>
      </c>
      <c r="K244" s="15">
        <v>0</v>
      </c>
      <c r="L244" s="15">
        <f>J244+K244</f>
        <v>0</v>
      </c>
    </row>
    <row r="245" spans="1:12" ht="22.5">
      <c r="A245" s="44"/>
      <c r="B245" s="20" t="s">
        <v>181</v>
      </c>
      <c r="C245" s="13" t="s">
        <v>47</v>
      </c>
      <c r="D245" s="13" t="s">
        <v>11</v>
      </c>
      <c r="E245" s="13" t="s">
        <v>182</v>
      </c>
      <c r="F245" s="13"/>
      <c r="G245" s="15">
        <f t="shared" ref="G245:L246" si="159">G246</f>
        <v>360</v>
      </c>
      <c r="H245" s="15">
        <f t="shared" si="159"/>
        <v>0</v>
      </c>
      <c r="I245" s="15">
        <f t="shared" si="159"/>
        <v>360</v>
      </c>
      <c r="J245" s="15">
        <f t="shared" si="159"/>
        <v>355</v>
      </c>
      <c r="K245" s="15">
        <f t="shared" si="159"/>
        <v>0</v>
      </c>
      <c r="L245" s="15">
        <f t="shared" si="159"/>
        <v>355</v>
      </c>
    </row>
    <row r="246" spans="1:12" ht="22.5">
      <c r="A246" s="44"/>
      <c r="B246" s="20" t="s">
        <v>365</v>
      </c>
      <c r="C246" s="13" t="s">
        <v>47</v>
      </c>
      <c r="D246" s="13" t="s">
        <v>11</v>
      </c>
      <c r="E246" s="13" t="s">
        <v>363</v>
      </c>
      <c r="F246" s="13"/>
      <c r="G246" s="15">
        <f t="shared" si="159"/>
        <v>360</v>
      </c>
      <c r="H246" s="15">
        <f t="shared" si="159"/>
        <v>0</v>
      </c>
      <c r="I246" s="15">
        <f t="shared" si="159"/>
        <v>360</v>
      </c>
      <c r="J246" s="15">
        <f t="shared" si="159"/>
        <v>355</v>
      </c>
      <c r="K246" s="15">
        <f t="shared" si="159"/>
        <v>0</v>
      </c>
      <c r="L246" s="15">
        <f t="shared" si="159"/>
        <v>355</v>
      </c>
    </row>
    <row r="247" spans="1:12" ht="33.75">
      <c r="A247" s="44"/>
      <c r="B247" s="20" t="s">
        <v>366</v>
      </c>
      <c r="C247" s="13" t="s">
        <v>47</v>
      </c>
      <c r="D247" s="13" t="s">
        <v>11</v>
      </c>
      <c r="E247" s="13" t="s">
        <v>364</v>
      </c>
      <c r="F247" s="13"/>
      <c r="G247" s="15">
        <f t="shared" ref="G247" si="160">SUM(G248:G249)</f>
        <v>360</v>
      </c>
      <c r="H247" s="15">
        <f t="shared" ref="H247:L247" si="161">SUM(H248:H249)</f>
        <v>0</v>
      </c>
      <c r="I247" s="15">
        <f t="shared" si="161"/>
        <v>360</v>
      </c>
      <c r="J247" s="15">
        <f t="shared" si="161"/>
        <v>355</v>
      </c>
      <c r="K247" s="15">
        <f t="shared" si="161"/>
        <v>0</v>
      </c>
      <c r="L247" s="15">
        <f t="shared" si="161"/>
        <v>355</v>
      </c>
    </row>
    <row r="248" spans="1:12" ht="33.75">
      <c r="A248" s="44"/>
      <c r="B248" s="18" t="s">
        <v>201</v>
      </c>
      <c r="C248" s="13" t="s">
        <v>47</v>
      </c>
      <c r="D248" s="13" t="s">
        <v>11</v>
      </c>
      <c r="E248" s="13" t="s">
        <v>364</v>
      </c>
      <c r="F248" s="13" t="s">
        <v>204</v>
      </c>
      <c r="G248" s="15">
        <v>360</v>
      </c>
      <c r="H248" s="15">
        <v>0</v>
      </c>
      <c r="I248" s="15">
        <f>G248+H248</f>
        <v>360</v>
      </c>
      <c r="J248" s="15">
        <v>355</v>
      </c>
      <c r="K248" s="15">
        <v>0</v>
      </c>
      <c r="L248" s="15">
        <f>J248+K248</f>
        <v>355</v>
      </c>
    </row>
    <row r="249" spans="1:12" ht="33.75">
      <c r="A249" s="44"/>
      <c r="B249" s="22" t="s">
        <v>404</v>
      </c>
      <c r="C249" s="13" t="s">
        <v>47</v>
      </c>
      <c r="D249" s="13" t="s">
        <v>11</v>
      </c>
      <c r="E249" s="13" t="s">
        <v>364</v>
      </c>
      <c r="F249" s="13" t="s">
        <v>360</v>
      </c>
      <c r="G249" s="15">
        <v>0</v>
      </c>
      <c r="H249" s="15">
        <v>0</v>
      </c>
      <c r="I249" s="15">
        <f>G249+H249</f>
        <v>0</v>
      </c>
      <c r="J249" s="15">
        <v>0</v>
      </c>
      <c r="K249" s="15">
        <v>0</v>
      </c>
      <c r="L249" s="15">
        <f>J249+K249</f>
        <v>0</v>
      </c>
    </row>
    <row r="250" spans="1:12">
      <c r="A250" s="44" t="s">
        <v>407</v>
      </c>
      <c r="B250" s="48" t="s">
        <v>368</v>
      </c>
      <c r="C250" s="28" t="s">
        <v>47</v>
      </c>
      <c r="D250" s="28" t="s">
        <v>17</v>
      </c>
      <c r="E250" s="28"/>
      <c r="F250" s="28"/>
      <c r="G250" s="16">
        <f t="shared" ref="G250" si="162">G251+G252</f>
        <v>103</v>
      </c>
      <c r="H250" s="16">
        <f>H251+H252</f>
        <v>0</v>
      </c>
      <c r="I250" s="16">
        <f t="shared" ref="I250:L250" si="163">I251+I252</f>
        <v>103</v>
      </c>
      <c r="J250" s="16">
        <f t="shared" si="163"/>
        <v>103</v>
      </c>
      <c r="K250" s="16">
        <f t="shared" si="163"/>
        <v>0</v>
      </c>
      <c r="L250" s="16">
        <f t="shared" si="163"/>
        <v>103</v>
      </c>
    </row>
    <row r="251" spans="1:12" ht="22.5">
      <c r="A251" s="44"/>
      <c r="B251" s="21" t="s">
        <v>184</v>
      </c>
      <c r="C251" s="13" t="s">
        <v>47</v>
      </c>
      <c r="D251" s="13" t="s">
        <v>17</v>
      </c>
      <c r="E251" s="13" t="s">
        <v>183</v>
      </c>
      <c r="F251" s="14"/>
      <c r="G251" s="15">
        <f t="shared" ref="G251:L251" si="164">G255</f>
        <v>100</v>
      </c>
      <c r="H251" s="15">
        <f t="shared" si="164"/>
        <v>0</v>
      </c>
      <c r="I251" s="15">
        <f t="shared" si="164"/>
        <v>100</v>
      </c>
      <c r="J251" s="15">
        <f t="shared" si="164"/>
        <v>100</v>
      </c>
      <c r="K251" s="15">
        <f t="shared" si="164"/>
        <v>0</v>
      </c>
      <c r="L251" s="15">
        <f t="shared" si="164"/>
        <v>100</v>
      </c>
    </row>
    <row r="252" spans="1:12" ht="22.5">
      <c r="A252" s="44"/>
      <c r="B252" s="21" t="s">
        <v>487</v>
      </c>
      <c r="C252" s="13" t="s">
        <v>47</v>
      </c>
      <c r="D252" s="13" t="s">
        <v>17</v>
      </c>
      <c r="E252" s="13" t="s">
        <v>490</v>
      </c>
      <c r="F252" s="14"/>
      <c r="G252" s="15">
        <f t="shared" ref="G252:L253" si="165">SUM(G253)</f>
        <v>3</v>
      </c>
      <c r="H252" s="15">
        <f t="shared" si="165"/>
        <v>0</v>
      </c>
      <c r="I252" s="15">
        <f t="shared" si="165"/>
        <v>3</v>
      </c>
      <c r="J252" s="15">
        <f>SUM(J253)</f>
        <v>3</v>
      </c>
      <c r="K252" s="15">
        <f t="shared" si="165"/>
        <v>0</v>
      </c>
      <c r="L252" s="15">
        <f t="shared" si="165"/>
        <v>3</v>
      </c>
    </row>
    <row r="253" spans="1:12" ht="22.5">
      <c r="A253" s="44"/>
      <c r="B253" s="21" t="s">
        <v>488</v>
      </c>
      <c r="C253" s="13" t="s">
        <v>47</v>
      </c>
      <c r="D253" s="13" t="s">
        <v>17</v>
      </c>
      <c r="E253" s="13" t="s">
        <v>491</v>
      </c>
      <c r="F253" s="14"/>
      <c r="G253" s="15">
        <f t="shared" si="165"/>
        <v>3</v>
      </c>
      <c r="H253" s="15">
        <f t="shared" si="165"/>
        <v>0</v>
      </c>
      <c r="I253" s="15">
        <f t="shared" si="165"/>
        <v>3</v>
      </c>
      <c r="J253" s="15">
        <f>SUM(J254)</f>
        <v>3</v>
      </c>
      <c r="K253" s="15">
        <f t="shared" si="165"/>
        <v>0</v>
      </c>
      <c r="L253" s="15">
        <f t="shared" si="165"/>
        <v>3</v>
      </c>
    </row>
    <row r="254" spans="1:12" ht="22.5">
      <c r="A254" s="44"/>
      <c r="B254" s="21" t="s">
        <v>95</v>
      </c>
      <c r="C254" s="13" t="s">
        <v>47</v>
      </c>
      <c r="D254" s="13" t="s">
        <v>17</v>
      </c>
      <c r="E254" s="13" t="s">
        <v>491</v>
      </c>
      <c r="F254" s="14" t="s">
        <v>22</v>
      </c>
      <c r="G254" s="15">
        <v>3</v>
      </c>
      <c r="H254" s="15">
        <v>0</v>
      </c>
      <c r="I254" s="15">
        <f>G254+H254</f>
        <v>3</v>
      </c>
      <c r="J254" s="15">
        <v>3</v>
      </c>
      <c r="K254" s="15">
        <v>0</v>
      </c>
      <c r="L254" s="15">
        <f>J254+K254</f>
        <v>3</v>
      </c>
    </row>
    <row r="255" spans="1:12">
      <c r="A255" s="44"/>
      <c r="B255" s="21" t="s">
        <v>185</v>
      </c>
      <c r="C255" s="13" t="s">
        <v>47</v>
      </c>
      <c r="D255" s="13" t="s">
        <v>17</v>
      </c>
      <c r="E255" s="13" t="s">
        <v>186</v>
      </c>
      <c r="F255" s="14"/>
      <c r="G255" s="15">
        <f t="shared" ref="G255:L255" si="166">G256</f>
        <v>100</v>
      </c>
      <c r="H255" s="15">
        <f t="shared" si="166"/>
        <v>0</v>
      </c>
      <c r="I255" s="15">
        <f t="shared" si="166"/>
        <v>100</v>
      </c>
      <c r="J255" s="15">
        <f t="shared" si="166"/>
        <v>100</v>
      </c>
      <c r="K255" s="15">
        <f t="shared" si="166"/>
        <v>0</v>
      </c>
      <c r="L255" s="15">
        <f t="shared" si="166"/>
        <v>100</v>
      </c>
    </row>
    <row r="256" spans="1:12" ht="22.5">
      <c r="A256" s="44"/>
      <c r="B256" s="21" t="s">
        <v>369</v>
      </c>
      <c r="C256" s="13" t="s">
        <v>47</v>
      </c>
      <c r="D256" s="13" t="s">
        <v>17</v>
      </c>
      <c r="E256" s="13" t="s">
        <v>371</v>
      </c>
      <c r="F256" s="14"/>
      <c r="G256" s="15">
        <f t="shared" ref="G256" si="167">SUM(G257:G258)</f>
        <v>100</v>
      </c>
      <c r="H256" s="15">
        <f t="shared" ref="H256:I256" si="168">SUM(H257:H258)</f>
        <v>0</v>
      </c>
      <c r="I256" s="15">
        <f t="shared" si="168"/>
        <v>100</v>
      </c>
      <c r="J256" s="15">
        <f t="shared" ref="J256:L256" si="169">SUM(J257:J258)</f>
        <v>100</v>
      </c>
      <c r="K256" s="15">
        <f t="shared" si="169"/>
        <v>0</v>
      </c>
      <c r="L256" s="15">
        <f t="shared" si="169"/>
        <v>100</v>
      </c>
    </row>
    <row r="257" spans="1:12" ht="22.5">
      <c r="A257" s="44"/>
      <c r="B257" s="21" t="s">
        <v>95</v>
      </c>
      <c r="C257" s="13" t="s">
        <v>47</v>
      </c>
      <c r="D257" s="13" t="s">
        <v>17</v>
      </c>
      <c r="E257" s="13" t="s">
        <v>371</v>
      </c>
      <c r="F257" s="13" t="s">
        <v>22</v>
      </c>
      <c r="G257" s="15">
        <v>100</v>
      </c>
      <c r="H257" s="15">
        <v>0</v>
      </c>
      <c r="I257" s="15">
        <f>G257+H257</f>
        <v>100</v>
      </c>
      <c r="J257" s="15">
        <v>100</v>
      </c>
      <c r="K257" s="15">
        <v>0</v>
      </c>
      <c r="L257" s="15">
        <f>J257+K257</f>
        <v>100</v>
      </c>
    </row>
    <row r="258" spans="1:12">
      <c r="A258" s="44"/>
      <c r="B258" s="21" t="s">
        <v>370</v>
      </c>
      <c r="C258" s="13" t="s">
        <v>47</v>
      </c>
      <c r="D258" s="13" t="s">
        <v>17</v>
      </c>
      <c r="E258" s="13" t="s">
        <v>371</v>
      </c>
      <c r="F258" s="13" t="s">
        <v>69</v>
      </c>
      <c r="G258" s="15">
        <v>0</v>
      </c>
      <c r="H258" s="15">
        <v>0</v>
      </c>
      <c r="I258" s="15">
        <f>G258+H258</f>
        <v>0</v>
      </c>
      <c r="J258" s="15">
        <v>0</v>
      </c>
      <c r="K258" s="15">
        <v>0</v>
      </c>
      <c r="L258" s="15">
        <f>J258+K258</f>
        <v>0</v>
      </c>
    </row>
    <row r="259" spans="1:12">
      <c r="A259" s="44" t="s">
        <v>408</v>
      </c>
      <c r="B259" s="58" t="s">
        <v>202</v>
      </c>
      <c r="C259" s="28" t="s">
        <v>47</v>
      </c>
      <c r="D259" s="28" t="s">
        <v>47</v>
      </c>
      <c r="E259" s="28"/>
      <c r="F259" s="28"/>
      <c r="G259" s="16">
        <f t="shared" ref="G259:L260" si="170">G260</f>
        <v>13199.099999999999</v>
      </c>
      <c r="H259" s="16">
        <f t="shared" si="170"/>
        <v>0</v>
      </c>
      <c r="I259" s="16">
        <f t="shared" si="170"/>
        <v>13199.099999999999</v>
      </c>
      <c r="J259" s="16">
        <f t="shared" si="170"/>
        <v>13199.099999999999</v>
      </c>
      <c r="K259" s="16">
        <f t="shared" si="170"/>
        <v>0</v>
      </c>
      <c r="L259" s="16">
        <f t="shared" si="170"/>
        <v>13199.099999999999</v>
      </c>
    </row>
    <row r="260" spans="1:12" ht="33.75">
      <c r="A260" s="44"/>
      <c r="B260" s="21" t="s">
        <v>307</v>
      </c>
      <c r="C260" s="13" t="s">
        <v>47</v>
      </c>
      <c r="D260" s="13" t="s">
        <v>47</v>
      </c>
      <c r="E260" s="13" t="s">
        <v>308</v>
      </c>
      <c r="F260" s="28"/>
      <c r="G260" s="15">
        <f t="shared" si="170"/>
        <v>13199.099999999999</v>
      </c>
      <c r="H260" s="15">
        <f t="shared" si="170"/>
        <v>0</v>
      </c>
      <c r="I260" s="15">
        <f t="shared" si="170"/>
        <v>13199.099999999999</v>
      </c>
      <c r="J260" s="15">
        <f t="shared" si="170"/>
        <v>13199.099999999999</v>
      </c>
      <c r="K260" s="15">
        <f t="shared" si="170"/>
        <v>0</v>
      </c>
      <c r="L260" s="15">
        <f t="shared" si="170"/>
        <v>13199.099999999999</v>
      </c>
    </row>
    <row r="261" spans="1:12" ht="22.5">
      <c r="A261" s="44"/>
      <c r="B261" s="21" t="s">
        <v>184</v>
      </c>
      <c r="C261" s="13" t="s">
        <v>47</v>
      </c>
      <c r="D261" s="13" t="s">
        <v>47</v>
      </c>
      <c r="E261" s="13" t="s">
        <v>183</v>
      </c>
      <c r="F261" s="14"/>
      <c r="G261" s="15">
        <f t="shared" ref="G261" si="171">G262+G269+G271</f>
        <v>13199.099999999999</v>
      </c>
      <c r="H261" s="15">
        <f t="shared" ref="H261:L261" si="172">H262+H269+H271</f>
        <v>0</v>
      </c>
      <c r="I261" s="15">
        <f t="shared" si="172"/>
        <v>13199.099999999999</v>
      </c>
      <c r="J261" s="15">
        <f t="shared" si="172"/>
        <v>13199.099999999999</v>
      </c>
      <c r="K261" s="15">
        <f t="shared" si="172"/>
        <v>0</v>
      </c>
      <c r="L261" s="15">
        <f t="shared" si="172"/>
        <v>13199.099999999999</v>
      </c>
    </row>
    <row r="262" spans="1:12" ht="33.75">
      <c r="A262" s="44"/>
      <c r="B262" s="21" t="s">
        <v>203</v>
      </c>
      <c r="C262" s="13" t="s">
        <v>47</v>
      </c>
      <c r="D262" s="13" t="s">
        <v>47</v>
      </c>
      <c r="E262" s="13" t="s">
        <v>227</v>
      </c>
      <c r="F262" s="14"/>
      <c r="G262" s="15">
        <f t="shared" ref="G262" si="173">G263+G264+G265+G266+G267+G268</f>
        <v>3721.3</v>
      </c>
      <c r="H262" s="15">
        <f t="shared" ref="H262:L262" si="174">H263+H264+H265+H266+H267+H268</f>
        <v>0</v>
      </c>
      <c r="I262" s="15">
        <f t="shared" si="174"/>
        <v>3721.3</v>
      </c>
      <c r="J262" s="15">
        <f t="shared" si="174"/>
        <v>3721.3</v>
      </c>
      <c r="K262" s="15">
        <f t="shared" si="174"/>
        <v>0</v>
      </c>
      <c r="L262" s="15">
        <f t="shared" si="174"/>
        <v>3721.3</v>
      </c>
    </row>
    <row r="263" spans="1:12" ht="22.5">
      <c r="A263" s="44"/>
      <c r="B263" s="21" t="s">
        <v>21</v>
      </c>
      <c r="C263" s="13" t="s">
        <v>47</v>
      </c>
      <c r="D263" s="13" t="s">
        <v>47</v>
      </c>
      <c r="E263" s="13" t="s">
        <v>227</v>
      </c>
      <c r="F263" s="14" t="s">
        <v>27</v>
      </c>
      <c r="G263" s="15">
        <v>90</v>
      </c>
      <c r="H263" s="15"/>
      <c r="I263" s="15">
        <f t="shared" ref="I263:I268" si="175">G263+H263</f>
        <v>90</v>
      </c>
      <c r="J263" s="15">
        <v>90</v>
      </c>
      <c r="K263" s="15">
        <v>0</v>
      </c>
      <c r="L263" s="15">
        <f t="shared" ref="L263:L268" si="176">J263+K263</f>
        <v>90</v>
      </c>
    </row>
    <row r="264" spans="1:12" ht="22.5">
      <c r="A264" s="44"/>
      <c r="B264" s="21" t="s">
        <v>95</v>
      </c>
      <c r="C264" s="13" t="s">
        <v>47</v>
      </c>
      <c r="D264" s="13" t="s">
        <v>47</v>
      </c>
      <c r="E264" s="13" t="s">
        <v>227</v>
      </c>
      <c r="F264" s="14" t="s">
        <v>22</v>
      </c>
      <c r="G264" s="15">
        <v>3431.2</v>
      </c>
      <c r="H264" s="15"/>
      <c r="I264" s="15">
        <f t="shared" si="175"/>
        <v>3431.2</v>
      </c>
      <c r="J264" s="15">
        <v>3431.2</v>
      </c>
      <c r="K264" s="15">
        <v>0</v>
      </c>
      <c r="L264" s="15">
        <f t="shared" si="176"/>
        <v>3431.2</v>
      </c>
    </row>
    <row r="265" spans="1:12" ht="33.75">
      <c r="A265" s="44"/>
      <c r="B265" s="19" t="s">
        <v>57</v>
      </c>
      <c r="C265" s="13" t="s">
        <v>47</v>
      </c>
      <c r="D265" s="13" t="s">
        <v>47</v>
      </c>
      <c r="E265" s="13" t="s">
        <v>227</v>
      </c>
      <c r="F265" s="13" t="s">
        <v>68</v>
      </c>
      <c r="G265" s="15">
        <v>0</v>
      </c>
      <c r="H265" s="15"/>
      <c r="I265" s="15">
        <f t="shared" si="175"/>
        <v>0</v>
      </c>
      <c r="J265" s="15">
        <v>0</v>
      </c>
      <c r="K265" s="15">
        <v>0</v>
      </c>
      <c r="L265" s="15">
        <f t="shared" si="176"/>
        <v>0</v>
      </c>
    </row>
    <row r="266" spans="1:12">
      <c r="A266" s="44"/>
      <c r="B266" s="21" t="s">
        <v>370</v>
      </c>
      <c r="C266" s="13" t="s">
        <v>47</v>
      </c>
      <c r="D266" s="13" t="s">
        <v>47</v>
      </c>
      <c r="E266" s="13" t="s">
        <v>227</v>
      </c>
      <c r="F266" s="13" t="s">
        <v>69</v>
      </c>
      <c r="G266" s="15">
        <v>0</v>
      </c>
      <c r="H266" s="15"/>
      <c r="I266" s="15">
        <f t="shared" si="175"/>
        <v>0</v>
      </c>
      <c r="J266" s="15">
        <v>0</v>
      </c>
      <c r="K266" s="15">
        <v>0</v>
      </c>
      <c r="L266" s="15">
        <f t="shared" si="176"/>
        <v>0</v>
      </c>
    </row>
    <row r="267" spans="1:12">
      <c r="A267" s="44"/>
      <c r="B267" s="12" t="s">
        <v>23</v>
      </c>
      <c r="C267" s="13" t="s">
        <v>47</v>
      </c>
      <c r="D267" s="13" t="s">
        <v>47</v>
      </c>
      <c r="E267" s="13" t="s">
        <v>227</v>
      </c>
      <c r="F267" s="13" t="s">
        <v>103</v>
      </c>
      <c r="G267" s="15">
        <v>180.8</v>
      </c>
      <c r="H267" s="15"/>
      <c r="I267" s="15">
        <f t="shared" si="175"/>
        <v>180.8</v>
      </c>
      <c r="J267" s="15">
        <v>180.8</v>
      </c>
      <c r="K267" s="15"/>
      <c r="L267" s="15">
        <f t="shared" si="176"/>
        <v>180.8</v>
      </c>
    </row>
    <row r="268" spans="1:12">
      <c r="A268" s="44"/>
      <c r="B268" s="21" t="s">
        <v>104</v>
      </c>
      <c r="C268" s="13" t="s">
        <v>47</v>
      </c>
      <c r="D268" s="13" t="s">
        <v>47</v>
      </c>
      <c r="E268" s="13" t="s">
        <v>227</v>
      </c>
      <c r="F268" s="13" t="s">
        <v>36</v>
      </c>
      <c r="G268" s="15">
        <v>19.3</v>
      </c>
      <c r="H268" s="15"/>
      <c r="I268" s="15">
        <f t="shared" si="175"/>
        <v>19.3</v>
      </c>
      <c r="J268" s="15">
        <v>19.3</v>
      </c>
      <c r="K268" s="15"/>
      <c r="L268" s="15">
        <f t="shared" si="176"/>
        <v>19.3</v>
      </c>
    </row>
    <row r="269" spans="1:12" ht="22.5">
      <c r="A269" s="44"/>
      <c r="B269" s="12" t="s">
        <v>427</v>
      </c>
      <c r="C269" s="13" t="s">
        <v>47</v>
      </c>
      <c r="D269" s="13" t="s">
        <v>47</v>
      </c>
      <c r="E269" s="13" t="s">
        <v>426</v>
      </c>
      <c r="F269" s="13"/>
      <c r="G269" s="15">
        <f>G270</f>
        <v>0</v>
      </c>
      <c r="H269" s="15">
        <f t="shared" ref="H269:L269" si="177">H270</f>
        <v>0</v>
      </c>
      <c r="I269" s="15">
        <f t="shared" si="177"/>
        <v>0</v>
      </c>
      <c r="J269" s="15">
        <f t="shared" si="177"/>
        <v>0</v>
      </c>
      <c r="K269" s="15">
        <f t="shared" si="177"/>
        <v>0</v>
      </c>
      <c r="L269" s="15">
        <f t="shared" si="177"/>
        <v>0</v>
      </c>
    </row>
    <row r="270" spans="1:12" ht="33.75">
      <c r="A270" s="44"/>
      <c r="B270" s="12" t="s">
        <v>57</v>
      </c>
      <c r="C270" s="13" t="s">
        <v>47</v>
      </c>
      <c r="D270" s="13" t="s">
        <v>47</v>
      </c>
      <c r="E270" s="13" t="s">
        <v>426</v>
      </c>
      <c r="F270" s="14">
        <v>611</v>
      </c>
      <c r="G270" s="15">
        <v>0</v>
      </c>
      <c r="H270" s="15">
        <v>0</v>
      </c>
      <c r="I270" s="15">
        <f>G270+H270</f>
        <v>0</v>
      </c>
      <c r="J270" s="15">
        <v>0</v>
      </c>
      <c r="K270" s="15">
        <v>0</v>
      </c>
      <c r="L270" s="15">
        <f>J270+K270</f>
        <v>0</v>
      </c>
    </row>
    <row r="271" spans="1:12" ht="33.75">
      <c r="A271" s="44"/>
      <c r="B271" s="19" t="s">
        <v>228</v>
      </c>
      <c r="C271" s="13" t="s">
        <v>47</v>
      </c>
      <c r="D271" s="13" t="s">
        <v>47</v>
      </c>
      <c r="E271" s="13" t="s">
        <v>229</v>
      </c>
      <c r="F271" s="13"/>
      <c r="G271" s="15">
        <f>G272+G273+G274+G275</f>
        <v>9477.7999999999993</v>
      </c>
      <c r="H271" s="15">
        <f t="shared" ref="H271:L271" si="178">H272+H273+H274+H275</f>
        <v>0</v>
      </c>
      <c r="I271" s="15">
        <f t="shared" si="178"/>
        <v>9477.7999999999993</v>
      </c>
      <c r="J271" s="15">
        <f t="shared" si="178"/>
        <v>9477.7999999999993</v>
      </c>
      <c r="K271" s="15">
        <f t="shared" si="178"/>
        <v>0</v>
      </c>
      <c r="L271" s="15">
        <f t="shared" si="178"/>
        <v>9477.7999999999993</v>
      </c>
    </row>
    <row r="272" spans="1:12">
      <c r="A272" s="44"/>
      <c r="B272" s="12" t="s">
        <v>162</v>
      </c>
      <c r="C272" s="13" t="s">
        <v>47</v>
      </c>
      <c r="D272" s="13" t="s">
        <v>47</v>
      </c>
      <c r="E272" s="13" t="s">
        <v>229</v>
      </c>
      <c r="F272" s="13" t="s">
        <v>35</v>
      </c>
      <c r="G272" s="15">
        <v>7279.4</v>
      </c>
      <c r="H272" s="15"/>
      <c r="I272" s="15">
        <f>G272+H272</f>
        <v>7279.4</v>
      </c>
      <c r="J272" s="15">
        <v>7279.4</v>
      </c>
      <c r="K272" s="15"/>
      <c r="L272" s="15">
        <f>J272+K272</f>
        <v>7279.4</v>
      </c>
    </row>
    <row r="273" spans="1:12" ht="22.5">
      <c r="A273" s="44"/>
      <c r="B273" s="12" t="s">
        <v>163</v>
      </c>
      <c r="C273" s="13" t="s">
        <v>47</v>
      </c>
      <c r="D273" s="13" t="s">
        <v>47</v>
      </c>
      <c r="E273" s="13" t="s">
        <v>229</v>
      </c>
      <c r="F273" s="13" t="s">
        <v>116</v>
      </c>
      <c r="G273" s="15">
        <v>2198.4</v>
      </c>
      <c r="H273" s="15"/>
      <c r="I273" s="15">
        <f>G273+H273</f>
        <v>2198.4</v>
      </c>
      <c r="J273" s="15">
        <v>2198.4</v>
      </c>
      <c r="K273" s="15"/>
      <c r="L273" s="15">
        <f>J273+K273</f>
        <v>2198.4</v>
      </c>
    </row>
    <row r="274" spans="1:12" ht="33.75">
      <c r="A274" s="44"/>
      <c r="B274" s="19" t="s">
        <v>57</v>
      </c>
      <c r="C274" s="13" t="s">
        <v>47</v>
      </c>
      <c r="D274" s="13" t="s">
        <v>47</v>
      </c>
      <c r="E274" s="13" t="s">
        <v>229</v>
      </c>
      <c r="F274" s="13" t="s">
        <v>68</v>
      </c>
      <c r="G274" s="15">
        <v>0</v>
      </c>
      <c r="H274" s="15">
        <v>0</v>
      </c>
      <c r="I274" s="15">
        <f>G274+H274</f>
        <v>0</v>
      </c>
      <c r="J274" s="15">
        <v>0</v>
      </c>
      <c r="K274" s="15"/>
      <c r="L274" s="15">
        <f>J274+K274</f>
        <v>0</v>
      </c>
    </row>
    <row r="275" spans="1:12">
      <c r="A275" s="44"/>
      <c r="B275" s="19" t="s">
        <v>370</v>
      </c>
      <c r="C275" s="13" t="s">
        <v>47</v>
      </c>
      <c r="D275" s="13" t="s">
        <v>47</v>
      </c>
      <c r="E275" s="13" t="s">
        <v>229</v>
      </c>
      <c r="F275" s="13" t="s">
        <v>69</v>
      </c>
      <c r="G275" s="15">
        <v>0</v>
      </c>
      <c r="H275" s="15">
        <v>0</v>
      </c>
      <c r="I275" s="15">
        <f>G275+H275</f>
        <v>0</v>
      </c>
      <c r="J275" s="15">
        <v>0</v>
      </c>
      <c r="K275" s="15"/>
      <c r="L275" s="15">
        <f>J275+K275</f>
        <v>0</v>
      </c>
    </row>
    <row r="276" spans="1:12">
      <c r="A276" s="40">
        <v>6</v>
      </c>
      <c r="B276" s="48" t="s">
        <v>52</v>
      </c>
      <c r="C276" s="41" t="s">
        <v>53</v>
      </c>
      <c r="D276" s="41" t="s">
        <v>54</v>
      </c>
      <c r="E276" s="41"/>
      <c r="F276" s="41"/>
      <c r="G276" s="54">
        <f t="shared" ref="G276" si="179">G277+G305+G356+G389+G395</f>
        <v>723123.79999999993</v>
      </c>
      <c r="H276" s="54">
        <f t="shared" ref="H276:L276" si="180">H277+H305+H356+H389+H395</f>
        <v>0</v>
      </c>
      <c r="I276" s="54">
        <f t="shared" si="180"/>
        <v>723123.79999999993</v>
      </c>
      <c r="J276" s="54">
        <f t="shared" si="180"/>
        <v>735922</v>
      </c>
      <c r="K276" s="54">
        <f t="shared" si="180"/>
        <v>0</v>
      </c>
      <c r="L276" s="54">
        <f t="shared" si="180"/>
        <v>735922</v>
      </c>
    </row>
    <row r="277" spans="1:12">
      <c r="A277" s="44" t="s">
        <v>55</v>
      </c>
      <c r="B277" s="48" t="s">
        <v>56</v>
      </c>
      <c r="C277" s="28" t="s">
        <v>53</v>
      </c>
      <c r="D277" s="28" t="s">
        <v>8</v>
      </c>
      <c r="E277" s="28"/>
      <c r="F277" s="28"/>
      <c r="G277" s="16">
        <f t="shared" ref="G277:L278" si="181">G278</f>
        <v>185972.09999999998</v>
      </c>
      <c r="H277" s="16">
        <f t="shared" si="181"/>
        <v>0</v>
      </c>
      <c r="I277" s="16">
        <f t="shared" si="181"/>
        <v>185972.09999999998</v>
      </c>
      <c r="J277" s="16">
        <f t="shared" si="181"/>
        <v>189037.5</v>
      </c>
      <c r="K277" s="16">
        <f t="shared" si="181"/>
        <v>0</v>
      </c>
      <c r="L277" s="16">
        <f t="shared" si="181"/>
        <v>189037.5</v>
      </c>
    </row>
    <row r="278" spans="1:12" ht="33.75">
      <c r="A278" s="44"/>
      <c r="B278" s="21" t="s">
        <v>309</v>
      </c>
      <c r="C278" s="13" t="s">
        <v>53</v>
      </c>
      <c r="D278" s="13" t="s">
        <v>8</v>
      </c>
      <c r="E278" s="13" t="s">
        <v>196</v>
      </c>
      <c r="F278" s="13"/>
      <c r="G278" s="15">
        <f t="shared" si="181"/>
        <v>185972.09999999998</v>
      </c>
      <c r="H278" s="15">
        <f t="shared" si="181"/>
        <v>0</v>
      </c>
      <c r="I278" s="15">
        <f t="shared" si="181"/>
        <v>185972.09999999998</v>
      </c>
      <c r="J278" s="15">
        <f t="shared" si="181"/>
        <v>189037.5</v>
      </c>
      <c r="K278" s="15">
        <f t="shared" si="181"/>
        <v>0</v>
      </c>
      <c r="L278" s="15">
        <f t="shared" si="181"/>
        <v>189037.5</v>
      </c>
    </row>
    <row r="279" spans="1:12">
      <c r="A279" s="44"/>
      <c r="B279" s="21" t="s">
        <v>195</v>
      </c>
      <c r="C279" s="13" t="s">
        <v>53</v>
      </c>
      <c r="D279" s="13" t="s">
        <v>8</v>
      </c>
      <c r="E279" s="13" t="s">
        <v>197</v>
      </c>
      <c r="F279" s="13"/>
      <c r="G279" s="15">
        <f t="shared" ref="G279" si="182">G280+G282+G284+G286+G288+G290+G292+G294+G296+G299+G302</f>
        <v>185972.09999999998</v>
      </c>
      <c r="H279" s="15">
        <f t="shared" ref="H279:L279" si="183">H280+H282+H284+H286+H288+H290+H292+H294+H296+H299+H302</f>
        <v>0</v>
      </c>
      <c r="I279" s="15">
        <f t="shared" si="183"/>
        <v>185972.09999999998</v>
      </c>
      <c r="J279" s="15">
        <f t="shared" si="183"/>
        <v>189037.5</v>
      </c>
      <c r="K279" s="15">
        <f t="shared" si="183"/>
        <v>0</v>
      </c>
      <c r="L279" s="15">
        <f t="shared" si="183"/>
        <v>189037.5</v>
      </c>
    </row>
    <row r="280" spans="1:12" ht="22.5">
      <c r="A280" s="44"/>
      <c r="B280" s="21" t="s">
        <v>123</v>
      </c>
      <c r="C280" s="13" t="s">
        <v>53</v>
      </c>
      <c r="D280" s="13" t="s">
        <v>8</v>
      </c>
      <c r="E280" s="13" t="s">
        <v>124</v>
      </c>
      <c r="F280" s="13"/>
      <c r="G280" s="15">
        <f t="shared" ref="G280:L280" si="184">G281</f>
        <v>8994.9</v>
      </c>
      <c r="H280" s="15">
        <f t="shared" si="184"/>
        <v>0</v>
      </c>
      <c r="I280" s="15">
        <f t="shared" si="184"/>
        <v>8994.9</v>
      </c>
      <c r="J280" s="15">
        <f t="shared" si="184"/>
        <v>8994.9</v>
      </c>
      <c r="K280" s="15">
        <f t="shared" si="184"/>
        <v>0</v>
      </c>
      <c r="L280" s="15">
        <f t="shared" si="184"/>
        <v>8994.9</v>
      </c>
    </row>
    <row r="281" spans="1:12" ht="33.75">
      <c r="A281" s="44"/>
      <c r="B281" s="12" t="s">
        <v>58</v>
      </c>
      <c r="C281" s="13" t="s">
        <v>53</v>
      </c>
      <c r="D281" s="13" t="s">
        <v>8</v>
      </c>
      <c r="E281" s="13" t="s">
        <v>124</v>
      </c>
      <c r="F281" s="13" t="s">
        <v>68</v>
      </c>
      <c r="G281" s="15">
        <v>8994.9</v>
      </c>
      <c r="H281" s="15"/>
      <c r="I281" s="15">
        <f>G281+H281</f>
        <v>8994.9</v>
      </c>
      <c r="J281" s="15">
        <v>8994.9</v>
      </c>
      <c r="K281" s="15"/>
      <c r="L281" s="15">
        <f>J281+K281</f>
        <v>8994.9</v>
      </c>
    </row>
    <row r="282" spans="1:12" ht="22.5">
      <c r="A282" s="44"/>
      <c r="B282" s="21" t="s">
        <v>248</v>
      </c>
      <c r="C282" s="13" t="s">
        <v>53</v>
      </c>
      <c r="D282" s="13" t="s">
        <v>8</v>
      </c>
      <c r="E282" s="13" t="s">
        <v>254</v>
      </c>
      <c r="F282" s="14"/>
      <c r="G282" s="15">
        <f t="shared" ref="G282:L282" si="185">SUM(G283)</f>
        <v>4418.3999999999996</v>
      </c>
      <c r="H282" s="15">
        <f t="shared" si="185"/>
        <v>0</v>
      </c>
      <c r="I282" s="15">
        <f t="shared" si="185"/>
        <v>4418.3999999999996</v>
      </c>
      <c r="J282" s="15">
        <f t="shared" si="185"/>
        <v>4418.3999999999996</v>
      </c>
      <c r="K282" s="15">
        <f t="shared" si="185"/>
        <v>0</v>
      </c>
      <c r="L282" s="15">
        <f t="shared" si="185"/>
        <v>4418.3999999999996</v>
      </c>
    </row>
    <row r="283" spans="1:12" ht="33.75">
      <c r="A283" s="44"/>
      <c r="B283" s="21" t="s">
        <v>58</v>
      </c>
      <c r="C283" s="13" t="s">
        <v>53</v>
      </c>
      <c r="D283" s="13" t="s">
        <v>8</v>
      </c>
      <c r="E283" s="13" t="s">
        <v>254</v>
      </c>
      <c r="F283" s="13" t="s">
        <v>68</v>
      </c>
      <c r="G283" s="15">
        <v>4418.3999999999996</v>
      </c>
      <c r="H283" s="15"/>
      <c r="I283" s="15">
        <f>G283+H283</f>
        <v>4418.3999999999996</v>
      </c>
      <c r="J283" s="15">
        <v>4418.3999999999996</v>
      </c>
      <c r="K283" s="15"/>
      <c r="L283" s="15">
        <f>J283+K283</f>
        <v>4418.3999999999996</v>
      </c>
    </row>
    <row r="284" spans="1:12" ht="22.5">
      <c r="A284" s="44"/>
      <c r="B284" s="21" t="s">
        <v>249</v>
      </c>
      <c r="C284" s="13" t="s">
        <v>53</v>
      </c>
      <c r="D284" s="13" t="s">
        <v>8</v>
      </c>
      <c r="E284" s="13" t="s">
        <v>255</v>
      </c>
      <c r="F284" s="14"/>
      <c r="G284" s="15">
        <f t="shared" ref="G284:L284" si="186">SUM(G285)</f>
        <v>6501.5</v>
      </c>
      <c r="H284" s="15">
        <f t="shared" si="186"/>
        <v>0</v>
      </c>
      <c r="I284" s="15">
        <f t="shared" si="186"/>
        <v>6501.5</v>
      </c>
      <c r="J284" s="15">
        <f t="shared" si="186"/>
        <v>6501.5</v>
      </c>
      <c r="K284" s="15">
        <f t="shared" si="186"/>
        <v>0</v>
      </c>
      <c r="L284" s="15">
        <f t="shared" si="186"/>
        <v>6501.5</v>
      </c>
    </row>
    <row r="285" spans="1:12" ht="33.75">
      <c r="A285" s="44"/>
      <c r="B285" s="21" t="s">
        <v>58</v>
      </c>
      <c r="C285" s="13" t="s">
        <v>53</v>
      </c>
      <c r="D285" s="13" t="s">
        <v>8</v>
      </c>
      <c r="E285" s="13" t="s">
        <v>255</v>
      </c>
      <c r="F285" s="13" t="s">
        <v>68</v>
      </c>
      <c r="G285" s="15">
        <v>6501.5</v>
      </c>
      <c r="H285" s="15"/>
      <c r="I285" s="15">
        <f>G285+H285</f>
        <v>6501.5</v>
      </c>
      <c r="J285" s="15">
        <v>6501.5</v>
      </c>
      <c r="K285" s="15"/>
      <c r="L285" s="15">
        <f>J285+K285</f>
        <v>6501.5</v>
      </c>
    </row>
    <row r="286" spans="1:12" ht="22.5">
      <c r="A286" s="44"/>
      <c r="B286" s="21" t="s">
        <v>250</v>
      </c>
      <c r="C286" s="13" t="s">
        <v>53</v>
      </c>
      <c r="D286" s="13" t="s">
        <v>8</v>
      </c>
      <c r="E286" s="13" t="s">
        <v>256</v>
      </c>
      <c r="F286" s="14"/>
      <c r="G286" s="15">
        <f t="shared" ref="G286:L286" si="187">SUM(G287)</f>
        <v>5593.8</v>
      </c>
      <c r="H286" s="15">
        <f t="shared" si="187"/>
        <v>0</v>
      </c>
      <c r="I286" s="15">
        <f t="shared" si="187"/>
        <v>5593.8</v>
      </c>
      <c r="J286" s="15">
        <f t="shared" si="187"/>
        <v>5593.8</v>
      </c>
      <c r="K286" s="15">
        <f t="shared" si="187"/>
        <v>0</v>
      </c>
      <c r="L286" s="15">
        <f t="shared" si="187"/>
        <v>5593.8</v>
      </c>
    </row>
    <row r="287" spans="1:12" ht="33.75">
      <c r="A287" s="44"/>
      <c r="B287" s="21" t="s">
        <v>58</v>
      </c>
      <c r="C287" s="13" t="s">
        <v>53</v>
      </c>
      <c r="D287" s="13" t="s">
        <v>8</v>
      </c>
      <c r="E287" s="13" t="s">
        <v>256</v>
      </c>
      <c r="F287" s="13" t="s">
        <v>68</v>
      </c>
      <c r="G287" s="15">
        <v>5593.8</v>
      </c>
      <c r="H287" s="15"/>
      <c r="I287" s="15">
        <f>G287+H287</f>
        <v>5593.8</v>
      </c>
      <c r="J287" s="15">
        <v>5593.8</v>
      </c>
      <c r="K287" s="15"/>
      <c r="L287" s="15">
        <f>J287+K287</f>
        <v>5593.8</v>
      </c>
    </row>
    <row r="288" spans="1:12" ht="33.75">
      <c r="A288" s="44"/>
      <c r="B288" s="21" t="s">
        <v>374</v>
      </c>
      <c r="C288" s="13" t="s">
        <v>53</v>
      </c>
      <c r="D288" s="13" t="s">
        <v>8</v>
      </c>
      <c r="E288" s="13" t="s">
        <v>373</v>
      </c>
      <c r="F288" s="14"/>
      <c r="G288" s="15">
        <f t="shared" ref="G288:L288" si="188">SUM(G289)</f>
        <v>522.90000000000009</v>
      </c>
      <c r="H288" s="15">
        <f t="shared" si="188"/>
        <v>0</v>
      </c>
      <c r="I288" s="15">
        <f t="shared" si="188"/>
        <v>522.90000000000009</v>
      </c>
      <c r="J288" s="15">
        <f t="shared" si="188"/>
        <v>522.9</v>
      </c>
      <c r="K288" s="15">
        <f t="shared" si="188"/>
        <v>0</v>
      </c>
      <c r="L288" s="15">
        <f t="shared" si="188"/>
        <v>522.9</v>
      </c>
    </row>
    <row r="289" spans="1:12" ht="33.75">
      <c r="A289" s="44"/>
      <c r="B289" s="21" t="s">
        <v>58</v>
      </c>
      <c r="C289" s="13" t="s">
        <v>53</v>
      </c>
      <c r="D289" s="13" t="s">
        <v>8</v>
      </c>
      <c r="E289" s="13" t="s">
        <v>373</v>
      </c>
      <c r="F289" s="13" t="s">
        <v>68</v>
      </c>
      <c r="G289" s="15">
        <v>522.90000000000009</v>
      </c>
      <c r="H289" s="15"/>
      <c r="I289" s="15">
        <f>G289+H289</f>
        <v>522.90000000000009</v>
      </c>
      <c r="J289" s="15">
        <v>522.9</v>
      </c>
      <c r="K289" s="15"/>
      <c r="L289" s="15">
        <f>J289+K289</f>
        <v>522.9</v>
      </c>
    </row>
    <row r="290" spans="1:12" ht="22.5">
      <c r="A290" s="44"/>
      <c r="B290" s="19" t="s">
        <v>205</v>
      </c>
      <c r="C290" s="13" t="s">
        <v>53</v>
      </c>
      <c r="D290" s="13" t="s">
        <v>8</v>
      </c>
      <c r="E290" s="13" t="s">
        <v>206</v>
      </c>
      <c r="F290" s="13"/>
      <c r="G290" s="15">
        <f t="shared" ref="G290:L290" si="189">G291</f>
        <v>34189</v>
      </c>
      <c r="H290" s="15">
        <f t="shared" si="189"/>
        <v>0</v>
      </c>
      <c r="I290" s="15">
        <f t="shared" si="189"/>
        <v>34189</v>
      </c>
      <c r="J290" s="15">
        <f t="shared" si="189"/>
        <v>34189</v>
      </c>
      <c r="K290" s="15">
        <f t="shared" si="189"/>
        <v>0</v>
      </c>
      <c r="L290" s="15">
        <f t="shared" si="189"/>
        <v>34189</v>
      </c>
    </row>
    <row r="291" spans="1:12" ht="33.75">
      <c r="A291" s="44"/>
      <c r="B291" s="19" t="s">
        <v>58</v>
      </c>
      <c r="C291" s="13" t="s">
        <v>53</v>
      </c>
      <c r="D291" s="13" t="s">
        <v>8</v>
      </c>
      <c r="E291" s="13" t="s">
        <v>206</v>
      </c>
      <c r="F291" s="13" t="s">
        <v>68</v>
      </c>
      <c r="G291" s="15">
        <v>34189</v>
      </c>
      <c r="H291" s="15"/>
      <c r="I291" s="15">
        <f>G291+H291</f>
        <v>34189</v>
      </c>
      <c r="J291" s="15">
        <v>34189</v>
      </c>
      <c r="K291" s="15"/>
      <c r="L291" s="15">
        <f>J291+K291</f>
        <v>34189</v>
      </c>
    </row>
    <row r="292" spans="1:12" ht="69.75" customHeight="1">
      <c r="A292" s="44"/>
      <c r="B292" s="18" t="s">
        <v>125</v>
      </c>
      <c r="C292" s="13" t="s">
        <v>53</v>
      </c>
      <c r="D292" s="13" t="s">
        <v>8</v>
      </c>
      <c r="E292" s="13" t="s">
        <v>492</v>
      </c>
      <c r="F292" s="13"/>
      <c r="G292" s="15">
        <f t="shared" ref="G292:L292" si="190">G293</f>
        <v>30739.9</v>
      </c>
      <c r="H292" s="15">
        <f t="shared" si="190"/>
        <v>0</v>
      </c>
      <c r="I292" s="15">
        <f t="shared" si="190"/>
        <v>30739.9</v>
      </c>
      <c r="J292" s="15">
        <f t="shared" si="190"/>
        <v>35721.199999999997</v>
      </c>
      <c r="K292" s="15">
        <f t="shared" si="190"/>
        <v>0</v>
      </c>
      <c r="L292" s="15">
        <f t="shared" si="190"/>
        <v>35721.199999999997</v>
      </c>
    </row>
    <row r="293" spans="1:12" ht="33.75">
      <c r="A293" s="44"/>
      <c r="B293" s="12" t="s">
        <v>251</v>
      </c>
      <c r="C293" s="13" t="s">
        <v>53</v>
      </c>
      <c r="D293" s="13" t="s">
        <v>8</v>
      </c>
      <c r="E293" s="13" t="s">
        <v>492</v>
      </c>
      <c r="F293" s="13" t="s">
        <v>68</v>
      </c>
      <c r="G293" s="15">
        <v>30739.9</v>
      </c>
      <c r="H293" s="15">
        <v>0</v>
      </c>
      <c r="I293" s="15">
        <f>G293+H293</f>
        <v>30739.9</v>
      </c>
      <c r="J293" s="15">
        <v>35721.199999999997</v>
      </c>
      <c r="K293" s="15">
        <v>0</v>
      </c>
      <c r="L293" s="15">
        <f>J293+K293</f>
        <v>35721.199999999997</v>
      </c>
    </row>
    <row r="294" spans="1:12" ht="78" customHeight="1">
      <c r="A294" s="44"/>
      <c r="B294" s="20" t="s">
        <v>125</v>
      </c>
      <c r="C294" s="13" t="s">
        <v>53</v>
      </c>
      <c r="D294" s="13" t="s">
        <v>8</v>
      </c>
      <c r="E294" s="13" t="s">
        <v>126</v>
      </c>
      <c r="F294" s="13"/>
      <c r="G294" s="15">
        <f t="shared" ref="G294:L294" si="191">G295</f>
        <v>0</v>
      </c>
      <c r="H294" s="15">
        <f t="shared" si="191"/>
        <v>0</v>
      </c>
      <c r="I294" s="15">
        <f t="shared" si="191"/>
        <v>0</v>
      </c>
      <c r="J294" s="15">
        <f t="shared" si="191"/>
        <v>0</v>
      </c>
      <c r="K294" s="15">
        <f t="shared" si="191"/>
        <v>0</v>
      </c>
      <c r="L294" s="15">
        <f t="shared" si="191"/>
        <v>0</v>
      </c>
    </row>
    <row r="295" spans="1:12" ht="33.75">
      <c r="A295" s="44"/>
      <c r="B295" s="21" t="s">
        <v>251</v>
      </c>
      <c r="C295" s="13" t="s">
        <v>53</v>
      </c>
      <c r="D295" s="13" t="s">
        <v>8</v>
      </c>
      <c r="E295" s="13" t="s">
        <v>126</v>
      </c>
      <c r="F295" s="13" t="s">
        <v>68</v>
      </c>
      <c r="G295" s="15">
        <v>0</v>
      </c>
      <c r="H295" s="15">
        <v>0</v>
      </c>
      <c r="I295" s="15">
        <f>G295+H295</f>
        <v>0</v>
      </c>
      <c r="J295" s="15">
        <v>0</v>
      </c>
      <c r="K295" s="15">
        <v>0</v>
      </c>
      <c r="L295" s="15">
        <f>J295+K295</f>
        <v>0</v>
      </c>
    </row>
    <row r="296" spans="1:12" ht="22.5" customHeight="1">
      <c r="A296" s="44"/>
      <c r="B296" s="12" t="s">
        <v>494</v>
      </c>
      <c r="C296" s="13" t="s">
        <v>53</v>
      </c>
      <c r="D296" s="13" t="s">
        <v>8</v>
      </c>
      <c r="E296" s="13" t="s">
        <v>496</v>
      </c>
      <c r="F296" s="14"/>
      <c r="G296" s="15">
        <f t="shared" ref="G296:L296" si="192">G297+G298</f>
        <v>176.4</v>
      </c>
      <c r="H296" s="15">
        <f>H297+H298</f>
        <v>0</v>
      </c>
      <c r="I296" s="15">
        <f t="shared" si="192"/>
        <v>176.4</v>
      </c>
      <c r="J296" s="15">
        <f t="shared" si="192"/>
        <v>176.4</v>
      </c>
      <c r="K296" s="15">
        <f t="shared" si="192"/>
        <v>0</v>
      </c>
      <c r="L296" s="15">
        <f t="shared" si="192"/>
        <v>176.4</v>
      </c>
    </row>
    <row r="297" spans="1:12" ht="33.75">
      <c r="A297" s="44"/>
      <c r="B297" s="12" t="s">
        <v>252</v>
      </c>
      <c r="C297" s="13" t="s">
        <v>53</v>
      </c>
      <c r="D297" s="13" t="s">
        <v>8</v>
      </c>
      <c r="E297" s="13" t="s">
        <v>496</v>
      </c>
      <c r="F297" s="14" t="s">
        <v>68</v>
      </c>
      <c r="G297" s="15">
        <v>8.8000000000000007</v>
      </c>
      <c r="H297" s="15"/>
      <c r="I297" s="15">
        <f>G297+H297</f>
        <v>8.8000000000000007</v>
      </c>
      <c r="J297" s="15">
        <v>8.8000000000000007</v>
      </c>
      <c r="K297" s="15"/>
      <c r="L297" s="15">
        <f>J297+K297</f>
        <v>8.8000000000000007</v>
      </c>
    </row>
    <row r="298" spans="1:12" ht="33.75">
      <c r="A298" s="44"/>
      <c r="B298" s="12" t="s">
        <v>253</v>
      </c>
      <c r="C298" s="13" t="s">
        <v>53</v>
      </c>
      <c r="D298" s="13" t="s">
        <v>8</v>
      </c>
      <c r="E298" s="13" t="s">
        <v>496</v>
      </c>
      <c r="F298" s="14" t="s">
        <v>68</v>
      </c>
      <c r="G298" s="15">
        <v>167.6</v>
      </c>
      <c r="H298" s="15"/>
      <c r="I298" s="15">
        <f>G298+H298</f>
        <v>167.6</v>
      </c>
      <c r="J298" s="15">
        <v>167.6</v>
      </c>
      <c r="K298" s="15"/>
      <c r="L298" s="15">
        <f>J298+K298</f>
        <v>167.6</v>
      </c>
    </row>
    <row r="299" spans="1:12" ht="33.75">
      <c r="A299" s="44"/>
      <c r="B299" s="12" t="s">
        <v>127</v>
      </c>
      <c r="C299" s="13" t="s">
        <v>53</v>
      </c>
      <c r="D299" s="13" t="s">
        <v>8</v>
      </c>
      <c r="E299" s="13" t="s">
        <v>128</v>
      </c>
      <c r="F299" s="14"/>
      <c r="G299" s="15">
        <f t="shared" ref="G299:I299" si="193">SUM(G300:G301)</f>
        <v>0</v>
      </c>
      <c r="H299" s="15">
        <f t="shared" si="193"/>
        <v>0</v>
      </c>
      <c r="I299" s="15">
        <f t="shared" si="193"/>
        <v>0</v>
      </c>
      <c r="J299" s="15">
        <f t="shared" ref="J299" si="194">SUM(J300:J301)</f>
        <v>0</v>
      </c>
      <c r="K299" s="15">
        <f t="shared" ref="K299:L299" si="195">SUM(K300:K301)</f>
        <v>0</v>
      </c>
      <c r="L299" s="15">
        <f t="shared" si="195"/>
        <v>0</v>
      </c>
    </row>
    <row r="300" spans="1:12" ht="33.75">
      <c r="A300" s="44"/>
      <c r="B300" s="12" t="s">
        <v>252</v>
      </c>
      <c r="C300" s="13" t="s">
        <v>53</v>
      </c>
      <c r="D300" s="13" t="s">
        <v>8</v>
      </c>
      <c r="E300" s="13" t="s">
        <v>128</v>
      </c>
      <c r="F300" s="14" t="s">
        <v>68</v>
      </c>
      <c r="G300" s="15">
        <v>0</v>
      </c>
      <c r="H300" s="15">
        <v>0</v>
      </c>
      <c r="I300" s="15">
        <f>G300+H300</f>
        <v>0</v>
      </c>
      <c r="J300" s="15">
        <v>0</v>
      </c>
      <c r="K300" s="15">
        <v>0</v>
      </c>
      <c r="L300" s="15">
        <f>J300+K300</f>
        <v>0</v>
      </c>
    </row>
    <row r="301" spans="1:12" ht="33.75">
      <c r="A301" s="44"/>
      <c r="B301" s="12" t="s">
        <v>253</v>
      </c>
      <c r="C301" s="13" t="s">
        <v>53</v>
      </c>
      <c r="D301" s="13" t="s">
        <v>8</v>
      </c>
      <c r="E301" s="13" t="s">
        <v>128</v>
      </c>
      <c r="F301" s="14" t="s">
        <v>68</v>
      </c>
      <c r="G301" s="15">
        <v>0</v>
      </c>
      <c r="H301" s="15">
        <v>0</v>
      </c>
      <c r="I301" s="15">
        <f>G301+H301</f>
        <v>0</v>
      </c>
      <c r="J301" s="15">
        <v>0</v>
      </c>
      <c r="K301" s="15">
        <v>0</v>
      </c>
      <c r="L301" s="15">
        <f>J301+K301</f>
        <v>0</v>
      </c>
    </row>
    <row r="302" spans="1:12" ht="22.5">
      <c r="A302" s="44"/>
      <c r="B302" s="12" t="s">
        <v>538</v>
      </c>
      <c r="C302" s="13" t="s">
        <v>53</v>
      </c>
      <c r="D302" s="13" t="s">
        <v>8</v>
      </c>
      <c r="E302" s="13" t="s">
        <v>539</v>
      </c>
      <c r="F302" s="13"/>
      <c r="G302" s="15">
        <f t="shared" ref="G302:L303" si="196">G303</f>
        <v>94835.3</v>
      </c>
      <c r="H302" s="15">
        <f t="shared" si="196"/>
        <v>0</v>
      </c>
      <c r="I302" s="15">
        <f t="shared" si="196"/>
        <v>94835.3</v>
      </c>
      <c r="J302" s="15">
        <f t="shared" si="196"/>
        <v>92919.4</v>
      </c>
      <c r="K302" s="15">
        <f t="shared" si="196"/>
        <v>0</v>
      </c>
      <c r="L302" s="15">
        <f t="shared" si="196"/>
        <v>92919.4</v>
      </c>
    </row>
    <row r="303" spans="1:12">
      <c r="A303" s="44"/>
      <c r="B303" s="21" t="s">
        <v>534</v>
      </c>
      <c r="C303" s="13" t="s">
        <v>53</v>
      </c>
      <c r="D303" s="13" t="s">
        <v>8</v>
      </c>
      <c r="E303" s="13" t="s">
        <v>540</v>
      </c>
      <c r="F303" s="13"/>
      <c r="G303" s="15">
        <f t="shared" si="196"/>
        <v>94835.3</v>
      </c>
      <c r="H303" s="15">
        <f t="shared" si="196"/>
        <v>0</v>
      </c>
      <c r="I303" s="15">
        <f t="shared" si="196"/>
        <v>94835.3</v>
      </c>
      <c r="J303" s="15">
        <f t="shared" si="196"/>
        <v>92919.4</v>
      </c>
      <c r="K303" s="15">
        <f t="shared" si="196"/>
        <v>0</v>
      </c>
      <c r="L303" s="15">
        <f t="shared" si="196"/>
        <v>92919.4</v>
      </c>
    </row>
    <row r="304" spans="1:12" ht="22.5">
      <c r="A304" s="44"/>
      <c r="B304" s="19" t="s">
        <v>480</v>
      </c>
      <c r="C304" s="13" t="s">
        <v>53</v>
      </c>
      <c r="D304" s="13" t="s">
        <v>8</v>
      </c>
      <c r="E304" s="13" t="s">
        <v>540</v>
      </c>
      <c r="F304" s="13" t="s">
        <v>50</v>
      </c>
      <c r="G304" s="15">
        <v>94835.3</v>
      </c>
      <c r="H304" s="15">
        <v>0</v>
      </c>
      <c r="I304" s="15">
        <f>G304+H304</f>
        <v>94835.3</v>
      </c>
      <c r="J304" s="15">
        <v>92919.4</v>
      </c>
      <c r="K304" s="15">
        <v>0</v>
      </c>
      <c r="L304" s="15">
        <f>J304+K304</f>
        <v>92919.4</v>
      </c>
    </row>
    <row r="305" spans="1:12">
      <c r="A305" s="44" t="s">
        <v>59</v>
      </c>
      <c r="B305" s="48" t="s">
        <v>60</v>
      </c>
      <c r="C305" s="41" t="s">
        <v>53</v>
      </c>
      <c r="D305" s="41" t="s">
        <v>11</v>
      </c>
      <c r="E305" s="41"/>
      <c r="F305" s="28"/>
      <c r="G305" s="16">
        <f t="shared" ref="G305:L306" si="197">G306</f>
        <v>484986.8</v>
      </c>
      <c r="H305" s="16">
        <f t="shared" si="197"/>
        <v>0</v>
      </c>
      <c r="I305" s="16">
        <f t="shared" si="197"/>
        <v>484986.8</v>
      </c>
      <c r="J305" s="16">
        <f t="shared" si="197"/>
        <v>495019.6</v>
      </c>
      <c r="K305" s="16">
        <f t="shared" si="197"/>
        <v>0</v>
      </c>
      <c r="L305" s="16">
        <f t="shared" si="197"/>
        <v>495019.6</v>
      </c>
    </row>
    <row r="306" spans="1:12" ht="33.75">
      <c r="A306" s="44"/>
      <c r="B306" s="21" t="s">
        <v>309</v>
      </c>
      <c r="C306" s="13" t="s">
        <v>53</v>
      </c>
      <c r="D306" s="13" t="s">
        <v>11</v>
      </c>
      <c r="E306" s="13" t="s">
        <v>196</v>
      </c>
      <c r="F306" s="13"/>
      <c r="G306" s="15">
        <f t="shared" si="197"/>
        <v>484986.8</v>
      </c>
      <c r="H306" s="15">
        <f t="shared" si="197"/>
        <v>0</v>
      </c>
      <c r="I306" s="15">
        <f t="shared" si="197"/>
        <v>484986.8</v>
      </c>
      <c r="J306" s="15">
        <f t="shared" si="197"/>
        <v>495019.6</v>
      </c>
      <c r="K306" s="15">
        <f t="shared" si="197"/>
        <v>0</v>
      </c>
      <c r="L306" s="15">
        <f t="shared" si="197"/>
        <v>495019.6</v>
      </c>
    </row>
    <row r="307" spans="1:12">
      <c r="A307" s="44"/>
      <c r="B307" s="21" t="s">
        <v>195</v>
      </c>
      <c r="C307" s="13" t="s">
        <v>53</v>
      </c>
      <c r="D307" s="13" t="s">
        <v>11</v>
      </c>
      <c r="E307" s="13" t="s">
        <v>197</v>
      </c>
      <c r="F307" s="13"/>
      <c r="G307" s="15">
        <f t="shared" ref="G307" si="198">G308+G310+G312+G314+G316+G318+G320+G322+G324+G326+G329+G332+G335+G338+G341+G344+G347+G349+G351+G353</f>
        <v>484986.8</v>
      </c>
      <c r="H307" s="15">
        <f t="shared" ref="H307:L307" si="199">H308+H310+H312+H314+H316+H318+H320+H322+H324+H326+H329+H332+H335+H338+H341+H344+H347+H349+H351+H353</f>
        <v>0</v>
      </c>
      <c r="I307" s="15">
        <f t="shared" si="199"/>
        <v>484986.8</v>
      </c>
      <c r="J307" s="15">
        <f t="shared" si="199"/>
        <v>495019.6</v>
      </c>
      <c r="K307" s="15">
        <f t="shared" si="199"/>
        <v>0</v>
      </c>
      <c r="L307" s="15">
        <f t="shared" si="199"/>
        <v>495019.6</v>
      </c>
    </row>
    <row r="308" spans="1:12" ht="22.5">
      <c r="A308" s="44"/>
      <c r="B308" s="21" t="s">
        <v>123</v>
      </c>
      <c r="C308" s="13" t="s">
        <v>53</v>
      </c>
      <c r="D308" s="13" t="s">
        <v>11</v>
      </c>
      <c r="E308" s="13" t="s">
        <v>124</v>
      </c>
      <c r="F308" s="13"/>
      <c r="G308" s="15">
        <f t="shared" ref="G308:L308" si="200">G309</f>
        <v>8599.7999999999993</v>
      </c>
      <c r="H308" s="15">
        <f>H309</f>
        <v>0</v>
      </c>
      <c r="I308" s="15">
        <f t="shared" si="200"/>
        <v>8599.7999999999993</v>
      </c>
      <c r="J308" s="15">
        <f t="shared" si="200"/>
        <v>8918.2999999999993</v>
      </c>
      <c r="K308" s="15">
        <f>K309</f>
        <v>0</v>
      </c>
      <c r="L308" s="15">
        <f t="shared" si="200"/>
        <v>8918.2999999999993</v>
      </c>
    </row>
    <row r="309" spans="1:12" ht="33.75">
      <c r="A309" s="44"/>
      <c r="B309" s="21" t="s">
        <v>58</v>
      </c>
      <c r="C309" s="13" t="s">
        <v>53</v>
      </c>
      <c r="D309" s="13" t="s">
        <v>11</v>
      </c>
      <c r="E309" s="13" t="s">
        <v>124</v>
      </c>
      <c r="F309" s="13" t="s">
        <v>68</v>
      </c>
      <c r="G309" s="15">
        <v>8599.7999999999993</v>
      </c>
      <c r="H309" s="15">
        <v>0</v>
      </c>
      <c r="I309" s="15">
        <f>G309+H309</f>
        <v>8599.7999999999993</v>
      </c>
      <c r="J309" s="15">
        <v>8918.2999999999993</v>
      </c>
      <c r="K309" s="15">
        <v>0</v>
      </c>
      <c r="L309" s="15">
        <f>J309+K309</f>
        <v>8918.2999999999993</v>
      </c>
    </row>
    <row r="310" spans="1:12" ht="22.5">
      <c r="A310" s="44"/>
      <c r="B310" s="21" t="s">
        <v>248</v>
      </c>
      <c r="C310" s="13" t="s">
        <v>53</v>
      </c>
      <c r="D310" s="13" t="s">
        <v>11</v>
      </c>
      <c r="E310" s="13" t="s">
        <v>254</v>
      </c>
      <c r="F310" s="14"/>
      <c r="G310" s="15">
        <f t="shared" ref="G310:L310" si="201">SUM(G311)</f>
        <v>5263.6</v>
      </c>
      <c r="H310" s="15">
        <f t="shared" si="201"/>
        <v>0</v>
      </c>
      <c r="I310" s="15">
        <f t="shared" si="201"/>
        <v>5263.6</v>
      </c>
      <c r="J310" s="15">
        <f>SUM(J311)</f>
        <v>5263.6</v>
      </c>
      <c r="K310" s="15">
        <f t="shared" si="201"/>
        <v>0</v>
      </c>
      <c r="L310" s="15">
        <f t="shared" si="201"/>
        <v>5263.6</v>
      </c>
    </row>
    <row r="311" spans="1:12" ht="33.75">
      <c r="A311" s="44"/>
      <c r="B311" s="21" t="s">
        <v>58</v>
      </c>
      <c r="C311" s="13" t="s">
        <v>53</v>
      </c>
      <c r="D311" s="13" t="s">
        <v>11</v>
      </c>
      <c r="E311" s="13" t="s">
        <v>254</v>
      </c>
      <c r="F311" s="13" t="s">
        <v>68</v>
      </c>
      <c r="G311" s="15">
        <v>5263.6</v>
      </c>
      <c r="H311" s="15"/>
      <c r="I311" s="15">
        <f>G311+H311</f>
        <v>5263.6</v>
      </c>
      <c r="J311" s="15">
        <v>5263.6</v>
      </c>
      <c r="K311" s="15"/>
      <c r="L311" s="15">
        <f>J311+K311</f>
        <v>5263.6</v>
      </c>
    </row>
    <row r="312" spans="1:12" ht="22.5">
      <c r="A312" s="44"/>
      <c r="B312" s="21" t="s">
        <v>249</v>
      </c>
      <c r="C312" s="13" t="s">
        <v>53</v>
      </c>
      <c r="D312" s="13" t="s">
        <v>11</v>
      </c>
      <c r="E312" s="13" t="s">
        <v>255</v>
      </c>
      <c r="F312" s="14"/>
      <c r="G312" s="15">
        <f t="shared" ref="G312:L312" si="202">SUM(G313)</f>
        <v>8070.9</v>
      </c>
      <c r="H312" s="15">
        <f t="shared" si="202"/>
        <v>0</v>
      </c>
      <c r="I312" s="15">
        <f t="shared" si="202"/>
        <v>8070.9</v>
      </c>
      <c r="J312" s="15">
        <f t="shared" si="202"/>
        <v>8070.9</v>
      </c>
      <c r="K312" s="15">
        <f t="shared" si="202"/>
        <v>0</v>
      </c>
      <c r="L312" s="15">
        <f t="shared" si="202"/>
        <v>8070.9</v>
      </c>
    </row>
    <row r="313" spans="1:12" ht="33.75">
      <c r="A313" s="44"/>
      <c r="B313" s="21" t="s">
        <v>58</v>
      </c>
      <c r="C313" s="13" t="s">
        <v>53</v>
      </c>
      <c r="D313" s="13" t="s">
        <v>11</v>
      </c>
      <c r="E313" s="13" t="s">
        <v>255</v>
      </c>
      <c r="F313" s="13" t="s">
        <v>68</v>
      </c>
      <c r="G313" s="15">
        <v>8070.9</v>
      </c>
      <c r="H313" s="15"/>
      <c r="I313" s="15">
        <f>G313+H313</f>
        <v>8070.9</v>
      </c>
      <c r="J313" s="15">
        <v>8070.9</v>
      </c>
      <c r="K313" s="15"/>
      <c r="L313" s="15">
        <f>J313+K313</f>
        <v>8070.9</v>
      </c>
    </row>
    <row r="314" spans="1:12" ht="22.5">
      <c r="A314" s="44"/>
      <c r="B314" s="21" t="s">
        <v>250</v>
      </c>
      <c r="C314" s="13" t="s">
        <v>53</v>
      </c>
      <c r="D314" s="13" t="s">
        <v>11</v>
      </c>
      <c r="E314" s="13" t="s">
        <v>256</v>
      </c>
      <c r="F314" s="14"/>
      <c r="G314" s="15">
        <f t="shared" ref="G314:L314" si="203">SUM(G315)</f>
        <v>1446.3000000000002</v>
      </c>
      <c r="H314" s="15">
        <f t="shared" si="203"/>
        <v>0</v>
      </c>
      <c r="I314" s="15">
        <f t="shared" si="203"/>
        <v>1446.3000000000002</v>
      </c>
      <c r="J314" s="15">
        <f t="shared" si="203"/>
        <v>1446.3</v>
      </c>
      <c r="K314" s="15">
        <f t="shared" si="203"/>
        <v>0</v>
      </c>
      <c r="L314" s="15">
        <f t="shared" si="203"/>
        <v>1446.3</v>
      </c>
    </row>
    <row r="315" spans="1:12" ht="33.75">
      <c r="A315" s="44"/>
      <c r="B315" s="21" t="s">
        <v>58</v>
      </c>
      <c r="C315" s="13" t="s">
        <v>53</v>
      </c>
      <c r="D315" s="13" t="s">
        <v>11</v>
      </c>
      <c r="E315" s="13" t="s">
        <v>256</v>
      </c>
      <c r="F315" s="13" t="s">
        <v>68</v>
      </c>
      <c r="G315" s="15">
        <v>1446.3000000000002</v>
      </c>
      <c r="H315" s="15"/>
      <c r="I315" s="15">
        <f>G315+H315</f>
        <v>1446.3000000000002</v>
      </c>
      <c r="J315" s="15">
        <v>1446.3</v>
      </c>
      <c r="K315" s="15"/>
      <c r="L315" s="15">
        <f>J315+K315</f>
        <v>1446.3</v>
      </c>
    </row>
    <row r="316" spans="1:12" ht="22.5">
      <c r="A316" s="44"/>
      <c r="B316" s="21" t="s">
        <v>377</v>
      </c>
      <c r="C316" s="13" t="s">
        <v>53</v>
      </c>
      <c r="D316" s="13" t="s">
        <v>11</v>
      </c>
      <c r="E316" s="13" t="s">
        <v>376</v>
      </c>
      <c r="F316" s="13"/>
      <c r="G316" s="15">
        <f t="shared" ref="G316:L316" si="204">SUM(G317:G317)</f>
        <v>0</v>
      </c>
      <c r="H316" s="15">
        <f t="shared" si="204"/>
        <v>0</v>
      </c>
      <c r="I316" s="15">
        <f t="shared" si="204"/>
        <v>0</v>
      </c>
      <c r="J316" s="15">
        <f t="shared" si="204"/>
        <v>0</v>
      </c>
      <c r="K316" s="15">
        <f t="shared" si="204"/>
        <v>0</v>
      </c>
      <c r="L316" s="15">
        <f t="shared" si="204"/>
        <v>0</v>
      </c>
    </row>
    <row r="317" spans="1:12" ht="33.75">
      <c r="A317" s="44"/>
      <c r="B317" s="21" t="s">
        <v>252</v>
      </c>
      <c r="C317" s="13" t="s">
        <v>53</v>
      </c>
      <c r="D317" s="13" t="s">
        <v>11</v>
      </c>
      <c r="E317" s="13" t="s">
        <v>376</v>
      </c>
      <c r="F317" s="13" t="s">
        <v>68</v>
      </c>
      <c r="G317" s="15">
        <v>0</v>
      </c>
      <c r="H317" s="15"/>
      <c r="I317" s="15">
        <f>G317+H317</f>
        <v>0</v>
      </c>
      <c r="J317" s="15"/>
      <c r="K317" s="15"/>
      <c r="L317" s="15">
        <f>J317+K317</f>
        <v>0</v>
      </c>
    </row>
    <row r="318" spans="1:12" ht="33.75">
      <c r="A318" s="44"/>
      <c r="B318" s="21" t="s">
        <v>374</v>
      </c>
      <c r="C318" s="13" t="s">
        <v>53</v>
      </c>
      <c r="D318" s="13" t="s">
        <v>11</v>
      </c>
      <c r="E318" s="13" t="s">
        <v>373</v>
      </c>
      <c r="F318" s="14"/>
      <c r="G318" s="15">
        <f t="shared" ref="G318:L318" si="205">SUM(G319)</f>
        <v>3115.9</v>
      </c>
      <c r="H318" s="15">
        <f t="shared" si="205"/>
        <v>0</v>
      </c>
      <c r="I318" s="15">
        <f t="shared" si="205"/>
        <v>3115.9</v>
      </c>
      <c r="J318" s="15">
        <f t="shared" si="205"/>
        <v>3115.9</v>
      </c>
      <c r="K318" s="15">
        <f t="shared" si="205"/>
        <v>0</v>
      </c>
      <c r="L318" s="15">
        <f t="shared" si="205"/>
        <v>3115.9</v>
      </c>
    </row>
    <row r="319" spans="1:12" ht="33.75">
      <c r="A319" s="44"/>
      <c r="B319" s="21" t="s">
        <v>58</v>
      </c>
      <c r="C319" s="13" t="s">
        <v>53</v>
      </c>
      <c r="D319" s="13" t="s">
        <v>11</v>
      </c>
      <c r="E319" s="13" t="s">
        <v>373</v>
      </c>
      <c r="F319" s="13" t="s">
        <v>68</v>
      </c>
      <c r="G319" s="15">
        <v>3115.9</v>
      </c>
      <c r="H319" s="15"/>
      <c r="I319" s="15">
        <f>G319+H319</f>
        <v>3115.9</v>
      </c>
      <c r="J319" s="15">
        <v>3115.9</v>
      </c>
      <c r="K319" s="15"/>
      <c r="L319" s="15">
        <f>J319+K319</f>
        <v>3115.9</v>
      </c>
    </row>
    <row r="320" spans="1:12" ht="22.5">
      <c r="A320" s="44"/>
      <c r="B320" s="19" t="s">
        <v>205</v>
      </c>
      <c r="C320" s="13" t="s">
        <v>53</v>
      </c>
      <c r="D320" s="13" t="s">
        <v>11</v>
      </c>
      <c r="E320" s="13" t="s">
        <v>206</v>
      </c>
      <c r="F320" s="13"/>
      <c r="G320" s="15">
        <f t="shared" ref="G320:L320" si="206">G321</f>
        <v>60966.2</v>
      </c>
      <c r="H320" s="15">
        <f t="shared" si="206"/>
        <v>0</v>
      </c>
      <c r="I320" s="15">
        <f t="shared" si="206"/>
        <v>60966.2</v>
      </c>
      <c r="J320" s="15">
        <f t="shared" si="206"/>
        <v>60966.2</v>
      </c>
      <c r="K320" s="15">
        <f t="shared" si="206"/>
        <v>0</v>
      </c>
      <c r="L320" s="15">
        <f t="shared" si="206"/>
        <v>60966.2</v>
      </c>
    </row>
    <row r="321" spans="1:12" ht="33.75">
      <c r="A321" s="44"/>
      <c r="B321" s="19" t="s">
        <v>58</v>
      </c>
      <c r="C321" s="13" t="s">
        <v>53</v>
      </c>
      <c r="D321" s="13" t="s">
        <v>11</v>
      </c>
      <c r="E321" s="13" t="s">
        <v>206</v>
      </c>
      <c r="F321" s="13" t="s">
        <v>68</v>
      </c>
      <c r="G321" s="15">
        <v>60966.2</v>
      </c>
      <c r="H321" s="15"/>
      <c r="I321" s="15">
        <f>G321+H321</f>
        <v>60966.2</v>
      </c>
      <c r="J321" s="15">
        <v>60966.2</v>
      </c>
      <c r="K321" s="15"/>
      <c r="L321" s="15">
        <f>J321+K321</f>
        <v>60966.2</v>
      </c>
    </row>
    <row r="322" spans="1:12" ht="72" customHeight="1">
      <c r="A322" s="44"/>
      <c r="B322" s="18" t="s">
        <v>125</v>
      </c>
      <c r="C322" s="13" t="s">
        <v>53</v>
      </c>
      <c r="D322" s="13" t="s">
        <v>11</v>
      </c>
      <c r="E322" s="13" t="s">
        <v>492</v>
      </c>
      <c r="F322" s="13"/>
      <c r="G322" s="15">
        <f t="shared" ref="G322:L322" si="207">G323</f>
        <v>94049.7</v>
      </c>
      <c r="H322" s="15">
        <f t="shared" si="207"/>
        <v>0</v>
      </c>
      <c r="I322" s="15">
        <f t="shared" si="207"/>
        <v>94049.7</v>
      </c>
      <c r="J322" s="15">
        <f t="shared" si="207"/>
        <v>109290.2</v>
      </c>
      <c r="K322" s="15">
        <f t="shared" si="207"/>
        <v>0</v>
      </c>
      <c r="L322" s="15">
        <f t="shared" si="207"/>
        <v>109290.2</v>
      </c>
    </row>
    <row r="323" spans="1:12" ht="33.75">
      <c r="A323" s="44"/>
      <c r="B323" s="12" t="s">
        <v>251</v>
      </c>
      <c r="C323" s="13" t="s">
        <v>53</v>
      </c>
      <c r="D323" s="13" t="s">
        <v>11</v>
      </c>
      <c r="E323" s="13" t="s">
        <v>492</v>
      </c>
      <c r="F323" s="13" t="s">
        <v>68</v>
      </c>
      <c r="G323" s="15">
        <v>94049.7</v>
      </c>
      <c r="H323" s="15">
        <v>0</v>
      </c>
      <c r="I323" s="15">
        <f>G323+H323</f>
        <v>94049.7</v>
      </c>
      <c r="J323" s="15">
        <v>109290.2</v>
      </c>
      <c r="K323" s="15">
        <v>0</v>
      </c>
      <c r="L323" s="15">
        <f>J323+K323</f>
        <v>109290.2</v>
      </c>
    </row>
    <row r="324" spans="1:12" ht="75.75" customHeight="1">
      <c r="A324" s="44"/>
      <c r="B324" s="20" t="s">
        <v>125</v>
      </c>
      <c r="C324" s="13" t="s">
        <v>53</v>
      </c>
      <c r="D324" s="13" t="s">
        <v>11</v>
      </c>
      <c r="E324" s="13" t="s">
        <v>126</v>
      </c>
      <c r="F324" s="13"/>
      <c r="G324" s="15">
        <f t="shared" ref="G324:L324" si="208">G325</f>
        <v>0</v>
      </c>
      <c r="H324" s="15">
        <f t="shared" si="208"/>
        <v>0</v>
      </c>
      <c r="I324" s="15">
        <f t="shared" si="208"/>
        <v>0</v>
      </c>
      <c r="J324" s="15">
        <f t="shared" si="208"/>
        <v>0</v>
      </c>
      <c r="K324" s="15">
        <f t="shared" si="208"/>
        <v>0</v>
      </c>
      <c r="L324" s="15">
        <f t="shared" si="208"/>
        <v>0</v>
      </c>
    </row>
    <row r="325" spans="1:12" ht="33.75">
      <c r="A325" s="44"/>
      <c r="B325" s="21" t="s">
        <v>251</v>
      </c>
      <c r="C325" s="13" t="s">
        <v>53</v>
      </c>
      <c r="D325" s="13" t="s">
        <v>11</v>
      </c>
      <c r="E325" s="13" t="s">
        <v>126</v>
      </c>
      <c r="F325" s="13" t="s">
        <v>68</v>
      </c>
      <c r="G325" s="15">
        <v>0</v>
      </c>
      <c r="H325" s="15">
        <v>0</v>
      </c>
      <c r="I325" s="15">
        <f>G325+H325</f>
        <v>0</v>
      </c>
      <c r="J325" s="15">
        <v>0</v>
      </c>
      <c r="K325" s="15">
        <v>0</v>
      </c>
      <c r="L325" s="15">
        <f>J325+K325</f>
        <v>0</v>
      </c>
    </row>
    <row r="326" spans="1:12" ht="33.75">
      <c r="A326" s="44"/>
      <c r="B326" s="21" t="s">
        <v>310</v>
      </c>
      <c r="C326" s="13" t="s">
        <v>53</v>
      </c>
      <c r="D326" s="13" t="s">
        <v>11</v>
      </c>
      <c r="E326" s="13" t="s">
        <v>311</v>
      </c>
      <c r="F326" s="13"/>
      <c r="G326" s="15">
        <f t="shared" ref="G326:I326" si="209">SUM(G327:G328)</f>
        <v>9208.2999999999993</v>
      </c>
      <c r="H326" s="15">
        <f t="shared" si="209"/>
        <v>0</v>
      </c>
      <c r="I326" s="15">
        <f t="shared" si="209"/>
        <v>9208.2999999999993</v>
      </c>
      <c r="J326" s="15">
        <f>SUM(J327:J328)</f>
        <v>9096.5</v>
      </c>
      <c r="K326" s="15">
        <f t="shared" ref="K326:L326" si="210">SUM(K327:K328)</f>
        <v>0</v>
      </c>
      <c r="L326" s="15">
        <f t="shared" si="210"/>
        <v>9096.5</v>
      </c>
    </row>
    <row r="327" spans="1:12">
      <c r="A327" s="44"/>
      <c r="B327" s="21" t="s">
        <v>257</v>
      </c>
      <c r="C327" s="13" t="s">
        <v>53</v>
      </c>
      <c r="D327" s="13" t="s">
        <v>11</v>
      </c>
      <c r="E327" s="13" t="s">
        <v>311</v>
      </c>
      <c r="F327" s="13" t="s">
        <v>69</v>
      </c>
      <c r="G327" s="15">
        <v>460.4</v>
      </c>
      <c r="H327" s="15"/>
      <c r="I327" s="15">
        <f>G327+H327</f>
        <v>460.4</v>
      </c>
      <c r="J327" s="15">
        <v>454.8</v>
      </c>
      <c r="K327" s="15"/>
      <c r="L327" s="15">
        <f>J327+K327</f>
        <v>454.8</v>
      </c>
    </row>
    <row r="328" spans="1:12">
      <c r="A328" s="44"/>
      <c r="B328" s="21" t="s">
        <v>258</v>
      </c>
      <c r="C328" s="13" t="s">
        <v>53</v>
      </c>
      <c r="D328" s="13" t="s">
        <v>11</v>
      </c>
      <c r="E328" s="13" t="s">
        <v>311</v>
      </c>
      <c r="F328" s="13" t="s">
        <v>69</v>
      </c>
      <c r="G328" s="15">
        <v>8747.9</v>
      </c>
      <c r="H328" s="15"/>
      <c r="I328" s="15">
        <f>G328+H328</f>
        <v>8747.9</v>
      </c>
      <c r="J328" s="15">
        <v>8641.7000000000007</v>
      </c>
      <c r="K328" s="15"/>
      <c r="L328" s="15">
        <f>J328+K328</f>
        <v>8641.7000000000007</v>
      </c>
    </row>
    <row r="329" spans="1:12" ht="26.25" customHeight="1">
      <c r="A329" s="44"/>
      <c r="B329" s="12" t="s">
        <v>494</v>
      </c>
      <c r="C329" s="13" t="s">
        <v>53</v>
      </c>
      <c r="D329" s="13" t="s">
        <v>11</v>
      </c>
      <c r="E329" s="13" t="s">
        <v>496</v>
      </c>
      <c r="F329" s="14"/>
      <c r="G329" s="15">
        <f t="shared" ref="G329:L329" si="211">G330+G331</f>
        <v>950.8</v>
      </c>
      <c r="H329" s="15">
        <f t="shared" si="211"/>
        <v>0</v>
      </c>
      <c r="I329" s="15">
        <f t="shared" si="211"/>
        <v>950.8</v>
      </c>
      <c r="J329" s="15">
        <f t="shared" si="211"/>
        <v>950.8</v>
      </c>
      <c r="K329" s="15">
        <f t="shared" si="211"/>
        <v>0</v>
      </c>
      <c r="L329" s="15">
        <f t="shared" si="211"/>
        <v>950.8</v>
      </c>
    </row>
    <row r="330" spans="1:12" ht="33.75">
      <c r="A330" s="44"/>
      <c r="B330" s="12" t="s">
        <v>252</v>
      </c>
      <c r="C330" s="13" t="s">
        <v>53</v>
      </c>
      <c r="D330" s="13" t="s">
        <v>11</v>
      </c>
      <c r="E330" s="13" t="s">
        <v>496</v>
      </c>
      <c r="F330" s="14" t="s">
        <v>68</v>
      </c>
      <c r="G330" s="15">
        <v>47.5</v>
      </c>
      <c r="H330" s="15"/>
      <c r="I330" s="15">
        <f>G330+H330</f>
        <v>47.5</v>
      </c>
      <c r="J330" s="15">
        <v>47.5</v>
      </c>
      <c r="K330" s="15"/>
      <c r="L330" s="15">
        <f>J330+K330</f>
        <v>47.5</v>
      </c>
    </row>
    <row r="331" spans="1:12" ht="33.75">
      <c r="A331" s="44"/>
      <c r="B331" s="12" t="s">
        <v>253</v>
      </c>
      <c r="C331" s="13" t="s">
        <v>53</v>
      </c>
      <c r="D331" s="13" t="s">
        <v>11</v>
      </c>
      <c r="E331" s="13" t="s">
        <v>496</v>
      </c>
      <c r="F331" s="14" t="s">
        <v>68</v>
      </c>
      <c r="G331" s="15">
        <v>903.3</v>
      </c>
      <c r="H331" s="15"/>
      <c r="I331" s="15">
        <f>G331+H331</f>
        <v>903.3</v>
      </c>
      <c r="J331" s="15">
        <v>903.3</v>
      </c>
      <c r="K331" s="15"/>
      <c r="L331" s="15">
        <f>J331+K331</f>
        <v>903.3</v>
      </c>
    </row>
    <row r="332" spans="1:12" ht="33.75">
      <c r="A332" s="44"/>
      <c r="B332" s="12" t="s">
        <v>501</v>
      </c>
      <c r="C332" s="13" t="s">
        <v>53</v>
      </c>
      <c r="D332" s="13" t="s">
        <v>11</v>
      </c>
      <c r="E332" s="13" t="s">
        <v>503</v>
      </c>
      <c r="F332" s="14"/>
      <c r="G332" s="15">
        <f t="shared" ref="G332:L332" si="212">SUM(G333:G334)</f>
        <v>280.09999999999991</v>
      </c>
      <c r="H332" s="15">
        <f t="shared" si="212"/>
        <v>0</v>
      </c>
      <c r="I332" s="15">
        <f t="shared" si="212"/>
        <v>280.09999999999991</v>
      </c>
      <c r="J332" s="15">
        <f t="shared" si="212"/>
        <v>280.09999999999991</v>
      </c>
      <c r="K332" s="15">
        <f t="shared" si="212"/>
        <v>0</v>
      </c>
      <c r="L332" s="15">
        <f t="shared" si="212"/>
        <v>280.09999999999991</v>
      </c>
    </row>
    <row r="333" spans="1:12" ht="33.75">
      <c r="A333" s="44"/>
      <c r="B333" s="12" t="s">
        <v>252</v>
      </c>
      <c r="C333" s="13" t="s">
        <v>53</v>
      </c>
      <c r="D333" s="13" t="s">
        <v>11</v>
      </c>
      <c r="E333" s="13" t="s">
        <v>503</v>
      </c>
      <c r="F333" s="14" t="s">
        <v>68</v>
      </c>
      <c r="G333" s="15">
        <v>14</v>
      </c>
      <c r="H333" s="15"/>
      <c r="I333" s="15">
        <f>G333+H333</f>
        <v>14</v>
      </c>
      <c r="J333" s="15">
        <v>14</v>
      </c>
      <c r="K333" s="15"/>
      <c r="L333" s="15">
        <f>J333+K333</f>
        <v>14</v>
      </c>
    </row>
    <row r="334" spans="1:12" ht="33.75">
      <c r="A334" s="44"/>
      <c r="B334" s="12" t="s">
        <v>253</v>
      </c>
      <c r="C334" s="13" t="s">
        <v>53</v>
      </c>
      <c r="D334" s="13" t="s">
        <v>11</v>
      </c>
      <c r="E334" s="13" t="s">
        <v>503</v>
      </c>
      <c r="F334" s="14" t="s">
        <v>68</v>
      </c>
      <c r="G334" s="15">
        <v>266.09999999999991</v>
      </c>
      <c r="H334" s="15"/>
      <c r="I334" s="15">
        <f>G334+H334</f>
        <v>266.09999999999991</v>
      </c>
      <c r="J334" s="15">
        <v>266.09999999999991</v>
      </c>
      <c r="K334" s="15"/>
      <c r="L334" s="15">
        <f>J334+K334</f>
        <v>266.09999999999991</v>
      </c>
    </row>
    <row r="335" spans="1:12" ht="45">
      <c r="A335" s="44"/>
      <c r="B335" s="12" t="s">
        <v>502</v>
      </c>
      <c r="C335" s="13" t="s">
        <v>53</v>
      </c>
      <c r="D335" s="13" t="s">
        <v>11</v>
      </c>
      <c r="E335" s="13" t="s">
        <v>504</v>
      </c>
      <c r="F335" s="24"/>
      <c r="G335" s="15">
        <f t="shared" ref="G335:L335" si="213">SUM(G336:G337)</f>
        <v>156.20000000000002</v>
      </c>
      <c r="H335" s="15">
        <f t="shared" si="213"/>
        <v>0</v>
      </c>
      <c r="I335" s="15">
        <f t="shared" si="213"/>
        <v>156.20000000000002</v>
      </c>
      <c r="J335" s="15">
        <f t="shared" si="213"/>
        <v>156.20000000000002</v>
      </c>
      <c r="K335" s="15">
        <f t="shared" si="213"/>
        <v>0</v>
      </c>
      <c r="L335" s="15">
        <f t="shared" si="213"/>
        <v>156.20000000000002</v>
      </c>
    </row>
    <row r="336" spans="1:12" ht="33.75">
      <c r="A336" s="44"/>
      <c r="B336" s="12" t="s">
        <v>252</v>
      </c>
      <c r="C336" s="13" t="s">
        <v>53</v>
      </c>
      <c r="D336" s="13" t="s">
        <v>11</v>
      </c>
      <c r="E336" s="13" t="s">
        <v>504</v>
      </c>
      <c r="F336" s="13" t="s">
        <v>68</v>
      </c>
      <c r="G336" s="15">
        <v>7.8</v>
      </c>
      <c r="H336" s="15"/>
      <c r="I336" s="15">
        <f>G336+H336</f>
        <v>7.8</v>
      </c>
      <c r="J336" s="15">
        <v>7.8</v>
      </c>
      <c r="K336" s="15">
        <v>0</v>
      </c>
      <c r="L336" s="15">
        <f>J336+K336</f>
        <v>7.8</v>
      </c>
    </row>
    <row r="337" spans="1:12" ht="33.75">
      <c r="A337" s="44"/>
      <c r="B337" s="12" t="s">
        <v>253</v>
      </c>
      <c r="C337" s="13" t="s">
        <v>53</v>
      </c>
      <c r="D337" s="13" t="s">
        <v>11</v>
      </c>
      <c r="E337" s="13" t="s">
        <v>504</v>
      </c>
      <c r="F337" s="13" t="s">
        <v>68</v>
      </c>
      <c r="G337" s="15">
        <v>148.4</v>
      </c>
      <c r="H337" s="15"/>
      <c r="I337" s="15">
        <f>G337+H337</f>
        <v>148.4</v>
      </c>
      <c r="J337" s="15">
        <v>148.4</v>
      </c>
      <c r="K337" s="15">
        <v>0</v>
      </c>
      <c r="L337" s="15">
        <f>J337+K337</f>
        <v>148.4</v>
      </c>
    </row>
    <row r="338" spans="1:12" ht="33.75">
      <c r="A338" s="44"/>
      <c r="B338" s="21" t="s">
        <v>127</v>
      </c>
      <c r="C338" s="13" t="s">
        <v>53</v>
      </c>
      <c r="D338" s="13" t="s">
        <v>11</v>
      </c>
      <c r="E338" s="13" t="s">
        <v>128</v>
      </c>
      <c r="F338" s="14"/>
      <c r="G338" s="15">
        <f t="shared" ref="G338:L338" si="214">SUM(G339:G340)</f>
        <v>0</v>
      </c>
      <c r="H338" s="15">
        <f t="shared" si="214"/>
        <v>0</v>
      </c>
      <c r="I338" s="15">
        <f t="shared" si="214"/>
        <v>0</v>
      </c>
      <c r="J338" s="15">
        <f t="shared" si="214"/>
        <v>0</v>
      </c>
      <c r="K338" s="15">
        <f t="shared" si="214"/>
        <v>0</v>
      </c>
      <c r="L338" s="15">
        <f t="shared" si="214"/>
        <v>0</v>
      </c>
    </row>
    <row r="339" spans="1:12" ht="33.75">
      <c r="A339" s="44"/>
      <c r="B339" s="21" t="s">
        <v>252</v>
      </c>
      <c r="C339" s="13" t="s">
        <v>53</v>
      </c>
      <c r="D339" s="13" t="s">
        <v>11</v>
      </c>
      <c r="E339" s="13" t="s">
        <v>128</v>
      </c>
      <c r="F339" s="14" t="s">
        <v>68</v>
      </c>
      <c r="G339" s="15">
        <v>0</v>
      </c>
      <c r="H339" s="15">
        <v>0</v>
      </c>
      <c r="I339" s="15">
        <f>G339+H339</f>
        <v>0</v>
      </c>
      <c r="J339" s="15">
        <v>0</v>
      </c>
      <c r="K339" s="15">
        <v>0</v>
      </c>
      <c r="L339" s="15">
        <f>J339+K339</f>
        <v>0</v>
      </c>
    </row>
    <row r="340" spans="1:12" ht="33.75">
      <c r="A340" s="44"/>
      <c r="B340" s="21" t="s">
        <v>253</v>
      </c>
      <c r="C340" s="13" t="s">
        <v>53</v>
      </c>
      <c r="D340" s="13" t="s">
        <v>11</v>
      </c>
      <c r="E340" s="13" t="s">
        <v>128</v>
      </c>
      <c r="F340" s="14" t="s">
        <v>68</v>
      </c>
      <c r="G340" s="15">
        <v>0</v>
      </c>
      <c r="H340" s="15">
        <v>0</v>
      </c>
      <c r="I340" s="15">
        <f>G340+H340</f>
        <v>0</v>
      </c>
      <c r="J340" s="15">
        <v>0</v>
      </c>
      <c r="K340" s="15">
        <v>0</v>
      </c>
      <c r="L340" s="15">
        <f>J340+K340</f>
        <v>0</v>
      </c>
    </row>
    <row r="341" spans="1:12" ht="33.75">
      <c r="A341" s="44"/>
      <c r="B341" s="21" t="s">
        <v>291</v>
      </c>
      <c r="C341" s="13" t="s">
        <v>53</v>
      </c>
      <c r="D341" s="13" t="s">
        <v>11</v>
      </c>
      <c r="E341" s="13" t="s">
        <v>287</v>
      </c>
      <c r="F341" s="14"/>
      <c r="G341" s="15">
        <f t="shared" ref="G341:L341" si="215">SUM(G342:G343)</f>
        <v>0</v>
      </c>
      <c r="H341" s="15">
        <f t="shared" si="215"/>
        <v>0</v>
      </c>
      <c r="I341" s="15">
        <f t="shared" si="215"/>
        <v>0</v>
      </c>
      <c r="J341" s="15">
        <f t="shared" si="215"/>
        <v>0</v>
      </c>
      <c r="K341" s="15">
        <f t="shared" si="215"/>
        <v>0</v>
      </c>
      <c r="L341" s="15">
        <f t="shared" si="215"/>
        <v>0</v>
      </c>
    </row>
    <row r="342" spans="1:12" ht="33.75">
      <c r="A342" s="44"/>
      <c r="B342" s="21" t="s">
        <v>252</v>
      </c>
      <c r="C342" s="13" t="s">
        <v>53</v>
      </c>
      <c r="D342" s="13" t="s">
        <v>11</v>
      </c>
      <c r="E342" s="13" t="s">
        <v>287</v>
      </c>
      <c r="F342" s="14" t="s">
        <v>68</v>
      </c>
      <c r="G342" s="15">
        <v>0</v>
      </c>
      <c r="H342" s="15">
        <v>0</v>
      </c>
      <c r="I342" s="15">
        <f>G342+H342</f>
        <v>0</v>
      </c>
      <c r="J342" s="15">
        <v>0</v>
      </c>
      <c r="K342" s="15">
        <v>0</v>
      </c>
      <c r="L342" s="15">
        <f>J342+K342</f>
        <v>0</v>
      </c>
    </row>
    <row r="343" spans="1:12" ht="33.75">
      <c r="A343" s="44"/>
      <c r="B343" s="21" t="s">
        <v>253</v>
      </c>
      <c r="C343" s="13" t="s">
        <v>53</v>
      </c>
      <c r="D343" s="13" t="s">
        <v>11</v>
      </c>
      <c r="E343" s="13" t="s">
        <v>287</v>
      </c>
      <c r="F343" s="14" t="s">
        <v>68</v>
      </c>
      <c r="G343" s="15">
        <v>0</v>
      </c>
      <c r="H343" s="15">
        <v>0</v>
      </c>
      <c r="I343" s="15">
        <f>G343+H343</f>
        <v>0</v>
      </c>
      <c r="J343" s="15">
        <v>0</v>
      </c>
      <c r="K343" s="15">
        <v>0</v>
      </c>
      <c r="L343" s="15">
        <f>J343+K343</f>
        <v>0</v>
      </c>
    </row>
    <row r="344" spans="1:12" ht="33.75">
      <c r="A344" s="44"/>
      <c r="B344" s="12" t="s">
        <v>447</v>
      </c>
      <c r="C344" s="13" t="s">
        <v>53</v>
      </c>
      <c r="D344" s="13" t="s">
        <v>11</v>
      </c>
      <c r="E344" s="13" t="s">
        <v>446</v>
      </c>
      <c r="F344" s="24"/>
      <c r="G344" s="15">
        <f t="shared" ref="G344:L344" si="216">SUM(G345:G346)</f>
        <v>0</v>
      </c>
      <c r="H344" s="15">
        <f t="shared" si="216"/>
        <v>0</v>
      </c>
      <c r="I344" s="15">
        <f t="shared" si="216"/>
        <v>0</v>
      </c>
      <c r="J344" s="15">
        <f t="shared" si="216"/>
        <v>0</v>
      </c>
      <c r="K344" s="15">
        <f t="shared" si="216"/>
        <v>0</v>
      </c>
      <c r="L344" s="15">
        <f t="shared" si="216"/>
        <v>0</v>
      </c>
    </row>
    <row r="345" spans="1:12" ht="33.75">
      <c r="A345" s="44"/>
      <c r="B345" s="12" t="s">
        <v>252</v>
      </c>
      <c r="C345" s="13" t="s">
        <v>53</v>
      </c>
      <c r="D345" s="13" t="s">
        <v>11</v>
      </c>
      <c r="E345" s="13" t="s">
        <v>446</v>
      </c>
      <c r="F345" s="13" t="s">
        <v>68</v>
      </c>
      <c r="G345" s="15">
        <v>0</v>
      </c>
      <c r="H345" s="15">
        <v>0</v>
      </c>
      <c r="I345" s="15">
        <f>G345+H345</f>
        <v>0</v>
      </c>
      <c r="J345" s="15">
        <v>0</v>
      </c>
      <c r="K345" s="15">
        <v>0</v>
      </c>
      <c r="L345" s="15">
        <f>J345+K345</f>
        <v>0</v>
      </c>
    </row>
    <row r="346" spans="1:12" ht="33.75">
      <c r="A346" s="44"/>
      <c r="B346" s="12" t="s">
        <v>253</v>
      </c>
      <c r="C346" s="13" t="s">
        <v>53</v>
      </c>
      <c r="D346" s="13" t="s">
        <v>11</v>
      </c>
      <c r="E346" s="13" t="s">
        <v>446</v>
      </c>
      <c r="F346" s="13" t="s">
        <v>68</v>
      </c>
      <c r="G346" s="15">
        <v>0</v>
      </c>
      <c r="H346" s="15">
        <v>0</v>
      </c>
      <c r="I346" s="15">
        <f>G346+H346</f>
        <v>0</v>
      </c>
      <c r="J346" s="15">
        <v>0</v>
      </c>
      <c r="K346" s="15">
        <v>0</v>
      </c>
      <c r="L346" s="15">
        <f>J346+K346</f>
        <v>0</v>
      </c>
    </row>
    <row r="347" spans="1:12" ht="33.75">
      <c r="A347" s="44"/>
      <c r="B347" s="12" t="s">
        <v>449</v>
      </c>
      <c r="C347" s="13" t="s">
        <v>53</v>
      </c>
      <c r="D347" s="13" t="s">
        <v>11</v>
      </c>
      <c r="E347" s="13" t="s">
        <v>448</v>
      </c>
      <c r="F347" s="14"/>
      <c r="G347" s="15">
        <f t="shared" ref="G347:L347" si="217">SUM(G348)</f>
        <v>0</v>
      </c>
      <c r="H347" s="15">
        <f t="shared" si="217"/>
        <v>0</v>
      </c>
      <c r="I347" s="15">
        <f t="shared" si="217"/>
        <v>0</v>
      </c>
      <c r="J347" s="15">
        <f t="shared" si="217"/>
        <v>0</v>
      </c>
      <c r="K347" s="15">
        <f t="shared" si="217"/>
        <v>0</v>
      </c>
      <c r="L347" s="15">
        <f t="shared" si="217"/>
        <v>0</v>
      </c>
    </row>
    <row r="348" spans="1:12">
      <c r="A348" s="44"/>
      <c r="B348" s="12" t="s">
        <v>289</v>
      </c>
      <c r="C348" s="13" t="s">
        <v>53</v>
      </c>
      <c r="D348" s="13" t="s">
        <v>11</v>
      </c>
      <c r="E348" s="13" t="s">
        <v>448</v>
      </c>
      <c r="F348" s="14" t="s">
        <v>69</v>
      </c>
      <c r="G348" s="15">
        <v>0</v>
      </c>
      <c r="H348" s="15">
        <v>0</v>
      </c>
      <c r="I348" s="15">
        <f>G348+H348</f>
        <v>0</v>
      </c>
      <c r="J348" s="15">
        <v>0</v>
      </c>
      <c r="K348" s="15">
        <v>0</v>
      </c>
      <c r="L348" s="15">
        <f>J348+K348</f>
        <v>0</v>
      </c>
    </row>
    <row r="349" spans="1:12" ht="56.25">
      <c r="A349" s="44"/>
      <c r="B349" s="31" t="s">
        <v>505</v>
      </c>
      <c r="C349" s="13" t="s">
        <v>53</v>
      </c>
      <c r="D349" s="13" t="s">
        <v>11</v>
      </c>
      <c r="E349" s="13" t="s">
        <v>506</v>
      </c>
      <c r="F349" s="14"/>
      <c r="G349" s="15">
        <f t="shared" ref="G349:L349" si="218">SUM(G350)</f>
        <v>1112.2</v>
      </c>
      <c r="H349" s="15">
        <f t="shared" si="218"/>
        <v>0</v>
      </c>
      <c r="I349" s="15">
        <f t="shared" si="218"/>
        <v>1112.2</v>
      </c>
      <c r="J349" s="15">
        <f t="shared" si="218"/>
        <v>1317.3</v>
      </c>
      <c r="K349" s="15">
        <f t="shared" si="218"/>
        <v>0</v>
      </c>
      <c r="L349" s="15">
        <f t="shared" si="218"/>
        <v>1317.3</v>
      </c>
    </row>
    <row r="350" spans="1:12">
      <c r="A350" s="44"/>
      <c r="B350" s="12" t="s">
        <v>289</v>
      </c>
      <c r="C350" s="13" t="s">
        <v>53</v>
      </c>
      <c r="D350" s="13" t="s">
        <v>11</v>
      </c>
      <c r="E350" s="13" t="s">
        <v>506</v>
      </c>
      <c r="F350" s="14" t="s">
        <v>69</v>
      </c>
      <c r="G350" s="15">
        <v>1112.2</v>
      </c>
      <c r="H350" s="15">
        <v>0</v>
      </c>
      <c r="I350" s="15">
        <f>G350+H350</f>
        <v>1112.2</v>
      </c>
      <c r="J350" s="15">
        <v>1317.3</v>
      </c>
      <c r="K350" s="15">
        <v>0</v>
      </c>
      <c r="L350" s="15">
        <f>J350+K350</f>
        <v>1317.3</v>
      </c>
    </row>
    <row r="351" spans="1:12" ht="33.75">
      <c r="A351" s="44"/>
      <c r="B351" s="21" t="s">
        <v>288</v>
      </c>
      <c r="C351" s="13" t="s">
        <v>53</v>
      </c>
      <c r="D351" s="13" t="s">
        <v>11</v>
      </c>
      <c r="E351" s="13" t="s">
        <v>290</v>
      </c>
      <c r="F351" s="14"/>
      <c r="G351" s="15">
        <f t="shared" ref="G351:L351" si="219">G352</f>
        <v>13571.800000000001</v>
      </c>
      <c r="H351" s="15">
        <f t="shared" si="219"/>
        <v>0</v>
      </c>
      <c r="I351" s="15">
        <f t="shared" si="219"/>
        <v>13571.800000000001</v>
      </c>
      <c r="J351" s="15">
        <f t="shared" si="219"/>
        <v>13572.4</v>
      </c>
      <c r="K351" s="15">
        <f t="shared" si="219"/>
        <v>0</v>
      </c>
      <c r="L351" s="15">
        <f t="shared" si="219"/>
        <v>13572.4</v>
      </c>
    </row>
    <row r="352" spans="1:12">
      <c r="A352" s="44"/>
      <c r="B352" s="21" t="s">
        <v>289</v>
      </c>
      <c r="C352" s="13" t="s">
        <v>53</v>
      </c>
      <c r="D352" s="13" t="s">
        <v>11</v>
      </c>
      <c r="E352" s="13" t="s">
        <v>290</v>
      </c>
      <c r="F352" s="14" t="s">
        <v>69</v>
      </c>
      <c r="G352" s="15">
        <v>13571.800000000001</v>
      </c>
      <c r="H352" s="15"/>
      <c r="I352" s="15">
        <f>G352+H352</f>
        <v>13571.800000000001</v>
      </c>
      <c r="J352" s="15">
        <v>13572.4</v>
      </c>
      <c r="K352" s="15"/>
      <c r="L352" s="15">
        <f>J352+K352</f>
        <v>13572.4</v>
      </c>
    </row>
    <row r="353" spans="1:12" ht="22.5">
      <c r="A353" s="44"/>
      <c r="B353" s="12" t="s">
        <v>538</v>
      </c>
      <c r="C353" s="13" t="s">
        <v>53</v>
      </c>
      <c r="D353" s="13" t="s">
        <v>11</v>
      </c>
      <c r="E353" s="13" t="s">
        <v>539</v>
      </c>
      <c r="F353" s="13"/>
      <c r="G353" s="15">
        <f>G354</f>
        <v>278195</v>
      </c>
      <c r="H353" s="15">
        <f t="shared" ref="G353:L354" si="220">H354</f>
        <v>0</v>
      </c>
      <c r="I353" s="15">
        <f t="shared" si="220"/>
        <v>278195</v>
      </c>
      <c r="J353" s="15">
        <f t="shared" si="220"/>
        <v>272574.90000000002</v>
      </c>
      <c r="K353" s="15">
        <f t="shared" si="220"/>
        <v>0</v>
      </c>
      <c r="L353" s="15">
        <f t="shared" si="220"/>
        <v>272574.90000000002</v>
      </c>
    </row>
    <row r="354" spans="1:12">
      <c r="A354" s="44"/>
      <c r="B354" s="21" t="s">
        <v>534</v>
      </c>
      <c r="C354" s="13" t="s">
        <v>53</v>
      </c>
      <c r="D354" s="13" t="s">
        <v>11</v>
      </c>
      <c r="E354" s="13" t="s">
        <v>540</v>
      </c>
      <c r="F354" s="13"/>
      <c r="G354" s="15">
        <f t="shared" si="220"/>
        <v>278195</v>
      </c>
      <c r="H354" s="15">
        <f t="shared" si="220"/>
        <v>0</v>
      </c>
      <c r="I354" s="15">
        <f t="shared" si="220"/>
        <v>278195</v>
      </c>
      <c r="J354" s="15">
        <f t="shared" si="220"/>
        <v>272574.90000000002</v>
      </c>
      <c r="K354" s="15">
        <f t="shared" si="220"/>
        <v>0</v>
      </c>
      <c r="L354" s="15">
        <f t="shared" si="220"/>
        <v>272574.90000000002</v>
      </c>
    </row>
    <row r="355" spans="1:12" ht="22.5">
      <c r="A355" s="44"/>
      <c r="B355" s="19" t="s">
        <v>480</v>
      </c>
      <c r="C355" s="13" t="s">
        <v>53</v>
      </c>
      <c r="D355" s="13" t="s">
        <v>11</v>
      </c>
      <c r="E355" s="13" t="s">
        <v>540</v>
      </c>
      <c r="F355" s="13" t="s">
        <v>50</v>
      </c>
      <c r="G355" s="15">
        <v>278195</v>
      </c>
      <c r="H355" s="15">
        <v>0</v>
      </c>
      <c r="I355" s="15">
        <f>G355+H355</f>
        <v>278195</v>
      </c>
      <c r="J355" s="15">
        <v>272574.90000000002</v>
      </c>
      <c r="K355" s="15">
        <v>0</v>
      </c>
      <c r="L355" s="15">
        <f>J355+K355</f>
        <v>272574.90000000002</v>
      </c>
    </row>
    <row r="356" spans="1:12">
      <c r="A356" s="62" t="s">
        <v>61</v>
      </c>
      <c r="B356" s="48" t="s">
        <v>171</v>
      </c>
      <c r="C356" s="41" t="s">
        <v>53</v>
      </c>
      <c r="D356" s="41" t="s">
        <v>17</v>
      </c>
      <c r="E356" s="41"/>
      <c r="F356" s="45"/>
      <c r="G356" s="16">
        <f t="shared" ref="G356:L356" si="221">G357</f>
        <v>31888</v>
      </c>
      <c r="H356" s="16">
        <f t="shared" si="221"/>
        <v>0</v>
      </c>
      <c r="I356" s="16">
        <f t="shared" si="221"/>
        <v>31888</v>
      </c>
      <c r="J356" s="16">
        <f t="shared" si="221"/>
        <v>31888</v>
      </c>
      <c r="K356" s="16">
        <f t="shared" si="221"/>
        <v>0</v>
      </c>
      <c r="L356" s="16">
        <f t="shared" si="221"/>
        <v>31888</v>
      </c>
    </row>
    <row r="357" spans="1:12" ht="33.75">
      <c r="A357" s="62"/>
      <c r="B357" s="21" t="s">
        <v>309</v>
      </c>
      <c r="C357" s="13" t="s">
        <v>53</v>
      </c>
      <c r="D357" s="13" t="s">
        <v>17</v>
      </c>
      <c r="E357" s="13" t="s">
        <v>196</v>
      </c>
      <c r="F357" s="13"/>
      <c r="G357" s="15">
        <f t="shared" ref="G357:L357" si="222">G358+G377</f>
        <v>31888</v>
      </c>
      <c r="H357" s="15">
        <f t="shared" si="222"/>
        <v>0</v>
      </c>
      <c r="I357" s="15">
        <f t="shared" si="222"/>
        <v>31888</v>
      </c>
      <c r="J357" s="15">
        <f t="shared" si="222"/>
        <v>31888</v>
      </c>
      <c r="K357" s="15">
        <f t="shared" si="222"/>
        <v>0</v>
      </c>
      <c r="L357" s="15">
        <f t="shared" si="222"/>
        <v>31888</v>
      </c>
    </row>
    <row r="358" spans="1:12">
      <c r="A358" s="62"/>
      <c r="B358" s="21" t="s">
        <v>195</v>
      </c>
      <c r="C358" s="13" t="s">
        <v>53</v>
      </c>
      <c r="D358" s="13" t="s">
        <v>17</v>
      </c>
      <c r="E358" s="13" t="s">
        <v>197</v>
      </c>
      <c r="F358" s="13"/>
      <c r="G358" s="15">
        <f t="shared" ref="G358" si="223">G359+G361+G363+G365+G368+G370+G372+G374</f>
        <v>18889.400000000001</v>
      </c>
      <c r="H358" s="15">
        <f t="shared" ref="H358:L358" si="224">H359+H361+H363+H365+H368+H370+H372+H374</f>
        <v>0</v>
      </c>
      <c r="I358" s="15">
        <f t="shared" si="224"/>
        <v>18889.400000000001</v>
      </c>
      <c r="J358" s="15">
        <f t="shared" si="224"/>
        <v>18889.400000000001</v>
      </c>
      <c r="K358" s="15">
        <f t="shared" si="224"/>
        <v>0</v>
      </c>
      <c r="L358" s="15">
        <f t="shared" si="224"/>
        <v>18889.400000000001</v>
      </c>
    </row>
    <row r="359" spans="1:12">
      <c r="A359" s="62"/>
      <c r="B359" s="21" t="s">
        <v>129</v>
      </c>
      <c r="C359" s="13" t="s">
        <v>53</v>
      </c>
      <c r="D359" s="13" t="s">
        <v>17</v>
      </c>
      <c r="E359" s="13" t="s">
        <v>130</v>
      </c>
      <c r="F359" s="13"/>
      <c r="G359" s="15">
        <f t="shared" ref="G359:L359" si="225">G360</f>
        <v>879.09999999999991</v>
      </c>
      <c r="H359" s="15">
        <f t="shared" si="225"/>
        <v>0</v>
      </c>
      <c r="I359" s="15">
        <f t="shared" si="225"/>
        <v>879.09999999999991</v>
      </c>
      <c r="J359" s="15">
        <f t="shared" si="225"/>
        <v>879.1</v>
      </c>
      <c r="K359" s="15">
        <f t="shared" si="225"/>
        <v>0</v>
      </c>
      <c r="L359" s="15">
        <f t="shared" si="225"/>
        <v>879.1</v>
      </c>
    </row>
    <row r="360" spans="1:12" ht="33.75">
      <c r="A360" s="62"/>
      <c r="B360" s="21" t="s">
        <v>57</v>
      </c>
      <c r="C360" s="13" t="s">
        <v>53</v>
      </c>
      <c r="D360" s="13" t="s">
        <v>17</v>
      </c>
      <c r="E360" s="13" t="s">
        <v>130</v>
      </c>
      <c r="F360" s="14">
        <v>611</v>
      </c>
      <c r="G360" s="15">
        <v>879.09999999999991</v>
      </c>
      <c r="H360" s="15"/>
      <c r="I360" s="15">
        <f>G360+H360</f>
        <v>879.09999999999991</v>
      </c>
      <c r="J360" s="15">
        <v>879.1</v>
      </c>
      <c r="K360" s="15"/>
      <c r="L360" s="15">
        <f>J360+K360</f>
        <v>879.1</v>
      </c>
    </row>
    <row r="361" spans="1:12">
      <c r="A361" s="62"/>
      <c r="B361" s="21" t="s">
        <v>293</v>
      </c>
      <c r="C361" s="13" t="s">
        <v>53</v>
      </c>
      <c r="D361" s="13" t="s">
        <v>17</v>
      </c>
      <c r="E361" s="13" t="s">
        <v>294</v>
      </c>
      <c r="F361" s="13"/>
      <c r="G361" s="15">
        <f t="shared" ref="G361:L361" si="226">G362</f>
        <v>1801.5</v>
      </c>
      <c r="H361" s="15">
        <f t="shared" si="226"/>
        <v>0</v>
      </c>
      <c r="I361" s="15">
        <f t="shared" si="226"/>
        <v>1801.5</v>
      </c>
      <c r="J361" s="15">
        <f t="shared" si="226"/>
        <v>1801.5</v>
      </c>
      <c r="K361" s="15">
        <f t="shared" si="226"/>
        <v>0</v>
      </c>
      <c r="L361" s="15">
        <f t="shared" si="226"/>
        <v>1801.5</v>
      </c>
    </row>
    <row r="362" spans="1:12" ht="33.75">
      <c r="A362" s="62"/>
      <c r="B362" s="21" t="s">
        <v>57</v>
      </c>
      <c r="C362" s="13" t="s">
        <v>53</v>
      </c>
      <c r="D362" s="13" t="s">
        <v>17</v>
      </c>
      <c r="E362" s="13" t="s">
        <v>294</v>
      </c>
      <c r="F362" s="14">
        <v>611</v>
      </c>
      <c r="G362" s="15">
        <v>1801.5</v>
      </c>
      <c r="H362" s="15"/>
      <c r="I362" s="15">
        <f>G362+H362</f>
        <v>1801.5</v>
      </c>
      <c r="J362" s="15">
        <v>1801.5</v>
      </c>
      <c r="K362" s="15"/>
      <c r="L362" s="15">
        <f>J362+K362</f>
        <v>1801.5</v>
      </c>
    </row>
    <row r="363" spans="1:12">
      <c r="A363" s="62"/>
      <c r="B363" s="21" t="s">
        <v>295</v>
      </c>
      <c r="C363" s="13" t="s">
        <v>53</v>
      </c>
      <c r="D363" s="13" t="s">
        <v>17</v>
      </c>
      <c r="E363" s="13" t="s">
        <v>296</v>
      </c>
      <c r="F363" s="13"/>
      <c r="G363" s="15">
        <f t="shared" ref="G363:L363" si="227">G364</f>
        <v>639</v>
      </c>
      <c r="H363" s="15">
        <f t="shared" si="227"/>
        <v>0</v>
      </c>
      <c r="I363" s="15">
        <f t="shared" si="227"/>
        <v>639</v>
      </c>
      <c r="J363" s="15">
        <f t="shared" si="227"/>
        <v>639</v>
      </c>
      <c r="K363" s="15">
        <f t="shared" si="227"/>
        <v>0</v>
      </c>
      <c r="L363" s="15">
        <f t="shared" si="227"/>
        <v>639</v>
      </c>
    </row>
    <row r="364" spans="1:12" ht="33.75">
      <c r="A364" s="62"/>
      <c r="B364" s="21" t="s">
        <v>57</v>
      </c>
      <c r="C364" s="13" t="s">
        <v>53</v>
      </c>
      <c r="D364" s="13" t="s">
        <v>17</v>
      </c>
      <c r="E364" s="13" t="s">
        <v>296</v>
      </c>
      <c r="F364" s="14">
        <v>611</v>
      </c>
      <c r="G364" s="15">
        <v>639</v>
      </c>
      <c r="H364" s="15"/>
      <c r="I364" s="15">
        <f>G364+H364</f>
        <v>639</v>
      </c>
      <c r="J364" s="15">
        <v>639</v>
      </c>
      <c r="K364" s="15"/>
      <c r="L364" s="15">
        <f>J364+K364</f>
        <v>639</v>
      </c>
    </row>
    <row r="365" spans="1:12" ht="22.5">
      <c r="A365" s="62"/>
      <c r="B365" s="19" t="s">
        <v>207</v>
      </c>
      <c r="C365" s="13" t="s">
        <v>53</v>
      </c>
      <c r="D365" s="13" t="s">
        <v>17</v>
      </c>
      <c r="E365" s="13" t="s">
        <v>208</v>
      </c>
      <c r="F365" s="14"/>
      <c r="G365" s="15">
        <f t="shared" ref="G365:I365" si="228">G366+G367</f>
        <v>9536.2000000000007</v>
      </c>
      <c r="H365" s="15">
        <f t="shared" si="228"/>
        <v>0</v>
      </c>
      <c r="I365" s="15">
        <f t="shared" si="228"/>
        <v>9536.2000000000007</v>
      </c>
      <c r="J365" s="15">
        <f t="shared" ref="J365:L365" si="229">J366+J367</f>
        <v>9536.2000000000007</v>
      </c>
      <c r="K365" s="15">
        <f t="shared" si="229"/>
        <v>0</v>
      </c>
      <c r="L365" s="15">
        <f t="shared" si="229"/>
        <v>9536.2000000000007</v>
      </c>
    </row>
    <row r="366" spans="1:12" ht="33.75">
      <c r="A366" s="62"/>
      <c r="B366" s="19" t="s">
        <v>57</v>
      </c>
      <c r="C366" s="13" t="s">
        <v>53</v>
      </c>
      <c r="D366" s="13" t="s">
        <v>17</v>
      </c>
      <c r="E366" s="13" t="s">
        <v>208</v>
      </c>
      <c r="F366" s="14" t="s">
        <v>68</v>
      </c>
      <c r="G366" s="15">
        <v>9473</v>
      </c>
      <c r="H366" s="15"/>
      <c r="I366" s="15">
        <f>G366+H366</f>
        <v>9473</v>
      </c>
      <c r="J366" s="15">
        <v>9473</v>
      </c>
      <c r="K366" s="15"/>
      <c r="L366" s="15">
        <f>J366+K366</f>
        <v>9473</v>
      </c>
    </row>
    <row r="367" spans="1:12">
      <c r="A367" s="62"/>
      <c r="B367" s="19" t="s">
        <v>370</v>
      </c>
      <c r="C367" s="13" t="s">
        <v>53</v>
      </c>
      <c r="D367" s="13" t="s">
        <v>17</v>
      </c>
      <c r="E367" s="13" t="s">
        <v>208</v>
      </c>
      <c r="F367" s="14" t="s">
        <v>69</v>
      </c>
      <c r="G367" s="15">
        <v>63.199999999999996</v>
      </c>
      <c r="H367" s="15"/>
      <c r="I367" s="15">
        <f>G367+H367</f>
        <v>63.199999999999996</v>
      </c>
      <c r="J367" s="15">
        <v>63.2</v>
      </c>
      <c r="K367" s="15"/>
      <c r="L367" s="15">
        <f>J367+K367</f>
        <v>63.2</v>
      </c>
    </row>
    <row r="368" spans="1:12" ht="22.5">
      <c r="A368" s="62"/>
      <c r="B368" s="25" t="s">
        <v>131</v>
      </c>
      <c r="C368" s="13" t="s">
        <v>53</v>
      </c>
      <c r="D368" s="13" t="s">
        <v>17</v>
      </c>
      <c r="E368" s="13" t="s">
        <v>132</v>
      </c>
      <c r="F368" s="14"/>
      <c r="G368" s="15">
        <f t="shared" ref="G368:L368" si="230">G369</f>
        <v>322</v>
      </c>
      <c r="H368" s="15">
        <f t="shared" si="230"/>
        <v>0</v>
      </c>
      <c r="I368" s="15">
        <f t="shared" si="230"/>
        <v>322</v>
      </c>
      <c r="J368" s="15">
        <f t="shared" si="230"/>
        <v>322</v>
      </c>
      <c r="K368" s="15">
        <f t="shared" si="230"/>
        <v>0</v>
      </c>
      <c r="L368" s="15">
        <f t="shared" si="230"/>
        <v>322</v>
      </c>
    </row>
    <row r="369" spans="1:12" ht="33.75">
      <c r="A369" s="62"/>
      <c r="B369" s="21" t="s">
        <v>58</v>
      </c>
      <c r="C369" s="13" t="s">
        <v>53</v>
      </c>
      <c r="D369" s="13" t="s">
        <v>17</v>
      </c>
      <c r="E369" s="13" t="s">
        <v>132</v>
      </c>
      <c r="F369" s="14">
        <v>611</v>
      </c>
      <c r="G369" s="15">
        <v>322</v>
      </c>
      <c r="H369" s="15"/>
      <c r="I369" s="15">
        <f>G369+H369</f>
        <v>322</v>
      </c>
      <c r="J369" s="15">
        <v>322</v>
      </c>
      <c r="K369" s="15"/>
      <c r="L369" s="15">
        <f>J369+K369</f>
        <v>322</v>
      </c>
    </row>
    <row r="370" spans="1:12" ht="33.75">
      <c r="A370" s="62"/>
      <c r="B370" s="21" t="s">
        <v>259</v>
      </c>
      <c r="C370" s="13" t="s">
        <v>53</v>
      </c>
      <c r="D370" s="13" t="s">
        <v>17</v>
      </c>
      <c r="E370" s="13" t="s">
        <v>261</v>
      </c>
      <c r="F370" s="14"/>
      <c r="G370" s="15">
        <f t="shared" ref="G370:L370" si="231">SUM(G371)</f>
        <v>0</v>
      </c>
      <c r="H370" s="15">
        <f t="shared" si="231"/>
        <v>0</v>
      </c>
      <c r="I370" s="15">
        <f t="shared" si="231"/>
        <v>0</v>
      </c>
      <c r="J370" s="15">
        <f t="shared" si="231"/>
        <v>0</v>
      </c>
      <c r="K370" s="15">
        <f t="shared" si="231"/>
        <v>0</v>
      </c>
      <c r="L370" s="15">
        <f t="shared" si="231"/>
        <v>0</v>
      </c>
    </row>
    <row r="371" spans="1:12" ht="33.75">
      <c r="A371" s="62"/>
      <c r="B371" s="21" t="s">
        <v>58</v>
      </c>
      <c r="C371" s="13" t="s">
        <v>53</v>
      </c>
      <c r="D371" s="13" t="s">
        <v>17</v>
      </c>
      <c r="E371" s="13" t="s">
        <v>261</v>
      </c>
      <c r="F371" s="13" t="s">
        <v>68</v>
      </c>
      <c r="G371" s="15">
        <v>0</v>
      </c>
      <c r="H371" s="15"/>
      <c r="I371" s="15">
        <f>G371+H371</f>
        <v>0</v>
      </c>
      <c r="J371" s="15">
        <v>0</v>
      </c>
      <c r="K371" s="15"/>
      <c r="L371" s="15">
        <f>J371+K371</f>
        <v>0</v>
      </c>
    </row>
    <row r="372" spans="1:12" ht="22.5">
      <c r="A372" s="62"/>
      <c r="B372" s="21" t="s">
        <v>260</v>
      </c>
      <c r="C372" s="13" t="s">
        <v>53</v>
      </c>
      <c r="D372" s="13" t="s">
        <v>17</v>
      </c>
      <c r="E372" s="13" t="s">
        <v>262</v>
      </c>
      <c r="F372" s="14"/>
      <c r="G372" s="15">
        <f t="shared" ref="G372:L372" si="232">SUM(G373)</f>
        <v>0</v>
      </c>
      <c r="H372" s="15">
        <f t="shared" si="232"/>
        <v>0</v>
      </c>
      <c r="I372" s="15">
        <f t="shared" si="232"/>
        <v>0</v>
      </c>
      <c r="J372" s="15">
        <f t="shared" si="232"/>
        <v>0</v>
      </c>
      <c r="K372" s="15">
        <f t="shared" si="232"/>
        <v>0</v>
      </c>
      <c r="L372" s="15">
        <f t="shared" si="232"/>
        <v>0</v>
      </c>
    </row>
    <row r="373" spans="1:12" ht="33.75">
      <c r="A373" s="62"/>
      <c r="B373" s="21" t="s">
        <v>58</v>
      </c>
      <c r="C373" s="13" t="s">
        <v>53</v>
      </c>
      <c r="D373" s="13" t="s">
        <v>17</v>
      </c>
      <c r="E373" s="13" t="s">
        <v>262</v>
      </c>
      <c r="F373" s="13" t="s">
        <v>68</v>
      </c>
      <c r="G373" s="15">
        <v>0</v>
      </c>
      <c r="H373" s="15"/>
      <c r="I373" s="15">
        <f>G373+H373</f>
        <v>0</v>
      </c>
      <c r="J373" s="15">
        <v>0</v>
      </c>
      <c r="K373" s="15"/>
      <c r="L373" s="15">
        <f>J373+K373</f>
        <v>0</v>
      </c>
    </row>
    <row r="374" spans="1:12" ht="22.5">
      <c r="A374" s="44"/>
      <c r="B374" s="19" t="s">
        <v>209</v>
      </c>
      <c r="C374" s="13" t="s">
        <v>53</v>
      </c>
      <c r="D374" s="13" t="s">
        <v>17</v>
      </c>
      <c r="E374" s="13" t="s">
        <v>210</v>
      </c>
      <c r="F374" s="13"/>
      <c r="G374" s="15">
        <f t="shared" ref="G374:J374" si="233">G375+G376</f>
        <v>5711.6</v>
      </c>
      <c r="H374" s="15">
        <f t="shared" si="233"/>
        <v>0</v>
      </c>
      <c r="I374" s="15">
        <f t="shared" si="233"/>
        <v>5711.6</v>
      </c>
      <c r="J374" s="15">
        <f t="shared" si="233"/>
        <v>5711.6</v>
      </c>
      <c r="K374" s="15">
        <f t="shared" ref="K374:L374" si="234">K375+K376</f>
        <v>0</v>
      </c>
      <c r="L374" s="15">
        <f t="shared" si="234"/>
        <v>5711.6</v>
      </c>
    </row>
    <row r="375" spans="1:12" ht="33.75">
      <c r="A375" s="44"/>
      <c r="B375" s="19" t="s">
        <v>58</v>
      </c>
      <c r="C375" s="13" t="s">
        <v>53</v>
      </c>
      <c r="D375" s="13" t="s">
        <v>17</v>
      </c>
      <c r="E375" s="13" t="s">
        <v>210</v>
      </c>
      <c r="F375" s="13" t="s">
        <v>68</v>
      </c>
      <c r="G375" s="15">
        <v>5655</v>
      </c>
      <c r="H375" s="15"/>
      <c r="I375" s="15">
        <f>G375+H375</f>
        <v>5655</v>
      </c>
      <c r="J375" s="15">
        <v>5655</v>
      </c>
      <c r="K375" s="15"/>
      <c r="L375" s="15">
        <f>J375+K375</f>
        <v>5655</v>
      </c>
    </row>
    <row r="376" spans="1:12">
      <c r="A376" s="44"/>
      <c r="B376" s="21" t="s">
        <v>370</v>
      </c>
      <c r="C376" s="13" t="s">
        <v>53</v>
      </c>
      <c r="D376" s="13" t="s">
        <v>17</v>
      </c>
      <c r="E376" s="13" t="s">
        <v>210</v>
      </c>
      <c r="F376" s="13" t="s">
        <v>69</v>
      </c>
      <c r="G376" s="15">
        <v>56.6</v>
      </c>
      <c r="H376" s="15"/>
      <c r="I376" s="15">
        <f>G376+H376</f>
        <v>56.6</v>
      </c>
      <c r="J376" s="15">
        <v>56.6</v>
      </c>
      <c r="K376" s="15"/>
      <c r="L376" s="15">
        <f>J376+K376</f>
        <v>56.6</v>
      </c>
    </row>
    <row r="377" spans="1:12">
      <c r="A377" s="44"/>
      <c r="B377" s="21" t="s">
        <v>198</v>
      </c>
      <c r="C377" s="13" t="s">
        <v>53</v>
      </c>
      <c r="D377" s="13" t="s">
        <v>17</v>
      </c>
      <c r="E377" s="13" t="s">
        <v>199</v>
      </c>
      <c r="F377" s="13"/>
      <c r="G377" s="15">
        <f t="shared" ref="G377" si="235">G378+G380+G382+G384+G386</f>
        <v>12998.6</v>
      </c>
      <c r="H377" s="15">
        <f t="shared" ref="H377:L377" si="236">H378+H380+H382+H384+H386</f>
        <v>0</v>
      </c>
      <c r="I377" s="15">
        <f t="shared" si="236"/>
        <v>12998.6</v>
      </c>
      <c r="J377" s="15">
        <f t="shared" si="236"/>
        <v>12998.6</v>
      </c>
      <c r="K377" s="15">
        <f t="shared" si="236"/>
        <v>0</v>
      </c>
      <c r="L377" s="15">
        <f t="shared" si="236"/>
        <v>12998.6</v>
      </c>
    </row>
    <row r="378" spans="1:12" ht="22.5">
      <c r="A378" s="44"/>
      <c r="B378" s="25" t="s">
        <v>133</v>
      </c>
      <c r="C378" s="13" t="s">
        <v>53</v>
      </c>
      <c r="D378" s="13" t="s">
        <v>17</v>
      </c>
      <c r="E378" s="13" t="s">
        <v>134</v>
      </c>
      <c r="F378" s="13"/>
      <c r="G378" s="15">
        <f t="shared" ref="G378:L378" si="237">G379</f>
        <v>2624.5</v>
      </c>
      <c r="H378" s="15">
        <f t="shared" si="237"/>
        <v>0</v>
      </c>
      <c r="I378" s="15">
        <f t="shared" si="237"/>
        <v>2624.5</v>
      </c>
      <c r="J378" s="15">
        <f t="shared" si="237"/>
        <v>2624.5</v>
      </c>
      <c r="K378" s="15">
        <f t="shared" si="237"/>
        <v>0</v>
      </c>
      <c r="L378" s="15">
        <f t="shared" si="237"/>
        <v>2624.5</v>
      </c>
    </row>
    <row r="379" spans="1:12" ht="33.75">
      <c r="A379" s="44"/>
      <c r="B379" s="21" t="s">
        <v>58</v>
      </c>
      <c r="C379" s="13" t="s">
        <v>53</v>
      </c>
      <c r="D379" s="13" t="s">
        <v>17</v>
      </c>
      <c r="E379" s="13" t="s">
        <v>134</v>
      </c>
      <c r="F379" s="14">
        <v>611</v>
      </c>
      <c r="G379" s="15">
        <v>2624.5</v>
      </c>
      <c r="H379" s="15"/>
      <c r="I379" s="15">
        <f>G379+H379</f>
        <v>2624.5</v>
      </c>
      <c r="J379" s="15">
        <v>2624.5</v>
      </c>
      <c r="K379" s="15"/>
      <c r="L379" s="15">
        <f>J379+K379</f>
        <v>2624.5</v>
      </c>
    </row>
    <row r="380" spans="1:12" ht="33.75">
      <c r="A380" s="44"/>
      <c r="B380" s="21" t="s">
        <v>536</v>
      </c>
      <c r="C380" s="13" t="s">
        <v>53</v>
      </c>
      <c r="D380" s="13" t="s">
        <v>17</v>
      </c>
      <c r="E380" s="13" t="s">
        <v>443</v>
      </c>
      <c r="F380" s="14"/>
      <c r="G380" s="15">
        <f t="shared" ref="G380:L380" si="238">SUM(G381)</f>
        <v>1151.4000000000001</v>
      </c>
      <c r="H380" s="15">
        <f t="shared" si="238"/>
        <v>0</v>
      </c>
      <c r="I380" s="15">
        <f t="shared" si="238"/>
        <v>1151.4000000000001</v>
      </c>
      <c r="J380" s="15">
        <f t="shared" si="238"/>
        <v>1151.4000000000001</v>
      </c>
      <c r="K380" s="15">
        <f t="shared" si="238"/>
        <v>0</v>
      </c>
      <c r="L380" s="15">
        <f t="shared" si="238"/>
        <v>1151.4000000000001</v>
      </c>
    </row>
    <row r="381" spans="1:12" ht="33.75">
      <c r="A381" s="44"/>
      <c r="B381" s="21" t="s">
        <v>58</v>
      </c>
      <c r="C381" s="13" t="s">
        <v>53</v>
      </c>
      <c r="D381" s="13" t="s">
        <v>17</v>
      </c>
      <c r="E381" s="13" t="s">
        <v>443</v>
      </c>
      <c r="F381" s="13" t="s">
        <v>68</v>
      </c>
      <c r="G381" s="15">
        <v>1151.4000000000001</v>
      </c>
      <c r="H381" s="15"/>
      <c r="I381" s="15">
        <f>G381+H381</f>
        <v>1151.4000000000001</v>
      </c>
      <c r="J381" s="15">
        <v>1151.4000000000001</v>
      </c>
      <c r="K381" s="15"/>
      <c r="L381" s="15">
        <f>J381+K381</f>
        <v>1151.4000000000001</v>
      </c>
    </row>
    <row r="382" spans="1:12" ht="22.5">
      <c r="A382" s="44"/>
      <c r="B382" s="12" t="s">
        <v>260</v>
      </c>
      <c r="C382" s="13" t="s">
        <v>53</v>
      </c>
      <c r="D382" s="13" t="s">
        <v>17</v>
      </c>
      <c r="E382" s="13" t="s">
        <v>444</v>
      </c>
      <c r="F382" s="14"/>
      <c r="G382" s="15">
        <f t="shared" ref="G382:L382" si="239">SUM(G383)</f>
        <v>220.6</v>
      </c>
      <c r="H382" s="15">
        <f t="shared" si="239"/>
        <v>0</v>
      </c>
      <c r="I382" s="15">
        <f t="shared" si="239"/>
        <v>220.6</v>
      </c>
      <c r="J382" s="15">
        <f t="shared" si="239"/>
        <v>220.6</v>
      </c>
      <c r="K382" s="15">
        <f t="shared" si="239"/>
        <v>0</v>
      </c>
      <c r="L382" s="15">
        <f t="shared" si="239"/>
        <v>220.6</v>
      </c>
    </row>
    <row r="383" spans="1:12" ht="33.75">
      <c r="A383" s="44"/>
      <c r="B383" s="12" t="s">
        <v>58</v>
      </c>
      <c r="C383" s="13" t="s">
        <v>53</v>
      </c>
      <c r="D383" s="13" t="s">
        <v>17</v>
      </c>
      <c r="E383" s="13" t="s">
        <v>444</v>
      </c>
      <c r="F383" s="13" t="s">
        <v>68</v>
      </c>
      <c r="G383" s="15">
        <v>220.6</v>
      </c>
      <c r="H383" s="15"/>
      <c r="I383" s="15">
        <f>G383+H383</f>
        <v>220.6</v>
      </c>
      <c r="J383" s="15">
        <v>220.6</v>
      </c>
      <c r="K383" s="15"/>
      <c r="L383" s="15">
        <f>J383+K383</f>
        <v>220.6</v>
      </c>
    </row>
    <row r="384" spans="1:12" ht="22.5">
      <c r="A384" s="44"/>
      <c r="B384" s="21" t="s">
        <v>372</v>
      </c>
      <c r="C384" s="13" t="s">
        <v>53</v>
      </c>
      <c r="D384" s="13" t="s">
        <v>17</v>
      </c>
      <c r="E384" s="13" t="s">
        <v>378</v>
      </c>
      <c r="F384" s="13"/>
      <c r="G384" s="15">
        <f t="shared" ref="G384:L384" si="240">SUM(G385)</f>
        <v>0</v>
      </c>
      <c r="H384" s="15">
        <f t="shared" si="240"/>
        <v>0</v>
      </c>
      <c r="I384" s="15">
        <f t="shared" si="240"/>
        <v>0</v>
      </c>
      <c r="J384" s="15">
        <f t="shared" si="240"/>
        <v>0</v>
      </c>
      <c r="K384" s="15">
        <f t="shared" si="240"/>
        <v>0</v>
      </c>
      <c r="L384" s="15">
        <f t="shared" si="240"/>
        <v>0</v>
      </c>
    </row>
    <row r="385" spans="1:12" ht="33.75">
      <c r="A385" s="44"/>
      <c r="B385" s="21" t="s">
        <v>58</v>
      </c>
      <c r="C385" s="13" t="s">
        <v>53</v>
      </c>
      <c r="D385" s="13" t="s">
        <v>17</v>
      </c>
      <c r="E385" s="13" t="s">
        <v>378</v>
      </c>
      <c r="F385" s="13" t="s">
        <v>68</v>
      </c>
      <c r="G385" s="15">
        <v>0</v>
      </c>
      <c r="H385" s="15"/>
      <c r="I385" s="15">
        <f>G385+H385</f>
        <v>0</v>
      </c>
      <c r="J385" s="15"/>
      <c r="K385" s="15"/>
      <c r="L385" s="15">
        <f>J385+K385</f>
        <v>0</v>
      </c>
    </row>
    <row r="386" spans="1:12" ht="33.75">
      <c r="A386" s="44"/>
      <c r="B386" s="19" t="s">
        <v>211</v>
      </c>
      <c r="C386" s="13" t="s">
        <v>53</v>
      </c>
      <c r="D386" s="13" t="s">
        <v>17</v>
      </c>
      <c r="E386" s="13" t="s">
        <v>212</v>
      </c>
      <c r="F386" s="13"/>
      <c r="G386" s="15">
        <f t="shared" ref="G386:J386" si="241">G387+G388</f>
        <v>9002.1</v>
      </c>
      <c r="H386" s="15">
        <f t="shared" si="241"/>
        <v>0</v>
      </c>
      <c r="I386" s="15">
        <f t="shared" si="241"/>
        <v>9002.1</v>
      </c>
      <c r="J386" s="15">
        <f t="shared" si="241"/>
        <v>9002.1</v>
      </c>
      <c r="K386" s="15">
        <f t="shared" ref="K386:L386" si="242">K387+K388</f>
        <v>0</v>
      </c>
      <c r="L386" s="15">
        <f t="shared" si="242"/>
        <v>9002.1</v>
      </c>
    </row>
    <row r="387" spans="1:12" ht="33.75">
      <c r="A387" s="44"/>
      <c r="B387" s="19" t="s">
        <v>58</v>
      </c>
      <c r="C387" s="13" t="s">
        <v>53</v>
      </c>
      <c r="D387" s="13" t="s">
        <v>17</v>
      </c>
      <c r="E387" s="13" t="s">
        <v>212</v>
      </c>
      <c r="F387" s="13" t="s">
        <v>68</v>
      </c>
      <c r="G387" s="15">
        <v>8913</v>
      </c>
      <c r="H387" s="15"/>
      <c r="I387" s="15">
        <f>G387+H387</f>
        <v>8913</v>
      </c>
      <c r="J387" s="15">
        <v>8913</v>
      </c>
      <c r="K387" s="15"/>
      <c r="L387" s="15">
        <f>J387+K387</f>
        <v>8913</v>
      </c>
    </row>
    <row r="388" spans="1:12">
      <c r="A388" s="44"/>
      <c r="B388" s="21" t="s">
        <v>370</v>
      </c>
      <c r="C388" s="13" t="s">
        <v>53</v>
      </c>
      <c r="D388" s="13" t="s">
        <v>17</v>
      </c>
      <c r="E388" s="13" t="s">
        <v>212</v>
      </c>
      <c r="F388" s="13" t="s">
        <v>69</v>
      </c>
      <c r="G388" s="15">
        <v>89.1</v>
      </c>
      <c r="H388" s="15"/>
      <c r="I388" s="15">
        <f>G388+H388</f>
        <v>89.1</v>
      </c>
      <c r="J388" s="15">
        <v>89.1</v>
      </c>
      <c r="K388" s="15"/>
      <c r="L388" s="15">
        <f>J388+K388</f>
        <v>89.1</v>
      </c>
    </row>
    <row r="389" spans="1:12">
      <c r="A389" s="44" t="s">
        <v>62</v>
      </c>
      <c r="B389" s="48" t="s">
        <v>158</v>
      </c>
      <c r="C389" s="41" t="s">
        <v>53</v>
      </c>
      <c r="D389" s="41" t="s">
        <v>53</v>
      </c>
      <c r="E389" s="41"/>
      <c r="F389" s="41"/>
      <c r="G389" s="54">
        <f t="shared" ref="G389:L391" si="243">G390</f>
        <v>339.4</v>
      </c>
      <c r="H389" s="54">
        <f>H390</f>
        <v>0</v>
      </c>
      <c r="I389" s="54">
        <f t="shared" si="243"/>
        <v>339.4</v>
      </c>
      <c r="J389" s="54">
        <f t="shared" si="243"/>
        <v>339.4</v>
      </c>
      <c r="K389" s="54">
        <f>K390</f>
        <v>0</v>
      </c>
      <c r="L389" s="54">
        <f t="shared" si="243"/>
        <v>339.4</v>
      </c>
    </row>
    <row r="390" spans="1:12" ht="33.75">
      <c r="A390" s="44"/>
      <c r="B390" s="21" t="s">
        <v>309</v>
      </c>
      <c r="C390" s="13" t="s">
        <v>53</v>
      </c>
      <c r="D390" s="13" t="s">
        <v>53</v>
      </c>
      <c r="E390" s="13" t="s">
        <v>196</v>
      </c>
      <c r="F390" s="13"/>
      <c r="G390" s="15">
        <f t="shared" si="243"/>
        <v>339.4</v>
      </c>
      <c r="H390" s="15">
        <f t="shared" si="243"/>
        <v>0</v>
      </c>
      <c r="I390" s="15">
        <f t="shared" si="243"/>
        <v>339.4</v>
      </c>
      <c r="J390" s="15">
        <f t="shared" si="243"/>
        <v>339.4</v>
      </c>
      <c r="K390" s="15">
        <f t="shared" si="243"/>
        <v>0</v>
      </c>
      <c r="L390" s="15">
        <f t="shared" si="243"/>
        <v>339.4</v>
      </c>
    </row>
    <row r="391" spans="1:12">
      <c r="A391" s="44"/>
      <c r="B391" s="21" t="s">
        <v>195</v>
      </c>
      <c r="C391" s="13" t="s">
        <v>53</v>
      </c>
      <c r="D391" s="13" t="s">
        <v>53</v>
      </c>
      <c r="E391" s="13" t="s">
        <v>197</v>
      </c>
      <c r="F391" s="13"/>
      <c r="G391" s="15">
        <f t="shared" si="243"/>
        <v>339.4</v>
      </c>
      <c r="H391" s="15">
        <f t="shared" si="243"/>
        <v>0</v>
      </c>
      <c r="I391" s="15">
        <f t="shared" si="243"/>
        <v>339.4</v>
      </c>
      <c r="J391" s="15">
        <f t="shared" si="243"/>
        <v>339.4</v>
      </c>
      <c r="K391" s="15">
        <f t="shared" si="243"/>
        <v>0</v>
      </c>
      <c r="L391" s="15">
        <f t="shared" si="243"/>
        <v>339.4</v>
      </c>
    </row>
    <row r="392" spans="1:12">
      <c r="A392" s="44"/>
      <c r="B392" s="21" t="s">
        <v>381</v>
      </c>
      <c r="C392" s="13" t="s">
        <v>53</v>
      </c>
      <c r="D392" s="13" t="s">
        <v>53</v>
      </c>
      <c r="E392" s="13" t="s">
        <v>379</v>
      </c>
      <c r="F392" s="13"/>
      <c r="G392" s="15">
        <f t="shared" ref="G392" si="244">SUM(G393:G394)</f>
        <v>339.4</v>
      </c>
      <c r="H392" s="15">
        <f t="shared" ref="H392:I392" si="245">SUM(H393:H394)</f>
        <v>0</v>
      </c>
      <c r="I392" s="15">
        <f t="shared" si="245"/>
        <v>339.4</v>
      </c>
      <c r="J392" s="15">
        <f t="shared" ref="J392" si="246">SUM(J393:J394)</f>
        <v>339.4</v>
      </c>
      <c r="K392" s="15">
        <f t="shared" ref="K392:L392" si="247">SUM(K393:K394)</f>
        <v>0</v>
      </c>
      <c r="L392" s="15">
        <f t="shared" si="247"/>
        <v>339.4</v>
      </c>
    </row>
    <row r="393" spans="1:12" ht="22.5">
      <c r="A393" s="44"/>
      <c r="B393" s="21" t="s">
        <v>95</v>
      </c>
      <c r="C393" s="13" t="s">
        <v>53</v>
      </c>
      <c r="D393" s="13" t="s">
        <v>53</v>
      </c>
      <c r="E393" s="13" t="s">
        <v>379</v>
      </c>
      <c r="F393" s="13" t="s">
        <v>22</v>
      </c>
      <c r="G393" s="15">
        <v>252.1</v>
      </c>
      <c r="H393" s="15"/>
      <c r="I393" s="15">
        <f>G393+H393</f>
        <v>252.1</v>
      </c>
      <c r="J393" s="15">
        <v>252.1</v>
      </c>
      <c r="K393" s="15"/>
      <c r="L393" s="15">
        <f>J393+K393</f>
        <v>252.1</v>
      </c>
    </row>
    <row r="394" spans="1:12">
      <c r="A394" s="44"/>
      <c r="B394" s="52" t="s">
        <v>382</v>
      </c>
      <c r="C394" s="13" t="s">
        <v>53</v>
      </c>
      <c r="D394" s="13" t="s">
        <v>53</v>
      </c>
      <c r="E394" s="13" t="s">
        <v>379</v>
      </c>
      <c r="F394" s="13" t="s">
        <v>380</v>
      </c>
      <c r="G394" s="15">
        <v>87.3</v>
      </c>
      <c r="H394" s="15"/>
      <c r="I394" s="15">
        <f>G394+H394</f>
        <v>87.3</v>
      </c>
      <c r="J394" s="15">
        <v>87.3</v>
      </c>
      <c r="K394" s="15"/>
      <c r="L394" s="15">
        <f>J394+K394</f>
        <v>87.3</v>
      </c>
    </row>
    <row r="395" spans="1:12">
      <c r="A395" s="44" t="s">
        <v>178</v>
      </c>
      <c r="B395" s="48" t="s">
        <v>63</v>
      </c>
      <c r="C395" s="41" t="s">
        <v>53</v>
      </c>
      <c r="D395" s="41" t="s">
        <v>43</v>
      </c>
      <c r="E395" s="41"/>
      <c r="F395" s="41"/>
      <c r="G395" s="16">
        <f t="shared" ref="G395:L397" si="248">G396</f>
        <v>19937.5</v>
      </c>
      <c r="H395" s="16">
        <f t="shared" si="248"/>
        <v>0</v>
      </c>
      <c r="I395" s="16">
        <f t="shared" si="248"/>
        <v>19937.5</v>
      </c>
      <c r="J395" s="16">
        <f t="shared" si="248"/>
        <v>19637.5</v>
      </c>
      <c r="K395" s="16">
        <f t="shared" si="248"/>
        <v>0</v>
      </c>
      <c r="L395" s="16">
        <f t="shared" si="248"/>
        <v>19637.5</v>
      </c>
    </row>
    <row r="396" spans="1:12" ht="33.75">
      <c r="A396" s="44"/>
      <c r="B396" s="19" t="s">
        <v>309</v>
      </c>
      <c r="C396" s="13" t="s">
        <v>53</v>
      </c>
      <c r="D396" s="13" t="s">
        <v>43</v>
      </c>
      <c r="E396" s="13" t="s">
        <v>196</v>
      </c>
      <c r="F396" s="13"/>
      <c r="G396" s="15">
        <f t="shared" ref="G396:L396" si="249">G397+G405+G422</f>
        <v>19937.5</v>
      </c>
      <c r="H396" s="15">
        <f t="shared" si="249"/>
        <v>0</v>
      </c>
      <c r="I396" s="15">
        <f t="shared" si="249"/>
        <v>19937.5</v>
      </c>
      <c r="J396" s="15">
        <f t="shared" si="249"/>
        <v>19637.5</v>
      </c>
      <c r="K396" s="15">
        <f t="shared" si="249"/>
        <v>0</v>
      </c>
      <c r="L396" s="15">
        <f t="shared" si="249"/>
        <v>19637.5</v>
      </c>
    </row>
    <row r="397" spans="1:12" ht="22.5">
      <c r="A397" s="44"/>
      <c r="B397" s="21" t="s">
        <v>136</v>
      </c>
      <c r="C397" s="13" t="s">
        <v>53</v>
      </c>
      <c r="D397" s="13" t="s">
        <v>43</v>
      </c>
      <c r="E397" s="13" t="s">
        <v>312</v>
      </c>
      <c r="F397" s="13"/>
      <c r="G397" s="15">
        <f t="shared" si="248"/>
        <v>2386</v>
      </c>
      <c r="H397" s="15">
        <f t="shared" si="248"/>
        <v>0</v>
      </c>
      <c r="I397" s="15">
        <f t="shared" si="248"/>
        <v>2386</v>
      </c>
      <c r="J397" s="15">
        <f t="shared" si="248"/>
        <v>2386</v>
      </c>
      <c r="K397" s="15">
        <f t="shared" si="248"/>
        <v>0</v>
      </c>
      <c r="L397" s="15">
        <f t="shared" si="248"/>
        <v>2386</v>
      </c>
    </row>
    <row r="398" spans="1:12" ht="22.5">
      <c r="A398" s="44"/>
      <c r="B398" s="21" t="s">
        <v>137</v>
      </c>
      <c r="C398" s="13" t="s">
        <v>53</v>
      </c>
      <c r="D398" s="13" t="s">
        <v>43</v>
      </c>
      <c r="E398" s="13" t="s">
        <v>265</v>
      </c>
      <c r="F398" s="13"/>
      <c r="G398" s="15">
        <f t="shared" ref="G398" si="250">G399+G402</f>
        <v>2386</v>
      </c>
      <c r="H398" s="15">
        <f t="shared" ref="H398:I398" si="251">H399+H402</f>
        <v>0</v>
      </c>
      <c r="I398" s="15">
        <f t="shared" si="251"/>
        <v>2386</v>
      </c>
      <c r="J398" s="15">
        <f t="shared" ref="J398:L398" si="252">J399+J402</f>
        <v>2386</v>
      </c>
      <c r="K398" s="15">
        <f t="shared" si="252"/>
        <v>0</v>
      </c>
      <c r="L398" s="15">
        <f t="shared" si="252"/>
        <v>2386</v>
      </c>
    </row>
    <row r="399" spans="1:12" ht="22.5">
      <c r="A399" s="44"/>
      <c r="B399" s="21" t="s">
        <v>138</v>
      </c>
      <c r="C399" s="13" t="s">
        <v>53</v>
      </c>
      <c r="D399" s="13" t="s">
        <v>43</v>
      </c>
      <c r="E399" s="13" t="s">
        <v>266</v>
      </c>
      <c r="F399" s="13"/>
      <c r="G399" s="15">
        <f t="shared" ref="G399" si="253">G400+G401</f>
        <v>2202.5</v>
      </c>
      <c r="H399" s="15">
        <f t="shared" ref="H399:I399" si="254">H400+H401</f>
        <v>0</v>
      </c>
      <c r="I399" s="15">
        <f t="shared" si="254"/>
        <v>2202.5</v>
      </c>
      <c r="J399" s="15">
        <f t="shared" ref="J399:L399" si="255">J400+J401</f>
        <v>2202.5</v>
      </c>
      <c r="K399" s="15">
        <f t="shared" si="255"/>
        <v>0</v>
      </c>
      <c r="L399" s="15">
        <f t="shared" si="255"/>
        <v>2202.5</v>
      </c>
    </row>
    <row r="400" spans="1:12">
      <c r="A400" s="44"/>
      <c r="B400" s="21" t="s">
        <v>91</v>
      </c>
      <c r="C400" s="13" t="s">
        <v>53</v>
      </c>
      <c r="D400" s="13" t="s">
        <v>43</v>
      </c>
      <c r="E400" s="13" t="s">
        <v>266</v>
      </c>
      <c r="F400" s="14" t="s">
        <v>13</v>
      </c>
      <c r="G400" s="15">
        <v>1691.6000000000001</v>
      </c>
      <c r="H400" s="15"/>
      <c r="I400" s="15">
        <f>G400+H400</f>
        <v>1691.6000000000001</v>
      </c>
      <c r="J400" s="15">
        <v>1691.6</v>
      </c>
      <c r="K400" s="15"/>
      <c r="L400" s="15">
        <f>J400+K400</f>
        <v>1691.6</v>
      </c>
    </row>
    <row r="401" spans="1:12" ht="33.75">
      <c r="A401" s="44"/>
      <c r="B401" s="21" t="s">
        <v>92</v>
      </c>
      <c r="C401" s="13" t="s">
        <v>53</v>
      </c>
      <c r="D401" s="13" t="s">
        <v>43</v>
      </c>
      <c r="E401" s="13" t="s">
        <v>266</v>
      </c>
      <c r="F401" s="14" t="s">
        <v>93</v>
      </c>
      <c r="G401" s="15">
        <v>510.9</v>
      </c>
      <c r="H401" s="15"/>
      <c r="I401" s="15">
        <f>G401+H401</f>
        <v>510.9</v>
      </c>
      <c r="J401" s="15">
        <v>510.9</v>
      </c>
      <c r="K401" s="15"/>
      <c r="L401" s="15">
        <f>J401+K401</f>
        <v>510.9</v>
      </c>
    </row>
    <row r="402" spans="1:12" ht="22.5">
      <c r="A402" s="44"/>
      <c r="B402" s="21" t="s">
        <v>384</v>
      </c>
      <c r="C402" s="13" t="s">
        <v>53</v>
      </c>
      <c r="D402" s="13" t="s">
        <v>43</v>
      </c>
      <c r="E402" s="13" t="s">
        <v>383</v>
      </c>
      <c r="F402" s="13"/>
      <c r="G402" s="15">
        <f t="shared" ref="G402:I402" si="256">SUM(G403:G404)</f>
        <v>183.5</v>
      </c>
      <c r="H402" s="15">
        <f t="shared" si="256"/>
        <v>0</v>
      </c>
      <c r="I402" s="15">
        <f t="shared" si="256"/>
        <v>183.5</v>
      </c>
      <c r="J402" s="15">
        <f t="shared" ref="J402" si="257">SUM(J403:J404)</f>
        <v>183.5</v>
      </c>
      <c r="K402" s="15">
        <f t="shared" ref="K402:L402" si="258">SUM(K403:K404)</f>
        <v>0</v>
      </c>
      <c r="L402" s="15">
        <f t="shared" si="258"/>
        <v>183.5</v>
      </c>
    </row>
    <row r="403" spans="1:12" ht="22.5">
      <c r="A403" s="44"/>
      <c r="B403" s="21" t="s">
        <v>14</v>
      </c>
      <c r="C403" s="13" t="s">
        <v>53</v>
      </c>
      <c r="D403" s="13" t="s">
        <v>43</v>
      </c>
      <c r="E403" s="13" t="s">
        <v>383</v>
      </c>
      <c r="F403" s="14" t="s">
        <v>20</v>
      </c>
      <c r="G403" s="15">
        <v>140.9</v>
      </c>
      <c r="H403" s="15"/>
      <c r="I403" s="15">
        <f>G403+H403</f>
        <v>140.9</v>
      </c>
      <c r="J403" s="15">
        <v>140.9</v>
      </c>
      <c r="K403" s="15"/>
      <c r="L403" s="15">
        <f>J403+K403</f>
        <v>140.9</v>
      </c>
    </row>
    <row r="404" spans="1:12" ht="33.75">
      <c r="A404" s="44"/>
      <c r="B404" s="21" t="s">
        <v>92</v>
      </c>
      <c r="C404" s="13" t="s">
        <v>53</v>
      </c>
      <c r="D404" s="13" t="s">
        <v>43</v>
      </c>
      <c r="E404" s="13" t="s">
        <v>383</v>
      </c>
      <c r="F404" s="14" t="s">
        <v>93</v>
      </c>
      <c r="G404" s="15">
        <v>42.599999999999994</v>
      </c>
      <c r="H404" s="15"/>
      <c r="I404" s="15">
        <f>G404+H404</f>
        <v>42.599999999999994</v>
      </c>
      <c r="J404" s="15">
        <v>42.6</v>
      </c>
      <c r="K404" s="15"/>
      <c r="L404" s="15">
        <f>J404+K404</f>
        <v>42.6</v>
      </c>
    </row>
    <row r="405" spans="1:12" ht="33.75">
      <c r="A405" s="44"/>
      <c r="B405" s="21" t="s">
        <v>313</v>
      </c>
      <c r="C405" s="13" t="s">
        <v>53</v>
      </c>
      <c r="D405" s="13" t="s">
        <v>43</v>
      </c>
      <c r="E405" s="13" t="s">
        <v>314</v>
      </c>
      <c r="F405" s="13"/>
      <c r="G405" s="15">
        <f t="shared" ref="G405" si="259">G406+G416+G418+G420</f>
        <v>16104</v>
      </c>
      <c r="H405" s="15">
        <f t="shared" ref="H405:J405" si="260">H406+H416+H418+H420</f>
        <v>0</v>
      </c>
      <c r="I405" s="15">
        <f t="shared" si="260"/>
        <v>16104</v>
      </c>
      <c r="J405" s="15">
        <f t="shared" si="260"/>
        <v>16104</v>
      </c>
      <c r="K405" s="15">
        <f t="shared" ref="K405:L405" si="261">K406+K416+K418+K420</f>
        <v>0</v>
      </c>
      <c r="L405" s="15">
        <f t="shared" si="261"/>
        <v>16104</v>
      </c>
    </row>
    <row r="406" spans="1:12" ht="22.5">
      <c r="A406" s="44"/>
      <c r="B406" s="21" t="s">
        <v>139</v>
      </c>
      <c r="C406" s="13" t="s">
        <v>53</v>
      </c>
      <c r="D406" s="13" t="s">
        <v>43</v>
      </c>
      <c r="E406" s="13" t="s">
        <v>300</v>
      </c>
      <c r="F406" s="13"/>
      <c r="G406" s="15">
        <f t="shared" ref="G406" si="262">G407+G410</f>
        <v>16043.300000000001</v>
      </c>
      <c r="H406" s="15">
        <f t="shared" ref="H406:I406" si="263">H407+H410</f>
        <v>0</v>
      </c>
      <c r="I406" s="15">
        <f t="shared" si="263"/>
        <v>16043.300000000001</v>
      </c>
      <c r="J406" s="15">
        <f t="shared" ref="J406:L406" si="264">J407+J410</f>
        <v>16043.300000000001</v>
      </c>
      <c r="K406" s="15">
        <f t="shared" si="264"/>
        <v>0</v>
      </c>
      <c r="L406" s="15">
        <f t="shared" si="264"/>
        <v>16043.300000000001</v>
      </c>
    </row>
    <row r="407" spans="1:12" ht="22.5">
      <c r="A407" s="44"/>
      <c r="B407" s="21" t="s">
        <v>140</v>
      </c>
      <c r="C407" s="13" t="s">
        <v>53</v>
      </c>
      <c r="D407" s="13" t="s">
        <v>43</v>
      </c>
      <c r="E407" s="13" t="s">
        <v>297</v>
      </c>
      <c r="F407" s="13"/>
      <c r="G407" s="15">
        <f t="shared" ref="G407" si="265">G408+G409</f>
        <v>13505.1</v>
      </c>
      <c r="H407" s="15">
        <f>H408+H409</f>
        <v>0</v>
      </c>
      <c r="I407" s="15">
        <f t="shared" ref="I407:J407" si="266">I408+I409</f>
        <v>13505.1</v>
      </c>
      <c r="J407" s="15">
        <f t="shared" si="266"/>
        <v>13505.1</v>
      </c>
      <c r="K407" s="15">
        <f>K408+K409</f>
        <v>0</v>
      </c>
      <c r="L407" s="15">
        <f t="shared" ref="L407" si="267">L408+L409</f>
        <v>13505.1</v>
      </c>
    </row>
    <row r="408" spans="1:12">
      <c r="A408" s="44"/>
      <c r="B408" s="21" t="s">
        <v>162</v>
      </c>
      <c r="C408" s="13" t="s">
        <v>53</v>
      </c>
      <c r="D408" s="13" t="s">
        <v>43</v>
      </c>
      <c r="E408" s="13" t="s">
        <v>297</v>
      </c>
      <c r="F408" s="13" t="s">
        <v>35</v>
      </c>
      <c r="G408" s="15">
        <v>10372.6</v>
      </c>
      <c r="H408" s="15"/>
      <c r="I408" s="15">
        <f>G408+H408</f>
        <v>10372.6</v>
      </c>
      <c r="J408" s="15">
        <v>10372.6</v>
      </c>
      <c r="K408" s="15"/>
      <c r="L408" s="15">
        <f>J408+K408</f>
        <v>10372.6</v>
      </c>
    </row>
    <row r="409" spans="1:12" ht="22.5">
      <c r="A409" s="44"/>
      <c r="B409" s="21" t="s">
        <v>163</v>
      </c>
      <c r="C409" s="13" t="s">
        <v>53</v>
      </c>
      <c r="D409" s="13" t="s">
        <v>43</v>
      </c>
      <c r="E409" s="13" t="s">
        <v>297</v>
      </c>
      <c r="F409" s="13" t="s">
        <v>116</v>
      </c>
      <c r="G409" s="15">
        <v>3132.5</v>
      </c>
      <c r="H409" s="15"/>
      <c r="I409" s="15">
        <f>G409+H409</f>
        <v>3132.5</v>
      </c>
      <c r="J409" s="15">
        <v>3132.5</v>
      </c>
      <c r="K409" s="15"/>
      <c r="L409" s="15">
        <f>J409+K409</f>
        <v>3132.5</v>
      </c>
    </row>
    <row r="410" spans="1:12" ht="22.5">
      <c r="A410" s="44"/>
      <c r="B410" s="21" t="s">
        <v>141</v>
      </c>
      <c r="C410" s="13" t="s">
        <v>53</v>
      </c>
      <c r="D410" s="13" t="s">
        <v>43</v>
      </c>
      <c r="E410" s="13" t="s">
        <v>298</v>
      </c>
      <c r="F410" s="13"/>
      <c r="G410" s="15">
        <f t="shared" ref="G410:I410" si="268">SUM(G411:G415)</f>
        <v>2538.2000000000003</v>
      </c>
      <c r="H410" s="15">
        <f t="shared" si="268"/>
        <v>0</v>
      </c>
      <c r="I410" s="15">
        <f t="shared" si="268"/>
        <v>2538.2000000000003</v>
      </c>
      <c r="J410" s="15">
        <f t="shared" ref="J410" si="269">SUM(J411:J415)</f>
        <v>2538.2000000000003</v>
      </c>
      <c r="K410" s="15">
        <f t="shared" ref="K410:L410" si="270">SUM(K411:K415)</f>
        <v>0</v>
      </c>
      <c r="L410" s="15">
        <f t="shared" si="270"/>
        <v>2538.2000000000003</v>
      </c>
    </row>
    <row r="411" spans="1:12" ht="22.5">
      <c r="A411" s="44"/>
      <c r="B411" s="21" t="s">
        <v>338</v>
      </c>
      <c r="C411" s="13" t="s">
        <v>53</v>
      </c>
      <c r="D411" s="13" t="s">
        <v>43</v>
      </c>
      <c r="E411" s="13" t="s">
        <v>298</v>
      </c>
      <c r="F411" s="14">
        <v>112</v>
      </c>
      <c r="G411" s="15">
        <v>15.6</v>
      </c>
      <c r="H411" s="15"/>
      <c r="I411" s="15">
        <f>G411+H411</f>
        <v>15.6</v>
      </c>
      <c r="J411" s="15">
        <v>15.6</v>
      </c>
      <c r="K411" s="15"/>
      <c r="L411" s="15">
        <f>J411+K411</f>
        <v>15.6</v>
      </c>
    </row>
    <row r="412" spans="1:12" ht="22.5">
      <c r="A412" s="44"/>
      <c r="B412" s="21" t="s">
        <v>21</v>
      </c>
      <c r="C412" s="13" t="s">
        <v>53</v>
      </c>
      <c r="D412" s="13" t="s">
        <v>43</v>
      </c>
      <c r="E412" s="13" t="s">
        <v>298</v>
      </c>
      <c r="F412" s="14">
        <v>242</v>
      </c>
      <c r="G412" s="15">
        <v>140</v>
      </c>
      <c r="H412" s="15"/>
      <c r="I412" s="15">
        <f>G412+H412</f>
        <v>140</v>
      </c>
      <c r="J412" s="15">
        <v>140</v>
      </c>
      <c r="K412" s="15"/>
      <c r="L412" s="15">
        <f>J412+K412</f>
        <v>140</v>
      </c>
    </row>
    <row r="413" spans="1:12" ht="22.5">
      <c r="A413" s="44"/>
      <c r="B413" s="21" t="s">
        <v>95</v>
      </c>
      <c r="C413" s="13" t="s">
        <v>53</v>
      </c>
      <c r="D413" s="13" t="s">
        <v>43</v>
      </c>
      <c r="E413" s="13" t="s">
        <v>298</v>
      </c>
      <c r="F413" s="14">
        <v>244</v>
      </c>
      <c r="G413" s="15">
        <v>2294.8000000000002</v>
      </c>
      <c r="H413" s="15"/>
      <c r="I413" s="15">
        <f>G413+H413</f>
        <v>2294.8000000000002</v>
      </c>
      <c r="J413" s="15">
        <v>2294.8000000000002</v>
      </c>
      <c r="K413" s="15"/>
      <c r="L413" s="15">
        <f>J413+K413</f>
        <v>2294.8000000000002</v>
      </c>
    </row>
    <row r="414" spans="1:12">
      <c r="A414" s="44"/>
      <c r="B414" s="19" t="s">
        <v>23</v>
      </c>
      <c r="C414" s="13" t="s">
        <v>53</v>
      </c>
      <c r="D414" s="13" t="s">
        <v>43</v>
      </c>
      <c r="E414" s="13" t="s">
        <v>298</v>
      </c>
      <c r="F414" s="14" t="s">
        <v>103</v>
      </c>
      <c r="G414" s="15">
        <v>77.5</v>
      </c>
      <c r="H414" s="15"/>
      <c r="I414" s="15">
        <f>G414+H414</f>
        <v>77.5</v>
      </c>
      <c r="J414" s="15">
        <v>77.5</v>
      </c>
      <c r="K414" s="15"/>
      <c r="L414" s="15">
        <f>J414+K414</f>
        <v>77.5</v>
      </c>
    </row>
    <row r="415" spans="1:12">
      <c r="A415" s="44"/>
      <c r="B415" s="21" t="s">
        <v>104</v>
      </c>
      <c r="C415" s="13" t="s">
        <v>53</v>
      </c>
      <c r="D415" s="13" t="s">
        <v>43</v>
      </c>
      <c r="E415" s="13" t="s">
        <v>298</v>
      </c>
      <c r="F415" s="14" t="s">
        <v>36</v>
      </c>
      <c r="G415" s="15">
        <v>10.3</v>
      </c>
      <c r="H415" s="15"/>
      <c r="I415" s="15">
        <f>G415+H415</f>
        <v>10.3</v>
      </c>
      <c r="J415" s="15">
        <v>10.3</v>
      </c>
      <c r="K415" s="15"/>
      <c r="L415" s="15">
        <f>J415+K415</f>
        <v>10.3</v>
      </c>
    </row>
    <row r="416" spans="1:12" ht="22.5">
      <c r="A416" s="44"/>
      <c r="B416" s="21" t="s">
        <v>372</v>
      </c>
      <c r="C416" s="13" t="s">
        <v>53</v>
      </c>
      <c r="D416" s="13" t="s">
        <v>43</v>
      </c>
      <c r="E416" s="13" t="s">
        <v>385</v>
      </c>
      <c r="F416" s="13"/>
      <c r="G416" s="15">
        <f t="shared" ref="G416:L416" si="271">SUM(G417:G417)</f>
        <v>0</v>
      </c>
      <c r="H416" s="15">
        <f t="shared" si="271"/>
        <v>0</v>
      </c>
      <c r="I416" s="15">
        <f t="shared" si="271"/>
        <v>0</v>
      </c>
      <c r="J416" s="15">
        <f t="shared" si="271"/>
        <v>0</v>
      </c>
      <c r="K416" s="15">
        <f t="shared" si="271"/>
        <v>0</v>
      </c>
      <c r="L416" s="15">
        <f t="shared" si="271"/>
        <v>0</v>
      </c>
    </row>
    <row r="417" spans="1:12" ht="22.5">
      <c r="A417" s="44"/>
      <c r="B417" s="21" t="s">
        <v>95</v>
      </c>
      <c r="C417" s="13" t="s">
        <v>53</v>
      </c>
      <c r="D417" s="13" t="s">
        <v>43</v>
      </c>
      <c r="E417" s="13" t="s">
        <v>385</v>
      </c>
      <c r="F417" s="14" t="s">
        <v>22</v>
      </c>
      <c r="G417" s="15">
        <v>0</v>
      </c>
      <c r="H417" s="15"/>
      <c r="I417" s="15">
        <f>G417+H417</f>
        <v>0</v>
      </c>
      <c r="J417" s="15"/>
      <c r="K417" s="15"/>
      <c r="L417" s="15">
        <f>J417+K417</f>
        <v>0</v>
      </c>
    </row>
    <row r="418" spans="1:12" ht="22.5">
      <c r="A418" s="44"/>
      <c r="B418" s="21" t="s">
        <v>264</v>
      </c>
      <c r="C418" s="13" t="s">
        <v>53</v>
      </c>
      <c r="D418" s="13" t="s">
        <v>43</v>
      </c>
      <c r="E418" s="13" t="s">
        <v>267</v>
      </c>
      <c r="F418" s="14"/>
      <c r="G418" s="15">
        <f t="shared" ref="G418:L418" si="272">G419</f>
        <v>8.4</v>
      </c>
      <c r="H418" s="15">
        <f t="shared" si="272"/>
        <v>0</v>
      </c>
      <c r="I418" s="15">
        <f t="shared" si="272"/>
        <v>8.4</v>
      </c>
      <c r="J418" s="15">
        <f t="shared" si="272"/>
        <v>8.4</v>
      </c>
      <c r="K418" s="15">
        <f t="shared" si="272"/>
        <v>0</v>
      </c>
      <c r="L418" s="15">
        <f t="shared" si="272"/>
        <v>8.4</v>
      </c>
    </row>
    <row r="419" spans="1:12" ht="22.5">
      <c r="A419" s="44"/>
      <c r="B419" s="21" t="s">
        <v>95</v>
      </c>
      <c r="C419" s="13" t="s">
        <v>53</v>
      </c>
      <c r="D419" s="13" t="s">
        <v>43</v>
      </c>
      <c r="E419" s="13" t="s">
        <v>267</v>
      </c>
      <c r="F419" s="14" t="s">
        <v>22</v>
      </c>
      <c r="G419" s="15">
        <v>8.4</v>
      </c>
      <c r="H419" s="15"/>
      <c r="I419" s="15">
        <f>G419+H419</f>
        <v>8.4</v>
      </c>
      <c r="J419" s="15">
        <v>8.4</v>
      </c>
      <c r="K419" s="15"/>
      <c r="L419" s="15">
        <f>J419+K419</f>
        <v>8.4</v>
      </c>
    </row>
    <row r="420" spans="1:12" ht="22.5">
      <c r="A420" s="44"/>
      <c r="B420" s="21" t="s">
        <v>264</v>
      </c>
      <c r="C420" s="13" t="s">
        <v>53</v>
      </c>
      <c r="D420" s="13" t="s">
        <v>43</v>
      </c>
      <c r="E420" s="13" t="s">
        <v>299</v>
      </c>
      <c r="F420" s="14"/>
      <c r="G420" s="15">
        <f t="shared" ref="G420:L420" si="273">G421</f>
        <v>52.3</v>
      </c>
      <c r="H420" s="15">
        <f t="shared" si="273"/>
        <v>0</v>
      </c>
      <c r="I420" s="15">
        <f t="shared" si="273"/>
        <v>52.3</v>
      </c>
      <c r="J420" s="15">
        <f t="shared" si="273"/>
        <v>52.3</v>
      </c>
      <c r="K420" s="15">
        <f t="shared" si="273"/>
        <v>0</v>
      </c>
      <c r="L420" s="15">
        <f t="shared" si="273"/>
        <v>52.3</v>
      </c>
    </row>
    <row r="421" spans="1:12">
      <c r="A421" s="44"/>
      <c r="B421" s="19" t="s">
        <v>304</v>
      </c>
      <c r="C421" s="13" t="s">
        <v>53</v>
      </c>
      <c r="D421" s="13" t="s">
        <v>43</v>
      </c>
      <c r="E421" s="13" t="s">
        <v>299</v>
      </c>
      <c r="F421" s="14" t="s">
        <v>305</v>
      </c>
      <c r="G421" s="15">
        <v>52.3</v>
      </c>
      <c r="H421" s="15"/>
      <c r="I421" s="15">
        <f>G421+H421</f>
        <v>52.3</v>
      </c>
      <c r="J421" s="15">
        <v>52.3</v>
      </c>
      <c r="K421" s="15"/>
      <c r="L421" s="15">
        <f>J421+K421</f>
        <v>52.3</v>
      </c>
    </row>
    <row r="422" spans="1:12">
      <c r="A422" s="44"/>
      <c r="B422" s="21" t="s">
        <v>195</v>
      </c>
      <c r="C422" s="13" t="s">
        <v>53</v>
      </c>
      <c r="D422" s="13" t="s">
        <v>43</v>
      </c>
      <c r="E422" s="13" t="s">
        <v>197</v>
      </c>
      <c r="F422" s="13"/>
      <c r="G422" s="15">
        <f t="shared" ref="G422" si="274">G423+G425+G427</f>
        <v>1447.5</v>
      </c>
      <c r="H422" s="15">
        <f t="shared" ref="H422:L422" si="275">H423+H425+H427</f>
        <v>0</v>
      </c>
      <c r="I422" s="15">
        <f t="shared" si="275"/>
        <v>1447.5</v>
      </c>
      <c r="J422" s="15">
        <f t="shared" si="275"/>
        <v>1147.5</v>
      </c>
      <c r="K422" s="15">
        <f t="shared" si="275"/>
        <v>0</v>
      </c>
      <c r="L422" s="15">
        <f t="shared" si="275"/>
        <v>1147.5</v>
      </c>
    </row>
    <row r="423" spans="1:12" ht="22.5">
      <c r="A423" s="44"/>
      <c r="B423" s="21" t="s">
        <v>123</v>
      </c>
      <c r="C423" s="13" t="s">
        <v>53</v>
      </c>
      <c r="D423" s="13" t="s">
        <v>43</v>
      </c>
      <c r="E423" s="13" t="s">
        <v>124</v>
      </c>
      <c r="F423" s="13"/>
      <c r="G423" s="15">
        <f t="shared" ref="G423:I423" si="276">G424</f>
        <v>300</v>
      </c>
      <c r="H423" s="15">
        <f>H424</f>
        <v>0</v>
      </c>
      <c r="I423" s="15">
        <f t="shared" si="276"/>
        <v>300</v>
      </c>
      <c r="J423" s="15">
        <f>J424</f>
        <v>0</v>
      </c>
      <c r="K423" s="15">
        <f>K424</f>
        <v>0</v>
      </c>
      <c r="L423" s="15">
        <f t="shared" ref="L423" si="277">L424</f>
        <v>0</v>
      </c>
    </row>
    <row r="424" spans="1:12" ht="33.75">
      <c r="A424" s="44"/>
      <c r="B424" s="21" t="s">
        <v>58</v>
      </c>
      <c r="C424" s="13" t="s">
        <v>53</v>
      </c>
      <c r="D424" s="13" t="s">
        <v>43</v>
      </c>
      <c r="E424" s="13" t="s">
        <v>124</v>
      </c>
      <c r="F424" s="14">
        <v>611</v>
      </c>
      <c r="G424" s="15">
        <v>300</v>
      </c>
      <c r="H424" s="15"/>
      <c r="I424" s="15">
        <f>G424+H424</f>
        <v>300</v>
      </c>
      <c r="J424" s="15"/>
      <c r="K424" s="15"/>
      <c r="L424" s="15">
        <f>J424+K424</f>
        <v>0</v>
      </c>
    </row>
    <row r="425" spans="1:12" ht="22.5">
      <c r="A425" s="44"/>
      <c r="B425" s="12" t="s">
        <v>135</v>
      </c>
      <c r="C425" s="13" t="s">
        <v>53</v>
      </c>
      <c r="D425" s="13" t="s">
        <v>43</v>
      </c>
      <c r="E425" s="13" t="s">
        <v>516</v>
      </c>
      <c r="F425" s="13"/>
      <c r="G425" s="15">
        <f t="shared" ref="G425:L425" si="278">SUM(G426:G426)</f>
        <v>1147.5</v>
      </c>
      <c r="H425" s="15">
        <f t="shared" si="278"/>
        <v>0</v>
      </c>
      <c r="I425" s="15">
        <f t="shared" si="278"/>
        <v>1147.5</v>
      </c>
      <c r="J425" s="15">
        <f t="shared" si="278"/>
        <v>1147.5</v>
      </c>
      <c r="K425" s="15">
        <f t="shared" si="278"/>
        <v>0</v>
      </c>
      <c r="L425" s="15">
        <f t="shared" si="278"/>
        <v>1147.5</v>
      </c>
    </row>
    <row r="426" spans="1:12">
      <c r="A426" s="44"/>
      <c r="B426" s="12" t="s">
        <v>258</v>
      </c>
      <c r="C426" s="13" t="s">
        <v>53</v>
      </c>
      <c r="D426" s="13" t="s">
        <v>43</v>
      </c>
      <c r="E426" s="13" t="s">
        <v>516</v>
      </c>
      <c r="F426" s="14">
        <v>612</v>
      </c>
      <c r="G426" s="15">
        <v>1147.5</v>
      </c>
      <c r="H426" s="15">
        <v>0</v>
      </c>
      <c r="I426" s="15">
        <f>G426+H426</f>
        <v>1147.5</v>
      </c>
      <c r="J426" s="15">
        <v>1147.5</v>
      </c>
      <c r="K426" s="15">
        <v>0</v>
      </c>
      <c r="L426" s="15">
        <f>J426+K426</f>
        <v>1147.5</v>
      </c>
    </row>
    <row r="427" spans="1:12" ht="22.5">
      <c r="A427" s="44"/>
      <c r="B427" s="21" t="s">
        <v>135</v>
      </c>
      <c r="C427" s="13" t="s">
        <v>53</v>
      </c>
      <c r="D427" s="13" t="s">
        <v>43</v>
      </c>
      <c r="E427" s="13" t="s">
        <v>263</v>
      </c>
      <c r="F427" s="13"/>
      <c r="G427" s="15">
        <f t="shared" ref="G427:L427" si="279">SUM(G428:G428)</f>
        <v>0</v>
      </c>
      <c r="H427" s="15">
        <f t="shared" si="279"/>
        <v>0</v>
      </c>
      <c r="I427" s="15">
        <f t="shared" si="279"/>
        <v>0</v>
      </c>
      <c r="J427" s="15">
        <f t="shared" si="279"/>
        <v>0</v>
      </c>
      <c r="K427" s="15">
        <f t="shared" si="279"/>
        <v>0</v>
      </c>
      <c r="L427" s="15">
        <f t="shared" si="279"/>
        <v>0</v>
      </c>
    </row>
    <row r="428" spans="1:12">
      <c r="A428" s="44"/>
      <c r="B428" s="21" t="s">
        <v>258</v>
      </c>
      <c r="C428" s="13" t="s">
        <v>53</v>
      </c>
      <c r="D428" s="13" t="s">
        <v>43</v>
      </c>
      <c r="E428" s="13" t="s">
        <v>263</v>
      </c>
      <c r="F428" s="14">
        <v>612</v>
      </c>
      <c r="G428" s="15">
        <v>0</v>
      </c>
      <c r="H428" s="15">
        <v>0</v>
      </c>
      <c r="I428" s="15">
        <f>G428+H428</f>
        <v>0</v>
      </c>
      <c r="J428" s="15">
        <v>0</v>
      </c>
      <c r="K428" s="15">
        <v>0</v>
      </c>
      <c r="L428" s="15">
        <f>J428+K428</f>
        <v>0</v>
      </c>
    </row>
    <row r="429" spans="1:12">
      <c r="A429" s="40">
        <v>7</v>
      </c>
      <c r="B429" s="48" t="s">
        <v>64</v>
      </c>
      <c r="C429" s="41" t="s">
        <v>65</v>
      </c>
      <c r="D429" s="41" t="s">
        <v>54</v>
      </c>
      <c r="E429" s="41"/>
      <c r="F429" s="41"/>
      <c r="G429" s="16">
        <f t="shared" ref="G429:L431" si="280">G430</f>
        <v>17511</v>
      </c>
      <c r="H429" s="16">
        <f t="shared" si="280"/>
        <v>531.30000000000018</v>
      </c>
      <c r="I429" s="16">
        <f t="shared" si="280"/>
        <v>18042.3</v>
      </c>
      <c r="J429" s="16">
        <f t="shared" si="280"/>
        <v>45437.1</v>
      </c>
      <c r="K429" s="16">
        <f t="shared" si="280"/>
        <v>792.6</v>
      </c>
      <c r="L429" s="16">
        <f t="shared" si="280"/>
        <v>46229.700000000004</v>
      </c>
    </row>
    <row r="430" spans="1:12">
      <c r="A430" s="44" t="s">
        <v>66</v>
      </c>
      <c r="B430" s="48" t="s">
        <v>67</v>
      </c>
      <c r="C430" s="28" t="s">
        <v>65</v>
      </c>
      <c r="D430" s="28" t="s">
        <v>8</v>
      </c>
      <c r="E430" s="28"/>
      <c r="F430" s="28"/>
      <c r="G430" s="16">
        <f t="shared" si="280"/>
        <v>17511</v>
      </c>
      <c r="H430" s="16">
        <f t="shared" si="280"/>
        <v>531.30000000000018</v>
      </c>
      <c r="I430" s="16">
        <f t="shared" si="280"/>
        <v>18042.3</v>
      </c>
      <c r="J430" s="16">
        <f t="shared" si="280"/>
        <v>45437.1</v>
      </c>
      <c r="K430" s="16">
        <f t="shared" si="280"/>
        <v>792.6</v>
      </c>
      <c r="L430" s="16">
        <f t="shared" si="280"/>
        <v>46229.700000000004</v>
      </c>
    </row>
    <row r="431" spans="1:12" ht="33.75">
      <c r="A431" s="44"/>
      <c r="B431" s="21" t="s">
        <v>309</v>
      </c>
      <c r="C431" s="13" t="s">
        <v>65</v>
      </c>
      <c r="D431" s="13" t="s">
        <v>8</v>
      </c>
      <c r="E431" s="13" t="s">
        <v>196</v>
      </c>
      <c r="F431" s="13"/>
      <c r="G431" s="15">
        <f t="shared" si="280"/>
        <v>17511</v>
      </c>
      <c r="H431" s="15">
        <f t="shared" si="280"/>
        <v>531.30000000000018</v>
      </c>
      <c r="I431" s="15">
        <f t="shared" si="280"/>
        <v>18042.3</v>
      </c>
      <c r="J431" s="15">
        <f t="shared" si="280"/>
        <v>45437.1</v>
      </c>
      <c r="K431" s="15">
        <f t="shared" si="280"/>
        <v>792.6</v>
      </c>
      <c r="L431" s="15">
        <f t="shared" si="280"/>
        <v>46229.700000000004</v>
      </c>
    </row>
    <row r="432" spans="1:12">
      <c r="A432" s="44"/>
      <c r="B432" s="21" t="s">
        <v>198</v>
      </c>
      <c r="C432" s="13" t="s">
        <v>65</v>
      </c>
      <c r="D432" s="13" t="s">
        <v>8</v>
      </c>
      <c r="E432" s="13" t="s">
        <v>199</v>
      </c>
      <c r="F432" s="13"/>
      <c r="G432" s="15">
        <f t="shared" ref="G432" si="281">G433+G436+G438+G440+G444+G446+G449+G451+G453+G455+G457+G459+G462+G468+G442+G465</f>
        <v>17511</v>
      </c>
      <c r="H432" s="15">
        <f>H433+H436+H438+H440+H444+H446+H449+H451+H453+H455+H457+H459+H462+H468+H442+H465</f>
        <v>531.30000000000018</v>
      </c>
      <c r="I432" s="15">
        <f t="shared" ref="I432:L432" si="282">I433+I436+I438+I440+I444+I446+I449+I451+I453+I455+I457+I459+I462+I468+I442+I465</f>
        <v>18042.3</v>
      </c>
      <c r="J432" s="15">
        <f t="shared" si="282"/>
        <v>45437.1</v>
      </c>
      <c r="K432" s="15">
        <f t="shared" si="282"/>
        <v>792.6</v>
      </c>
      <c r="L432" s="15">
        <f t="shared" si="282"/>
        <v>46229.700000000004</v>
      </c>
    </row>
    <row r="433" spans="1:12">
      <c r="A433" s="44"/>
      <c r="B433" s="21" t="s">
        <v>145</v>
      </c>
      <c r="C433" s="13" t="s">
        <v>65</v>
      </c>
      <c r="D433" s="13" t="s">
        <v>8</v>
      </c>
      <c r="E433" s="13" t="s">
        <v>315</v>
      </c>
      <c r="F433" s="13"/>
      <c r="G433" s="15">
        <f t="shared" ref="G433" si="283">G434+G435</f>
        <v>2379.5</v>
      </c>
      <c r="H433" s="15">
        <f t="shared" ref="H433:I433" si="284">H434+H435</f>
        <v>0</v>
      </c>
      <c r="I433" s="15">
        <f t="shared" si="284"/>
        <v>2379.5</v>
      </c>
      <c r="J433" s="15">
        <f t="shared" ref="J433:L433" si="285">J434+J435</f>
        <v>2066.6</v>
      </c>
      <c r="K433" s="15">
        <f t="shared" si="285"/>
        <v>0</v>
      </c>
      <c r="L433" s="15">
        <f t="shared" si="285"/>
        <v>2066.6</v>
      </c>
    </row>
    <row r="434" spans="1:12" ht="33.75">
      <c r="A434" s="44"/>
      <c r="B434" s="21" t="s">
        <v>57</v>
      </c>
      <c r="C434" s="13" t="s">
        <v>65</v>
      </c>
      <c r="D434" s="13" t="s">
        <v>8</v>
      </c>
      <c r="E434" s="13" t="s">
        <v>315</v>
      </c>
      <c r="F434" s="27" t="s">
        <v>68</v>
      </c>
      <c r="G434" s="15">
        <v>2016.6</v>
      </c>
      <c r="H434" s="15"/>
      <c r="I434" s="15">
        <f>G434+H434</f>
        <v>2016.6</v>
      </c>
      <c r="J434" s="15">
        <v>2016.6</v>
      </c>
      <c r="K434" s="15"/>
      <c r="L434" s="15">
        <f>J434+K434</f>
        <v>2016.6</v>
      </c>
    </row>
    <row r="435" spans="1:12">
      <c r="A435" s="44"/>
      <c r="B435" s="21" t="s">
        <v>370</v>
      </c>
      <c r="C435" s="13" t="s">
        <v>65</v>
      </c>
      <c r="D435" s="13" t="s">
        <v>8</v>
      </c>
      <c r="E435" s="13" t="s">
        <v>315</v>
      </c>
      <c r="F435" s="27">
        <v>612</v>
      </c>
      <c r="G435" s="15">
        <v>362.9</v>
      </c>
      <c r="H435" s="15"/>
      <c r="I435" s="15">
        <f>G435+H435</f>
        <v>362.9</v>
      </c>
      <c r="J435" s="15">
        <v>50</v>
      </c>
      <c r="K435" s="15"/>
      <c r="L435" s="15">
        <f>J435+K435</f>
        <v>50</v>
      </c>
    </row>
    <row r="436" spans="1:12" ht="22.5">
      <c r="A436" s="44"/>
      <c r="B436" s="21" t="s">
        <v>372</v>
      </c>
      <c r="C436" s="13" t="s">
        <v>65</v>
      </c>
      <c r="D436" s="13" t="s">
        <v>8</v>
      </c>
      <c r="E436" s="13" t="s">
        <v>386</v>
      </c>
      <c r="F436" s="13"/>
      <c r="G436" s="15">
        <f t="shared" ref="G436:L436" si="286">SUM(G437)</f>
        <v>5</v>
      </c>
      <c r="H436" s="15">
        <f t="shared" si="286"/>
        <v>0</v>
      </c>
      <c r="I436" s="15">
        <f t="shared" si="286"/>
        <v>5</v>
      </c>
      <c r="J436" s="15">
        <f t="shared" si="286"/>
        <v>5</v>
      </c>
      <c r="K436" s="15">
        <f t="shared" si="286"/>
        <v>0</v>
      </c>
      <c r="L436" s="15">
        <f t="shared" si="286"/>
        <v>5</v>
      </c>
    </row>
    <row r="437" spans="1:12" ht="33.75">
      <c r="A437" s="44"/>
      <c r="B437" s="21" t="s">
        <v>58</v>
      </c>
      <c r="C437" s="13" t="s">
        <v>65</v>
      </c>
      <c r="D437" s="13" t="s">
        <v>8</v>
      </c>
      <c r="E437" s="13" t="s">
        <v>386</v>
      </c>
      <c r="F437" s="27" t="s">
        <v>68</v>
      </c>
      <c r="G437" s="15">
        <v>5</v>
      </c>
      <c r="H437" s="15"/>
      <c r="I437" s="15">
        <f>G437+H437</f>
        <v>5</v>
      </c>
      <c r="J437" s="15">
        <v>5</v>
      </c>
      <c r="K437" s="15"/>
      <c r="L437" s="15">
        <f>J437+K437</f>
        <v>5</v>
      </c>
    </row>
    <row r="438" spans="1:12" ht="22.5">
      <c r="A438" s="44"/>
      <c r="B438" s="21" t="s">
        <v>283</v>
      </c>
      <c r="C438" s="13" t="s">
        <v>65</v>
      </c>
      <c r="D438" s="13" t="s">
        <v>8</v>
      </c>
      <c r="E438" s="13" t="s">
        <v>316</v>
      </c>
      <c r="F438" s="14"/>
      <c r="G438" s="15">
        <f t="shared" ref="G438:L438" si="287">SUM(G439)</f>
        <v>25</v>
      </c>
      <c r="H438" s="15">
        <f t="shared" si="287"/>
        <v>0</v>
      </c>
      <c r="I438" s="15">
        <f t="shared" si="287"/>
        <v>25</v>
      </c>
      <c r="J438" s="15">
        <f t="shared" si="287"/>
        <v>25</v>
      </c>
      <c r="K438" s="15">
        <f t="shared" si="287"/>
        <v>0</v>
      </c>
      <c r="L438" s="15">
        <f t="shared" si="287"/>
        <v>25</v>
      </c>
    </row>
    <row r="439" spans="1:12" ht="33.75">
      <c r="A439" s="44"/>
      <c r="B439" s="21" t="s">
        <v>58</v>
      </c>
      <c r="C439" s="13" t="s">
        <v>65</v>
      </c>
      <c r="D439" s="13" t="s">
        <v>8</v>
      </c>
      <c r="E439" s="13" t="s">
        <v>316</v>
      </c>
      <c r="F439" s="13" t="s">
        <v>68</v>
      </c>
      <c r="G439" s="15">
        <v>25</v>
      </c>
      <c r="H439" s="15"/>
      <c r="I439" s="15">
        <f>G439+H439</f>
        <v>25</v>
      </c>
      <c r="J439" s="15">
        <v>25</v>
      </c>
      <c r="K439" s="15"/>
      <c r="L439" s="15">
        <f>J439+K439</f>
        <v>25</v>
      </c>
    </row>
    <row r="440" spans="1:12" ht="22.5">
      <c r="A440" s="44"/>
      <c r="B440" s="21" t="s">
        <v>284</v>
      </c>
      <c r="C440" s="13" t="s">
        <v>65</v>
      </c>
      <c r="D440" s="13" t="s">
        <v>8</v>
      </c>
      <c r="E440" s="13" t="s">
        <v>317</v>
      </c>
      <c r="F440" s="14"/>
      <c r="G440" s="15">
        <f t="shared" ref="G440:L440" si="288">SUM(G441)</f>
        <v>75.300000000000011</v>
      </c>
      <c r="H440" s="15">
        <f t="shared" si="288"/>
        <v>0</v>
      </c>
      <c r="I440" s="15">
        <f t="shared" si="288"/>
        <v>75.300000000000011</v>
      </c>
      <c r="J440" s="15">
        <f t="shared" si="288"/>
        <v>75.3</v>
      </c>
      <c r="K440" s="15">
        <f t="shared" si="288"/>
        <v>0</v>
      </c>
      <c r="L440" s="15">
        <f t="shared" si="288"/>
        <v>75.3</v>
      </c>
    </row>
    <row r="441" spans="1:12" ht="33.75">
      <c r="A441" s="44"/>
      <c r="B441" s="21" t="s">
        <v>58</v>
      </c>
      <c r="C441" s="13" t="s">
        <v>65</v>
      </c>
      <c r="D441" s="13" t="s">
        <v>8</v>
      </c>
      <c r="E441" s="13" t="s">
        <v>317</v>
      </c>
      <c r="F441" s="13" t="s">
        <v>68</v>
      </c>
      <c r="G441" s="15">
        <v>75.300000000000011</v>
      </c>
      <c r="H441" s="15"/>
      <c r="I441" s="15">
        <f>G441+H441</f>
        <v>75.300000000000011</v>
      </c>
      <c r="J441" s="15">
        <v>75.3</v>
      </c>
      <c r="K441" s="15"/>
      <c r="L441" s="15">
        <f>J441+K441</f>
        <v>75.3</v>
      </c>
    </row>
    <row r="442" spans="1:12" ht="22.5">
      <c r="A442" s="44"/>
      <c r="B442" s="12" t="s">
        <v>428</v>
      </c>
      <c r="C442" s="13" t="s">
        <v>65</v>
      </c>
      <c r="D442" s="13" t="s">
        <v>8</v>
      </c>
      <c r="E442" s="13" t="s">
        <v>429</v>
      </c>
      <c r="F442" s="14"/>
      <c r="G442" s="15">
        <f t="shared" ref="G442:L442" si="289">SUM(G443)</f>
        <v>19</v>
      </c>
      <c r="H442" s="15">
        <f t="shared" si="289"/>
        <v>0</v>
      </c>
      <c r="I442" s="15">
        <f t="shared" si="289"/>
        <v>19</v>
      </c>
      <c r="J442" s="15">
        <f t="shared" si="289"/>
        <v>19</v>
      </c>
      <c r="K442" s="15">
        <f t="shared" si="289"/>
        <v>0</v>
      </c>
      <c r="L442" s="15">
        <f t="shared" si="289"/>
        <v>19</v>
      </c>
    </row>
    <row r="443" spans="1:12" ht="33.75">
      <c r="A443" s="44"/>
      <c r="B443" s="12" t="s">
        <v>58</v>
      </c>
      <c r="C443" s="13" t="s">
        <v>65</v>
      </c>
      <c r="D443" s="13" t="s">
        <v>8</v>
      </c>
      <c r="E443" s="13" t="s">
        <v>429</v>
      </c>
      <c r="F443" s="13" t="s">
        <v>68</v>
      </c>
      <c r="G443" s="15">
        <v>19</v>
      </c>
      <c r="H443" s="15"/>
      <c r="I443" s="15">
        <f>G443+H443</f>
        <v>19</v>
      </c>
      <c r="J443" s="15">
        <v>19</v>
      </c>
      <c r="K443" s="15"/>
      <c r="L443" s="15">
        <f>J443+K443</f>
        <v>19</v>
      </c>
    </row>
    <row r="444" spans="1:12" ht="22.5">
      <c r="A444" s="44"/>
      <c r="B444" s="19" t="s">
        <v>215</v>
      </c>
      <c r="C444" s="13" t="s">
        <v>65</v>
      </c>
      <c r="D444" s="13" t="s">
        <v>8</v>
      </c>
      <c r="E444" s="13" t="s">
        <v>318</v>
      </c>
      <c r="F444" s="13"/>
      <c r="G444" s="15">
        <f t="shared" ref="G444:L444" si="290">G445</f>
        <v>5373.5</v>
      </c>
      <c r="H444" s="15">
        <f t="shared" si="290"/>
        <v>531.30000000000018</v>
      </c>
      <c r="I444" s="15">
        <f t="shared" si="290"/>
        <v>5904.8</v>
      </c>
      <c r="J444" s="15">
        <f t="shared" si="290"/>
        <v>11590</v>
      </c>
      <c r="K444" s="15">
        <f t="shared" si="290"/>
        <v>0</v>
      </c>
      <c r="L444" s="15">
        <f t="shared" si="290"/>
        <v>11590</v>
      </c>
    </row>
    <row r="445" spans="1:12" ht="33.75">
      <c r="A445" s="44"/>
      <c r="B445" s="19" t="s">
        <v>57</v>
      </c>
      <c r="C445" s="13" t="s">
        <v>65</v>
      </c>
      <c r="D445" s="13" t="s">
        <v>8</v>
      </c>
      <c r="E445" s="13" t="s">
        <v>318</v>
      </c>
      <c r="F445" s="27" t="s">
        <v>68</v>
      </c>
      <c r="G445" s="15">
        <v>5373.5</v>
      </c>
      <c r="H445" s="15">
        <f>5898-5366.7</f>
        <v>531.30000000000018</v>
      </c>
      <c r="I445" s="15">
        <f>G445+H445</f>
        <v>5904.8</v>
      </c>
      <c r="J445" s="15">
        <v>11590</v>
      </c>
      <c r="K445" s="15"/>
      <c r="L445" s="15">
        <f>J445+K445</f>
        <v>11590</v>
      </c>
    </row>
    <row r="446" spans="1:12">
      <c r="A446" s="44"/>
      <c r="B446" s="19" t="s">
        <v>387</v>
      </c>
      <c r="C446" s="13" t="s">
        <v>65</v>
      </c>
      <c r="D446" s="13" t="s">
        <v>8</v>
      </c>
      <c r="E446" s="13" t="s">
        <v>438</v>
      </c>
      <c r="F446" s="13"/>
      <c r="G446" s="15">
        <f t="shared" ref="G446:I446" si="291">SUM(G447:G448)</f>
        <v>66.099999999999994</v>
      </c>
      <c r="H446" s="15">
        <f t="shared" si="291"/>
        <v>0</v>
      </c>
      <c r="I446" s="15">
        <f t="shared" si="291"/>
        <v>66.099999999999994</v>
      </c>
      <c r="J446" s="15">
        <f t="shared" ref="J446" si="292">SUM(J447:J448)</f>
        <v>67.900000000000006</v>
      </c>
      <c r="K446" s="15">
        <f t="shared" ref="K446:L446" si="293">SUM(K447:K448)</f>
        <v>0</v>
      </c>
      <c r="L446" s="15">
        <f t="shared" si="293"/>
        <v>67.900000000000006</v>
      </c>
    </row>
    <row r="447" spans="1:12">
      <c r="A447" s="44"/>
      <c r="B447" s="21" t="s">
        <v>257</v>
      </c>
      <c r="C447" s="13" t="s">
        <v>65</v>
      </c>
      <c r="D447" s="13" t="s">
        <v>8</v>
      </c>
      <c r="E447" s="13" t="s">
        <v>438</v>
      </c>
      <c r="F447" s="27">
        <v>612</v>
      </c>
      <c r="G447" s="15">
        <v>3.3</v>
      </c>
      <c r="H447" s="15"/>
      <c r="I447" s="15">
        <f>G447+H447</f>
        <v>3.3</v>
      </c>
      <c r="J447" s="15">
        <v>3.4</v>
      </c>
      <c r="K447" s="15"/>
      <c r="L447" s="15">
        <f>J447+K447</f>
        <v>3.4</v>
      </c>
    </row>
    <row r="448" spans="1:12">
      <c r="A448" s="44"/>
      <c r="B448" s="21" t="s">
        <v>258</v>
      </c>
      <c r="C448" s="13" t="s">
        <v>65</v>
      </c>
      <c r="D448" s="13" t="s">
        <v>8</v>
      </c>
      <c r="E448" s="13" t="s">
        <v>438</v>
      </c>
      <c r="F448" s="27">
        <v>612</v>
      </c>
      <c r="G448" s="15">
        <v>62.8</v>
      </c>
      <c r="H448" s="15">
        <v>0</v>
      </c>
      <c r="I448" s="15">
        <f>G448+H448</f>
        <v>62.8</v>
      </c>
      <c r="J448" s="15">
        <v>64.5</v>
      </c>
      <c r="K448" s="15"/>
      <c r="L448" s="15">
        <f>J448+K448</f>
        <v>64.5</v>
      </c>
    </row>
    <row r="449" spans="1:12" ht="22.5">
      <c r="A449" s="44"/>
      <c r="B449" s="21" t="s">
        <v>142</v>
      </c>
      <c r="C449" s="13" t="s">
        <v>65</v>
      </c>
      <c r="D449" s="13" t="s">
        <v>8</v>
      </c>
      <c r="E449" s="13" t="s">
        <v>143</v>
      </c>
      <c r="F449" s="13"/>
      <c r="G449" s="15">
        <f t="shared" ref="G449:L449" si="294">G450</f>
        <v>2092.4</v>
      </c>
      <c r="H449" s="15">
        <f t="shared" si="294"/>
        <v>0</v>
      </c>
      <c r="I449" s="15">
        <f t="shared" si="294"/>
        <v>2092.4</v>
      </c>
      <c r="J449" s="15">
        <f t="shared" si="294"/>
        <v>2092.4</v>
      </c>
      <c r="K449" s="15">
        <f t="shared" si="294"/>
        <v>0</v>
      </c>
      <c r="L449" s="15">
        <f t="shared" si="294"/>
        <v>2092.4</v>
      </c>
    </row>
    <row r="450" spans="1:12" ht="33.75">
      <c r="A450" s="44"/>
      <c r="B450" s="21" t="s">
        <v>57</v>
      </c>
      <c r="C450" s="13" t="s">
        <v>65</v>
      </c>
      <c r="D450" s="13" t="s">
        <v>8</v>
      </c>
      <c r="E450" s="13" t="s">
        <v>143</v>
      </c>
      <c r="F450" s="27" t="s">
        <v>68</v>
      </c>
      <c r="G450" s="15">
        <v>2092.4</v>
      </c>
      <c r="H450" s="15"/>
      <c r="I450" s="15">
        <f>G450+H450</f>
        <v>2092.4</v>
      </c>
      <c r="J450" s="15">
        <v>2092.4</v>
      </c>
      <c r="K450" s="15"/>
      <c r="L450" s="15">
        <f>J450+K450</f>
        <v>2092.4</v>
      </c>
    </row>
    <row r="451" spans="1:12" ht="22.5">
      <c r="A451" s="44"/>
      <c r="B451" s="21" t="s">
        <v>372</v>
      </c>
      <c r="C451" s="13" t="s">
        <v>65</v>
      </c>
      <c r="D451" s="13" t="s">
        <v>8</v>
      </c>
      <c r="E451" s="13" t="s">
        <v>388</v>
      </c>
      <c r="F451" s="13"/>
      <c r="G451" s="15">
        <f t="shared" ref="G451:L451" si="295">SUM(G452)</f>
        <v>5</v>
      </c>
      <c r="H451" s="15">
        <f t="shared" si="295"/>
        <v>0</v>
      </c>
      <c r="I451" s="15">
        <f t="shared" si="295"/>
        <v>5</v>
      </c>
      <c r="J451" s="15">
        <f t="shared" si="295"/>
        <v>5</v>
      </c>
      <c r="K451" s="15">
        <f t="shared" si="295"/>
        <v>0</v>
      </c>
      <c r="L451" s="15">
        <f t="shared" si="295"/>
        <v>5</v>
      </c>
    </row>
    <row r="452" spans="1:12" ht="33.75">
      <c r="A452" s="44"/>
      <c r="B452" s="21" t="s">
        <v>58</v>
      </c>
      <c r="C452" s="13" t="s">
        <v>65</v>
      </c>
      <c r="D452" s="13" t="s">
        <v>8</v>
      </c>
      <c r="E452" s="13" t="s">
        <v>388</v>
      </c>
      <c r="F452" s="27" t="s">
        <v>68</v>
      </c>
      <c r="G452" s="26">
        <v>5</v>
      </c>
      <c r="H452" s="26"/>
      <c r="I452" s="15">
        <f>G452+H452</f>
        <v>5</v>
      </c>
      <c r="J452" s="26">
        <v>5</v>
      </c>
      <c r="K452" s="26"/>
      <c r="L452" s="15">
        <f>J452+K452</f>
        <v>5</v>
      </c>
    </row>
    <row r="453" spans="1:12" ht="33.75">
      <c r="A453" s="44"/>
      <c r="B453" s="21" t="s">
        <v>280</v>
      </c>
      <c r="C453" s="13" t="s">
        <v>65</v>
      </c>
      <c r="D453" s="13" t="s">
        <v>8</v>
      </c>
      <c r="E453" s="13" t="s">
        <v>268</v>
      </c>
      <c r="F453" s="14"/>
      <c r="G453" s="15">
        <f t="shared" ref="G453:L453" si="296">SUM(G454)</f>
        <v>136.5</v>
      </c>
      <c r="H453" s="15">
        <f t="shared" si="296"/>
        <v>0</v>
      </c>
      <c r="I453" s="15">
        <f t="shared" si="296"/>
        <v>136.5</v>
      </c>
      <c r="J453" s="15">
        <f t="shared" si="296"/>
        <v>136.5</v>
      </c>
      <c r="K453" s="15">
        <f t="shared" si="296"/>
        <v>0</v>
      </c>
      <c r="L453" s="15">
        <f t="shared" si="296"/>
        <v>136.5</v>
      </c>
    </row>
    <row r="454" spans="1:12" ht="33.75">
      <c r="A454" s="44"/>
      <c r="B454" s="21" t="s">
        <v>58</v>
      </c>
      <c r="C454" s="13" t="s">
        <v>65</v>
      </c>
      <c r="D454" s="13" t="s">
        <v>8</v>
      </c>
      <c r="E454" s="13" t="s">
        <v>268</v>
      </c>
      <c r="F454" s="13" t="s">
        <v>68</v>
      </c>
      <c r="G454" s="15">
        <v>136.5</v>
      </c>
      <c r="H454" s="15"/>
      <c r="I454" s="15">
        <f>G454+H454</f>
        <v>136.5</v>
      </c>
      <c r="J454" s="15">
        <v>136.5</v>
      </c>
      <c r="K454" s="15"/>
      <c r="L454" s="15">
        <f>J454+K454</f>
        <v>136.5</v>
      </c>
    </row>
    <row r="455" spans="1:12" ht="33.75">
      <c r="A455" s="44"/>
      <c r="B455" s="21" t="s">
        <v>281</v>
      </c>
      <c r="C455" s="13" t="s">
        <v>65</v>
      </c>
      <c r="D455" s="13" t="s">
        <v>8</v>
      </c>
      <c r="E455" s="13" t="s">
        <v>269</v>
      </c>
      <c r="F455" s="14"/>
      <c r="G455" s="15">
        <f t="shared" ref="G455:L455" si="297">SUM(G456)</f>
        <v>194.60000000000002</v>
      </c>
      <c r="H455" s="15">
        <f t="shared" si="297"/>
        <v>0</v>
      </c>
      <c r="I455" s="15">
        <f t="shared" si="297"/>
        <v>194.60000000000002</v>
      </c>
      <c r="J455" s="15">
        <f t="shared" si="297"/>
        <v>194.6</v>
      </c>
      <c r="K455" s="15">
        <f t="shared" si="297"/>
        <v>0</v>
      </c>
      <c r="L455" s="15">
        <f t="shared" si="297"/>
        <v>194.6</v>
      </c>
    </row>
    <row r="456" spans="1:12" ht="33.75">
      <c r="A456" s="44"/>
      <c r="B456" s="21" t="s">
        <v>58</v>
      </c>
      <c r="C456" s="13" t="s">
        <v>65</v>
      </c>
      <c r="D456" s="13" t="s">
        <v>8</v>
      </c>
      <c r="E456" s="13" t="s">
        <v>269</v>
      </c>
      <c r="F456" s="13" t="s">
        <v>68</v>
      </c>
      <c r="G456" s="15">
        <v>194.60000000000002</v>
      </c>
      <c r="H456" s="15"/>
      <c r="I456" s="15">
        <f>G456+H456</f>
        <v>194.60000000000002</v>
      </c>
      <c r="J456" s="15">
        <v>194.6</v>
      </c>
      <c r="K456" s="15"/>
      <c r="L456" s="15">
        <f>J456+K456</f>
        <v>194.6</v>
      </c>
    </row>
    <row r="457" spans="1:12" ht="33.75">
      <c r="A457" s="44"/>
      <c r="B457" s="21" t="s">
        <v>282</v>
      </c>
      <c r="C457" s="13" t="s">
        <v>65</v>
      </c>
      <c r="D457" s="13" t="s">
        <v>8</v>
      </c>
      <c r="E457" s="13" t="s">
        <v>270</v>
      </c>
      <c r="F457" s="14"/>
      <c r="G457" s="15">
        <f t="shared" ref="G457:L457" si="298">SUM(G458)</f>
        <v>57.699999999999996</v>
      </c>
      <c r="H457" s="15">
        <f t="shared" si="298"/>
        <v>0</v>
      </c>
      <c r="I457" s="15">
        <f t="shared" si="298"/>
        <v>57.699999999999996</v>
      </c>
      <c r="J457" s="15">
        <f t="shared" si="298"/>
        <v>57.7</v>
      </c>
      <c r="K457" s="15">
        <f t="shared" si="298"/>
        <v>0</v>
      </c>
      <c r="L457" s="15">
        <f t="shared" si="298"/>
        <v>57.7</v>
      </c>
    </row>
    <row r="458" spans="1:12" ht="33.75">
      <c r="A458" s="44"/>
      <c r="B458" s="21" t="s">
        <v>58</v>
      </c>
      <c r="C458" s="13" t="s">
        <v>65</v>
      </c>
      <c r="D458" s="13" t="s">
        <v>8</v>
      </c>
      <c r="E458" s="13" t="s">
        <v>270</v>
      </c>
      <c r="F458" s="13" t="s">
        <v>68</v>
      </c>
      <c r="G458" s="15">
        <v>57.699999999999996</v>
      </c>
      <c r="H458" s="15"/>
      <c r="I458" s="15">
        <f>G458+H458</f>
        <v>57.699999999999996</v>
      </c>
      <c r="J458" s="15">
        <v>57.7</v>
      </c>
      <c r="K458" s="15"/>
      <c r="L458" s="15">
        <f>J458+K458</f>
        <v>57.7</v>
      </c>
    </row>
    <row r="459" spans="1:12" ht="22.5">
      <c r="A459" s="44"/>
      <c r="B459" s="19" t="s">
        <v>213</v>
      </c>
      <c r="C459" s="13" t="s">
        <v>65</v>
      </c>
      <c r="D459" s="13" t="s">
        <v>8</v>
      </c>
      <c r="E459" s="13" t="s">
        <v>214</v>
      </c>
      <c r="F459" s="13"/>
      <c r="G459" s="26">
        <f t="shared" ref="G459:I459" si="299">G460+G461</f>
        <v>87.5</v>
      </c>
      <c r="H459" s="26">
        <f t="shared" si="299"/>
        <v>0</v>
      </c>
      <c r="I459" s="26">
        <f t="shared" si="299"/>
        <v>87.5</v>
      </c>
      <c r="J459" s="26">
        <f t="shared" ref="J459:L459" si="300">J460+J461</f>
        <v>22893</v>
      </c>
      <c r="K459" s="26">
        <f t="shared" si="300"/>
        <v>0</v>
      </c>
      <c r="L459" s="26">
        <f t="shared" si="300"/>
        <v>22893</v>
      </c>
    </row>
    <row r="460" spans="1:12" ht="33.75">
      <c r="A460" s="44"/>
      <c r="B460" s="19" t="s">
        <v>57</v>
      </c>
      <c r="C460" s="13" t="s">
        <v>65</v>
      </c>
      <c r="D460" s="13" t="s">
        <v>8</v>
      </c>
      <c r="E460" s="13" t="s">
        <v>214</v>
      </c>
      <c r="F460" s="27" t="s">
        <v>68</v>
      </c>
      <c r="G460" s="26">
        <v>0</v>
      </c>
      <c r="H460" s="26">
        <v>0</v>
      </c>
      <c r="I460" s="15">
        <f>G460+H460</f>
        <v>0</v>
      </c>
      <c r="J460" s="26">
        <v>22805.5</v>
      </c>
      <c r="K460" s="26"/>
      <c r="L460" s="15">
        <f>J460+K460</f>
        <v>22805.5</v>
      </c>
    </row>
    <row r="461" spans="1:12">
      <c r="A461" s="44"/>
      <c r="B461" s="21" t="s">
        <v>370</v>
      </c>
      <c r="C461" s="13" t="s">
        <v>65</v>
      </c>
      <c r="D461" s="13" t="s">
        <v>8</v>
      </c>
      <c r="E461" s="13" t="s">
        <v>214</v>
      </c>
      <c r="F461" s="27">
        <v>612</v>
      </c>
      <c r="G461" s="26">
        <v>87.5</v>
      </c>
      <c r="H461" s="26"/>
      <c r="I461" s="15">
        <f>G461+H461</f>
        <v>87.5</v>
      </c>
      <c r="J461" s="26">
        <v>87.5</v>
      </c>
      <c r="K461" s="26"/>
      <c r="L461" s="15">
        <f>J461+K461</f>
        <v>87.5</v>
      </c>
    </row>
    <row r="462" spans="1:12" ht="33.75">
      <c r="A462" s="44"/>
      <c r="B462" s="19" t="s">
        <v>230</v>
      </c>
      <c r="C462" s="13" t="s">
        <v>65</v>
      </c>
      <c r="D462" s="13" t="s">
        <v>8</v>
      </c>
      <c r="E462" s="13" t="s">
        <v>231</v>
      </c>
      <c r="F462" s="14"/>
      <c r="G462" s="26">
        <f t="shared" ref="G462:L462" si="301">SUM(G463:G464)</f>
        <v>0</v>
      </c>
      <c r="H462" s="26">
        <f t="shared" si="301"/>
        <v>0</v>
      </c>
      <c r="I462" s="26">
        <f t="shared" si="301"/>
        <v>0</v>
      </c>
      <c r="J462" s="26">
        <f t="shared" si="301"/>
        <v>0</v>
      </c>
      <c r="K462" s="26">
        <f t="shared" si="301"/>
        <v>0</v>
      </c>
      <c r="L462" s="26">
        <f t="shared" si="301"/>
        <v>0</v>
      </c>
    </row>
    <row r="463" spans="1:12">
      <c r="A463" s="44"/>
      <c r="B463" s="19" t="s">
        <v>257</v>
      </c>
      <c r="C463" s="13" t="s">
        <v>65</v>
      </c>
      <c r="D463" s="13" t="s">
        <v>8</v>
      </c>
      <c r="E463" s="13" t="s">
        <v>231</v>
      </c>
      <c r="F463" s="14" t="s">
        <v>69</v>
      </c>
      <c r="G463" s="26">
        <v>0</v>
      </c>
      <c r="H463" s="26">
        <v>0</v>
      </c>
      <c r="I463" s="15">
        <f>G463+H463</f>
        <v>0</v>
      </c>
      <c r="J463" s="26">
        <v>0</v>
      </c>
      <c r="K463" s="26">
        <v>0</v>
      </c>
      <c r="L463" s="15">
        <f>J463+K463</f>
        <v>0</v>
      </c>
    </row>
    <row r="464" spans="1:12">
      <c r="A464" s="44"/>
      <c r="B464" s="19" t="s">
        <v>258</v>
      </c>
      <c r="C464" s="13" t="s">
        <v>65</v>
      </c>
      <c r="D464" s="13" t="s">
        <v>8</v>
      </c>
      <c r="E464" s="13" t="s">
        <v>231</v>
      </c>
      <c r="F464" s="14" t="s">
        <v>69</v>
      </c>
      <c r="G464" s="26">
        <v>0</v>
      </c>
      <c r="H464" s="26">
        <v>0</v>
      </c>
      <c r="I464" s="15">
        <f>G464+H464</f>
        <v>0</v>
      </c>
      <c r="J464" s="26">
        <v>0</v>
      </c>
      <c r="K464" s="26">
        <v>0</v>
      </c>
      <c r="L464" s="15">
        <f>J464+K464</f>
        <v>0</v>
      </c>
    </row>
    <row r="465" spans="1:12" ht="33.75">
      <c r="A465" s="44"/>
      <c r="B465" s="12" t="s">
        <v>230</v>
      </c>
      <c r="C465" s="13" t="s">
        <v>65</v>
      </c>
      <c r="D465" s="13" t="s">
        <v>8</v>
      </c>
      <c r="E465" s="13" t="s">
        <v>523</v>
      </c>
      <c r="F465" s="14"/>
      <c r="G465" s="26">
        <f t="shared" ref="G465:L465" si="302">SUM(G466:G467)</f>
        <v>649.6</v>
      </c>
      <c r="H465" s="26">
        <f t="shared" si="302"/>
        <v>0</v>
      </c>
      <c r="I465" s="26">
        <f t="shared" si="302"/>
        <v>649.6</v>
      </c>
      <c r="J465" s="26">
        <f t="shared" si="302"/>
        <v>657.4</v>
      </c>
      <c r="K465" s="26">
        <f t="shared" si="302"/>
        <v>0</v>
      </c>
      <c r="L465" s="26">
        <f t="shared" si="302"/>
        <v>657.4</v>
      </c>
    </row>
    <row r="466" spans="1:12">
      <c r="A466" s="44"/>
      <c r="B466" s="12" t="s">
        <v>257</v>
      </c>
      <c r="C466" s="13" t="s">
        <v>65</v>
      </c>
      <c r="D466" s="13" t="s">
        <v>8</v>
      </c>
      <c r="E466" s="13" t="s">
        <v>523</v>
      </c>
      <c r="F466" s="14" t="s">
        <v>69</v>
      </c>
      <c r="G466" s="15">
        <v>32.5</v>
      </c>
      <c r="H466" s="15"/>
      <c r="I466" s="15">
        <f>G466+H466</f>
        <v>32.5</v>
      </c>
      <c r="J466" s="15">
        <v>32.799999999999997</v>
      </c>
      <c r="K466" s="15">
        <v>0</v>
      </c>
      <c r="L466" s="15">
        <f>J466+K466</f>
        <v>32.799999999999997</v>
      </c>
    </row>
    <row r="467" spans="1:12">
      <c r="A467" s="44"/>
      <c r="B467" s="12" t="s">
        <v>258</v>
      </c>
      <c r="C467" s="13" t="s">
        <v>65</v>
      </c>
      <c r="D467" s="13" t="s">
        <v>8</v>
      </c>
      <c r="E467" s="13" t="s">
        <v>523</v>
      </c>
      <c r="F467" s="14" t="s">
        <v>69</v>
      </c>
      <c r="G467" s="15">
        <v>617.1</v>
      </c>
      <c r="H467" s="15"/>
      <c r="I467" s="15">
        <f>G467+H467</f>
        <v>617.1</v>
      </c>
      <c r="J467" s="15">
        <v>624.6</v>
      </c>
      <c r="K467" s="15">
        <v>0</v>
      </c>
      <c r="L467" s="15">
        <f>J467+K467</f>
        <v>624.6</v>
      </c>
    </row>
    <row r="468" spans="1:12" ht="45">
      <c r="A468" s="44"/>
      <c r="B468" s="20" t="s">
        <v>319</v>
      </c>
      <c r="C468" s="13" t="s">
        <v>65</v>
      </c>
      <c r="D468" s="13" t="s">
        <v>8</v>
      </c>
      <c r="E468" s="13" t="s">
        <v>144</v>
      </c>
      <c r="F468" s="13"/>
      <c r="G468" s="15">
        <f t="shared" ref="G468:L468" si="303">SUM(G469:G469)</f>
        <v>6344.3</v>
      </c>
      <c r="H468" s="15">
        <f t="shared" si="303"/>
        <v>0</v>
      </c>
      <c r="I468" s="15">
        <f t="shared" si="303"/>
        <v>6344.3</v>
      </c>
      <c r="J468" s="15">
        <f t="shared" si="303"/>
        <v>5551.7</v>
      </c>
      <c r="K468" s="15">
        <f t="shared" si="303"/>
        <v>792.6</v>
      </c>
      <c r="L468" s="15">
        <f t="shared" si="303"/>
        <v>6344.3</v>
      </c>
    </row>
    <row r="469" spans="1:12" ht="33.75">
      <c r="A469" s="44"/>
      <c r="B469" s="21" t="s">
        <v>57</v>
      </c>
      <c r="C469" s="13" t="s">
        <v>65</v>
      </c>
      <c r="D469" s="13" t="s">
        <v>8</v>
      </c>
      <c r="E469" s="13" t="s">
        <v>144</v>
      </c>
      <c r="F469" s="27" t="s">
        <v>68</v>
      </c>
      <c r="G469" s="15">
        <v>6344.3</v>
      </c>
      <c r="H469" s="15"/>
      <c r="I469" s="15">
        <f>G469+H469</f>
        <v>6344.3</v>
      </c>
      <c r="J469" s="15">
        <v>5551.7</v>
      </c>
      <c r="K469" s="15">
        <v>792.6</v>
      </c>
      <c r="L469" s="15">
        <f>J469+K469</f>
        <v>6344.3</v>
      </c>
    </row>
    <row r="470" spans="1:12">
      <c r="A470" s="40">
        <v>8</v>
      </c>
      <c r="B470" s="48" t="s">
        <v>70</v>
      </c>
      <c r="C470" s="41" t="s">
        <v>71</v>
      </c>
      <c r="D470" s="41" t="s">
        <v>54</v>
      </c>
      <c r="E470" s="41"/>
      <c r="F470" s="56"/>
      <c r="G470" s="54">
        <f t="shared" ref="G470:L470" si="304">G471+G476+G482+G498</f>
        <v>7046.7</v>
      </c>
      <c r="H470" s="54">
        <f t="shared" si="304"/>
        <v>0</v>
      </c>
      <c r="I470" s="54">
        <f t="shared" si="304"/>
        <v>7046.7</v>
      </c>
      <c r="J470" s="54">
        <f t="shared" si="304"/>
        <v>7571.8</v>
      </c>
      <c r="K470" s="54">
        <f t="shared" si="304"/>
        <v>0</v>
      </c>
      <c r="L470" s="54">
        <f t="shared" si="304"/>
        <v>7571.8</v>
      </c>
    </row>
    <row r="471" spans="1:12">
      <c r="A471" s="44" t="s">
        <v>72</v>
      </c>
      <c r="B471" s="48" t="s">
        <v>146</v>
      </c>
      <c r="C471" s="28" t="s">
        <v>71</v>
      </c>
      <c r="D471" s="28" t="s">
        <v>8</v>
      </c>
      <c r="E471" s="28"/>
      <c r="F471" s="28"/>
      <c r="G471" s="16">
        <f t="shared" ref="G471:L471" si="305">SUM(G472,)</f>
        <v>743.80000000000007</v>
      </c>
      <c r="H471" s="16">
        <f t="shared" si="305"/>
        <v>0</v>
      </c>
      <c r="I471" s="16">
        <f t="shared" si="305"/>
        <v>743.80000000000007</v>
      </c>
      <c r="J471" s="16">
        <f t="shared" si="305"/>
        <v>743.8</v>
      </c>
      <c r="K471" s="16">
        <f t="shared" si="305"/>
        <v>0</v>
      </c>
      <c r="L471" s="16">
        <f t="shared" si="305"/>
        <v>743.8</v>
      </c>
    </row>
    <row r="472" spans="1:12" ht="33.75">
      <c r="A472" s="44"/>
      <c r="B472" s="21" t="s">
        <v>309</v>
      </c>
      <c r="C472" s="13" t="s">
        <v>71</v>
      </c>
      <c r="D472" s="13" t="s">
        <v>8</v>
      </c>
      <c r="E472" s="13" t="s">
        <v>196</v>
      </c>
      <c r="F472" s="28"/>
      <c r="G472" s="15">
        <f t="shared" ref="G472:L474" si="306">G473</f>
        <v>743.80000000000007</v>
      </c>
      <c r="H472" s="15">
        <f t="shared" si="306"/>
        <v>0</v>
      </c>
      <c r="I472" s="15">
        <f t="shared" si="306"/>
        <v>743.80000000000007</v>
      </c>
      <c r="J472" s="15">
        <f t="shared" si="306"/>
        <v>743.8</v>
      </c>
      <c r="K472" s="15">
        <f t="shared" si="306"/>
        <v>0</v>
      </c>
      <c r="L472" s="15">
        <f t="shared" si="306"/>
        <v>743.8</v>
      </c>
    </row>
    <row r="473" spans="1:12">
      <c r="A473" s="44"/>
      <c r="B473" s="21" t="s">
        <v>320</v>
      </c>
      <c r="C473" s="13" t="s">
        <v>71</v>
      </c>
      <c r="D473" s="13" t="s">
        <v>8</v>
      </c>
      <c r="E473" s="13" t="s">
        <v>200</v>
      </c>
      <c r="F473" s="28"/>
      <c r="G473" s="15">
        <f t="shared" si="306"/>
        <v>743.80000000000007</v>
      </c>
      <c r="H473" s="15">
        <f t="shared" si="306"/>
        <v>0</v>
      </c>
      <c r="I473" s="15">
        <f t="shared" si="306"/>
        <v>743.80000000000007</v>
      </c>
      <c r="J473" s="15">
        <f t="shared" si="306"/>
        <v>743.8</v>
      </c>
      <c r="K473" s="15">
        <f t="shared" si="306"/>
        <v>0</v>
      </c>
      <c r="L473" s="15">
        <f t="shared" si="306"/>
        <v>743.8</v>
      </c>
    </row>
    <row r="474" spans="1:12">
      <c r="A474" s="44"/>
      <c r="B474" s="21" t="s">
        <v>321</v>
      </c>
      <c r="C474" s="13" t="s">
        <v>71</v>
      </c>
      <c r="D474" s="13" t="s">
        <v>8</v>
      </c>
      <c r="E474" s="13" t="s">
        <v>322</v>
      </c>
      <c r="F474" s="28"/>
      <c r="G474" s="15">
        <f t="shared" si="306"/>
        <v>743.80000000000007</v>
      </c>
      <c r="H474" s="15">
        <f t="shared" si="306"/>
        <v>0</v>
      </c>
      <c r="I474" s="15">
        <f t="shared" si="306"/>
        <v>743.80000000000007</v>
      </c>
      <c r="J474" s="15">
        <f t="shared" si="306"/>
        <v>743.8</v>
      </c>
      <c r="K474" s="15">
        <f t="shared" si="306"/>
        <v>0</v>
      </c>
      <c r="L474" s="15">
        <f t="shared" si="306"/>
        <v>743.8</v>
      </c>
    </row>
    <row r="475" spans="1:12">
      <c r="A475" s="44"/>
      <c r="B475" s="21" t="s">
        <v>161</v>
      </c>
      <c r="C475" s="13" t="s">
        <v>71</v>
      </c>
      <c r="D475" s="13" t="s">
        <v>8</v>
      </c>
      <c r="E475" s="13" t="s">
        <v>322</v>
      </c>
      <c r="F475" s="13" t="s">
        <v>147</v>
      </c>
      <c r="G475" s="15">
        <v>743.80000000000007</v>
      </c>
      <c r="H475" s="15"/>
      <c r="I475" s="15">
        <f>G475+H475</f>
        <v>743.80000000000007</v>
      </c>
      <c r="J475" s="15">
        <v>743.8</v>
      </c>
      <c r="K475" s="15"/>
      <c r="L475" s="15">
        <f>J475+K475</f>
        <v>743.8</v>
      </c>
    </row>
    <row r="476" spans="1:12">
      <c r="A476" s="44" t="s">
        <v>74</v>
      </c>
      <c r="B476" s="48" t="s">
        <v>73</v>
      </c>
      <c r="C476" s="41" t="s">
        <v>71</v>
      </c>
      <c r="D476" s="41" t="s">
        <v>17</v>
      </c>
      <c r="E476" s="41"/>
      <c r="F476" s="41"/>
      <c r="G476" s="16">
        <f t="shared" ref="G476:L478" si="307">G477</f>
        <v>1938.2</v>
      </c>
      <c r="H476" s="16">
        <f t="shared" si="307"/>
        <v>0</v>
      </c>
      <c r="I476" s="16">
        <f t="shared" si="307"/>
        <v>1938.2</v>
      </c>
      <c r="J476" s="16">
        <f t="shared" si="307"/>
        <v>2448.7000000000003</v>
      </c>
      <c r="K476" s="16">
        <f t="shared" si="307"/>
        <v>0</v>
      </c>
      <c r="L476" s="16">
        <f t="shared" si="307"/>
        <v>2448.7000000000003</v>
      </c>
    </row>
    <row r="477" spans="1:12" ht="22.5">
      <c r="A477" s="44"/>
      <c r="B477" s="63" t="s">
        <v>184</v>
      </c>
      <c r="C477" s="13" t="s">
        <v>71</v>
      </c>
      <c r="D477" s="13" t="s">
        <v>17</v>
      </c>
      <c r="E477" s="13" t="s">
        <v>183</v>
      </c>
      <c r="F477" s="13"/>
      <c r="G477" s="15">
        <f t="shared" si="307"/>
        <v>1938.2</v>
      </c>
      <c r="H477" s="15">
        <f t="shared" si="307"/>
        <v>0</v>
      </c>
      <c r="I477" s="15">
        <f t="shared" si="307"/>
        <v>1938.2</v>
      </c>
      <c r="J477" s="15">
        <f t="shared" si="307"/>
        <v>2448.7000000000003</v>
      </c>
      <c r="K477" s="15">
        <f t="shared" si="307"/>
        <v>0</v>
      </c>
      <c r="L477" s="15">
        <f t="shared" si="307"/>
        <v>2448.7000000000003</v>
      </c>
    </row>
    <row r="478" spans="1:12">
      <c r="A478" s="44"/>
      <c r="B478" s="63" t="s">
        <v>192</v>
      </c>
      <c r="C478" s="13" t="s">
        <v>71</v>
      </c>
      <c r="D478" s="13" t="s">
        <v>17</v>
      </c>
      <c r="E478" s="13" t="s">
        <v>193</v>
      </c>
      <c r="F478" s="13"/>
      <c r="G478" s="15">
        <f t="shared" si="307"/>
        <v>1938.2</v>
      </c>
      <c r="H478" s="15">
        <f t="shared" si="307"/>
        <v>0</v>
      </c>
      <c r="I478" s="15">
        <f t="shared" si="307"/>
        <v>1938.2</v>
      </c>
      <c r="J478" s="15">
        <f t="shared" si="307"/>
        <v>2448.7000000000003</v>
      </c>
      <c r="K478" s="15">
        <f t="shared" si="307"/>
        <v>0</v>
      </c>
      <c r="L478" s="15">
        <f t="shared" si="307"/>
        <v>2448.7000000000003</v>
      </c>
    </row>
    <row r="479" spans="1:12" ht="45">
      <c r="A479" s="44"/>
      <c r="B479" s="18" t="s">
        <v>537</v>
      </c>
      <c r="C479" s="13" t="s">
        <v>71</v>
      </c>
      <c r="D479" s="13" t="s">
        <v>17</v>
      </c>
      <c r="E479" s="13" t="s">
        <v>301</v>
      </c>
      <c r="F479" s="13"/>
      <c r="G479" s="15">
        <f t="shared" ref="G479" si="308">SUM(G480:G481)</f>
        <v>1938.2</v>
      </c>
      <c r="H479" s="15">
        <f t="shared" ref="H479:I479" si="309">SUM(H480:H481)</f>
        <v>0</v>
      </c>
      <c r="I479" s="15">
        <f t="shared" si="309"/>
        <v>1938.2</v>
      </c>
      <c r="J479" s="15">
        <f t="shared" ref="J479" si="310">SUM(J480:J481)</f>
        <v>2448.7000000000003</v>
      </c>
      <c r="K479" s="15">
        <f t="shared" ref="K479:L479" si="311">SUM(K480:K481)</f>
        <v>0</v>
      </c>
      <c r="L479" s="15">
        <f t="shared" si="311"/>
        <v>2448.7000000000003</v>
      </c>
    </row>
    <row r="480" spans="1:12">
      <c r="A480" s="44"/>
      <c r="B480" s="12" t="s">
        <v>272</v>
      </c>
      <c r="C480" s="13" t="s">
        <v>71</v>
      </c>
      <c r="D480" s="13" t="s">
        <v>17</v>
      </c>
      <c r="E480" s="13" t="s">
        <v>301</v>
      </c>
      <c r="F480" s="13">
        <v>322</v>
      </c>
      <c r="G480" s="15">
        <v>96.9</v>
      </c>
      <c r="H480" s="15"/>
      <c r="I480" s="15">
        <f>SUM(G480:H480)</f>
        <v>96.9</v>
      </c>
      <c r="J480" s="15">
        <v>122.4</v>
      </c>
      <c r="K480" s="15"/>
      <c r="L480" s="15">
        <f>SUM(J480:K480)</f>
        <v>122.4</v>
      </c>
    </row>
    <row r="481" spans="1:12">
      <c r="A481" s="44"/>
      <c r="B481" s="12" t="s">
        <v>273</v>
      </c>
      <c r="C481" s="13" t="s">
        <v>71</v>
      </c>
      <c r="D481" s="13" t="s">
        <v>17</v>
      </c>
      <c r="E481" s="13" t="s">
        <v>301</v>
      </c>
      <c r="F481" s="13">
        <v>322</v>
      </c>
      <c r="G481" s="15">
        <v>1841.3</v>
      </c>
      <c r="H481" s="15"/>
      <c r="I481" s="15">
        <f>SUM(G481:H481)</f>
        <v>1841.3</v>
      </c>
      <c r="J481" s="15">
        <v>2326.3000000000002</v>
      </c>
      <c r="K481" s="15"/>
      <c r="L481" s="15">
        <f>SUM(J481:K481)</f>
        <v>2326.3000000000002</v>
      </c>
    </row>
    <row r="482" spans="1:12">
      <c r="A482" s="44" t="s">
        <v>323</v>
      </c>
      <c r="B482" s="48" t="s">
        <v>75</v>
      </c>
      <c r="C482" s="28" t="s">
        <v>71</v>
      </c>
      <c r="D482" s="28" t="s">
        <v>19</v>
      </c>
      <c r="E482" s="28"/>
      <c r="F482" s="28"/>
      <c r="G482" s="29">
        <f t="shared" ref="G482" si="312">G483+G492</f>
        <v>4060</v>
      </c>
      <c r="H482" s="29">
        <f t="shared" ref="H482:L482" si="313">H483+H492</f>
        <v>0</v>
      </c>
      <c r="I482" s="29">
        <f t="shared" si="313"/>
        <v>4060</v>
      </c>
      <c r="J482" s="29">
        <f t="shared" si="313"/>
        <v>4074.6</v>
      </c>
      <c r="K482" s="29">
        <f t="shared" si="313"/>
        <v>0</v>
      </c>
      <c r="L482" s="29">
        <f t="shared" si="313"/>
        <v>4074.6</v>
      </c>
    </row>
    <row r="483" spans="1:12" ht="33.75">
      <c r="A483" s="44"/>
      <c r="B483" s="21" t="s">
        <v>416</v>
      </c>
      <c r="C483" s="13" t="s">
        <v>71</v>
      </c>
      <c r="D483" s="13" t="s">
        <v>19</v>
      </c>
      <c r="E483" s="13" t="s">
        <v>183</v>
      </c>
      <c r="F483" s="13"/>
      <c r="G483" s="15">
        <f t="shared" ref="G483:L484" si="314">G484</f>
        <v>1882.8</v>
      </c>
      <c r="H483" s="15">
        <f t="shared" si="314"/>
        <v>0</v>
      </c>
      <c r="I483" s="15">
        <f t="shared" si="314"/>
        <v>1882.8</v>
      </c>
      <c r="J483" s="15">
        <f t="shared" si="314"/>
        <v>1897.4</v>
      </c>
      <c r="K483" s="15">
        <f t="shared" si="314"/>
        <v>0</v>
      </c>
      <c r="L483" s="15">
        <f t="shared" si="314"/>
        <v>1897.4</v>
      </c>
    </row>
    <row r="484" spans="1:12">
      <c r="A484" s="44"/>
      <c r="B484" s="18" t="s">
        <v>192</v>
      </c>
      <c r="C484" s="13" t="s">
        <v>71</v>
      </c>
      <c r="D484" s="13" t="s">
        <v>19</v>
      </c>
      <c r="E484" s="13" t="s">
        <v>193</v>
      </c>
      <c r="F484" s="13"/>
      <c r="G484" s="15">
        <f t="shared" si="314"/>
        <v>1882.8</v>
      </c>
      <c r="H484" s="15">
        <f t="shared" si="314"/>
        <v>0</v>
      </c>
      <c r="I484" s="15">
        <f t="shared" si="314"/>
        <v>1882.8</v>
      </c>
      <c r="J484" s="15">
        <f t="shared" si="314"/>
        <v>1897.4</v>
      </c>
      <c r="K484" s="15">
        <f t="shared" si="314"/>
        <v>0</v>
      </c>
      <c r="L484" s="15">
        <f t="shared" si="314"/>
        <v>1897.4</v>
      </c>
    </row>
    <row r="485" spans="1:12">
      <c r="A485" s="44"/>
      <c r="B485" s="18" t="s">
        <v>417</v>
      </c>
      <c r="C485" s="13" t="s">
        <v>71</v>
      </c>
      <c r="D485" s="13" t="s">
        <v>19</v>
      </c>
      <c r="E485" s="13" t="s">
        <v>418</v>
      </c>
      <c r="F485" s="13"/>
      <c r="G485" s="15">
        <f t="shared" ref="G485" si="315">G486+G489</f>
        <v>1882.8</v>
      </c>
      <c r="H485" s="15">
        <f t="shared" ref="H485:L485" si="316">H486+H489</f>
        <v>0</v>
      </c>
      <c r="I485" s="15">
        <f t="shared" si="316"/>
        <v>1882.8</v>
      </c>
      <c r="J485" s="15">
        <f t="shared" si="316"/>
        <v>1897.4</v>
      </c>
      <c r="K485" s="15">
        <f t="shared" si="316"/>
        <v>0</v>
      </c>
      <c r="L485" s="15">
        <f t="shared" si="316"/>
        <v>1897.4</v>
      </c>
    </row>
    <row r="486" spans="1:12">
      <c r="A486" s="44"/>
      <c r="B486" s="12" t="s">
        <v>271</v>
      </c>
      <c r="C486" s="13" t="s">
        <v>71</v>
      </c>
      <c r="D486" s="13" t="s">
        <v>19</v>
      </c>
      <c r="E486" s="13" t="s">
        <v>274</v>
      </c>
      <c r="F486" s="13"/>
      <c r="G486" s="15">
        <f t="shared" ref="G486" si="317">SUM(G487:G488)</f>
        <v>0</v>
      </c>
      <c r="H486" s="15">
        <f t="shared" ref="H486:L486" si="318">SUM(H487:H488)</f>
        <v>0</v>
      </c>
      <c r="I486" s="15">
        <f t="shared" si="318"/>
        <v>0</v>
      </c>
      <c r="J486" s="15">
        <f t="shared" si="318"/>
        <v>0</v>
      </c>
      <c r="K486" s="15">
        <f t="shared" si="318"/>
        <v>0</v>
      </c>
      <c r="L486" s="15">
        <f t="shared" si="318"/>
        <v>0</v>
      </c>
    </row>
    <row r="487" spans="1:12">
      <c r="A487" s="44"/>
      <c r="B487" s="12" t="s">
        <v>272</v>
      </c>
      <c r="C487" s="13" t="s">
        <v>71</v>
      </c>
      <c r="D487" s="13" t="s">
        <v>19</v>
      </c>
      <c r="E487" s="13" t="s">
        <v>274</v>
      </c>
      <c r="F487" s="13" t="s">
        <v>169</v>
      </c>
      <c r="G487" s="15">
        <v>0</v>
      </c>
      <c r="H487" s="15"/>
      <c r="I487" s="15">
        <f>G487+H487</f>
        <v>0</v>
      </c>
      <c r="J487" s="15">
        <v>0</v>
      </c>
      <c r="K487" s="15"/>
      <c r="L487" s="15">
        <f>J487+K487</f>
        <v>0</v>
      </c>
    </row>
    <row r="488" spans="1:12">
      <c r="A488" s="44"/>
      <c r="B488" s="12" t="s">
        <v>273</v>
      </c>
      <c r="C488" s="13" t="s">
        <v>71</v>
      </c>
      <c r="D488" s="13" t="s">
        <v>19</v>
      </c>
      <c r="E488" s="13" t="s">
        <v>274</v>
      </c>
      <c r="F488" s="13" t="s">
        <v>169</v>
      </c>
      <c r="G488" s="15">
        <v>0</v>
      </c>
      <c r="H488" s="15"/>
      <c r="I488" s="15">
        <f>G488+H488</f>
        <v>0</v>
      </c>
      <c r="J488" s="15">
        <v>0</v>
      </c>
      <c r="K488" s="15"/>
      <c r="L488" s="15">
        <f>J488+K488</f>
        <v>0</v>
      </c>
    </row>
    <row r="489" spans="1:12">
      <c r="A489" s="44"/>
      <c r="B489" s="12" t="s">
        <v>271</v>
      </c>
      <c r="C489" s="13" t="s">
        <v>71</v>
      </c>
      <c r="D489" s="13" t="s">
        <v>19</v>
      </c>
      <c r="E489" s="13" t="s">
        <v>524</v>
      </c>
      <c r="F489" s="13"/>
      <c r="G489" s="15">
        <f t="shared" ref="G489:L489" si="319">SUM(G490:G491)</f>
        <v>1882.8</v>
      </c>
      <c r="H489" s="15">
        <f t="shared" si="319"/>
        <v>0</v>
      </c>
      <c r="I489" s="15">
        <f t="shared" si="319"/>
        <v>1882.8</v>
      </c>
      <c r="J489" s="15">
        <f t="shared" si="319"/>
        <v>1897.4</v>
      </c>
      <c r="K489" s="15">
        <f t="shared" si="319"/>
        <v>0</v>
      </c>
      <c r="L489" s="15">
        <f t="shared" si="319"/>
        <v>1897.4</v>
      </c>
    </row>
    <row r="490" spans="1:12">
      <c r="A490" s="44"/>
      <c r="B490" s="12" t="s">
        <v>272</v>
      </c>
      <c r="C490" s="13" t="s">
        <v>71</v>
      </c>
      <c r="D490" s="13" t="s">
        <v>19</v>
      </c>
      <c r="E490" s="13" t="s">
        <v>524</v>
      </c>
      <c r="F490" s="13" t="s">
        <v>169</v>
      </c>
      <c r="G490" s="15">
        <v>200</v>
      </c>
      <c r="H490" s="15"/>
      <c r="I490" s="15">
        <f>G490+H490</f>
        <v>200</v>
      </c>
      <c r="J490" s="15">
        <v>200</v>
      </c>
      <c r="K490" s="15"/>
      <c r="L490" s="15">
        <f>J490+K490</f>
        <v>200</v>
      </c>
    </row>
    <row r="491" spans="1:12">
      <c r="A491" s="44"/>
      <c r="B491" s="12" t="s">
        <v>273</v>
      </c>
      <c r="C491" s="13" t="s">
        <v>71</v>
      </c>
      <c r="D491" s="13" t="s">
        <v>19</v>
      </c>
      <c r="E491" s="13" t="s">
        <v>524</v>
      </c>
      <c r="F491" s="13" t="s">
        <v>169</v>
      </c>
      <c r="G491" s="15">
        <v>1682.8</v>
      </c>
      <c r="H491" s="15"/>
      <c r="I491" s="15">
        <f>G491+H491</f>
        <v>1682.8</v>
      </c>
      <c r="J491" s="15">
        <v>1697.4</v>
      </c>
      <c r="K491" s="15"/>
      <c r="L491" s="15">
        <f>J491+K491</f>
        <v>1697.4</v>
      </c>
    </row>
    <row r="492" spans="1:12" ht="33.75">
      <c r="A492" s="44"/>
      <c r="B492" s="19" t="s">
        <v>309</v>
      </c>
      <c r="C492" s="13" t="s">
        <v>71</v>
      </c>
      <c r="D492" s="13" t="s">
        <v>19</v>
      </c>
      <c r="E492" s="13" t="s">
        <v>196</v>
      </c>
      <c r="F492" s="13"/>
      <c r="G492" s="15">
        <f t="shared" ref="G492:L492" si="320">G493</f>
        <v>2177.1999999999998</v>
      </c>
      <c r="H492" s="15">
        <f t="shared" si="320"/>
        <v>0</v>
      </c>
      <c r="I492" s="15">
        <f t="shared" si="320"/>
        <v>2177.1999999999998</v>
      </c>
      <c r="J492" s="15">
        <f>J493</f>
        <v>2177.1999999999998</v>
      </c>
      <c r="K492" s="15">
        <f t="shared" si="320"/>
        <v>0</v>
      </c>
      <c r="L492" s="15">
        <f t="shared" si="320"/>
        <v>2177.1999999999998</v>
      </c>
    </row>
    <row r="493" spans="1:12">
      <c r="A493" s="44"/>
      <c r="B493" s="19" t="s">
        <v>195</v>
      </c>
      <c r="C493" s="13" t="s">
        <v>71</v>
      </c>
      <c r="D493" s="13" t="s">
        <v>19</v>
      </c>
      <c r="E493" s="13" t="s">
        <v>197</v>
      </c>
      <c r="F493" s="13"/>
      <c r="G493" s="15">
        <f t="shared" ref="G493" si="321">G496+G494</f>
        <v>2177.1999999999998</v>
      </c>
      <c r="H493" s="15">
        <f t="shared" ref="H493:L493" si="322">H496+H494</f>
        <v>0</v>
      </c>
      <c r="I493" s="15">
        <f t="shared" si="322"/>
        <v>2177.1999999999998</v>
      </c>
      <c r="J493" s="15">
        <f t="shared" si="322"/>
        <v>2177.1999999999998</v>
      </c>
      <c r="K493" s="15">
        <f t="shared" si="322"/>
        <v>0</v>
      </c>
      <c r="L493" s="15">
        <f t="shared" si="322"/>
        <v>2177.1999999999998</v>
      </c>
    </row>
    <row r="494" spans="1:12" ht="45">
      <c r="A494" s="44"/>
      <c r="B494" s="18" t="s">
        <v>148</v>
      </c>
      <c r="C494" s="13" t="s">
        <v>71</v>
      </c>
      <c r="D494" s="13" t="s">
        <v>19</v>
      </c>
      <c r="E494" s="13" t="s">
        <v>525</v>
      </c>
      <c r="F494" s="13"/>
      <c r="G494" s="15">
        <f t="shared" ref="G494:L494" si="323">SUM(G495:G495)</f>
        <v>2177.1999999999998</v>
      </c>
      <c r="H494" s="15">
        <f t="shared" si="323"/>
        <v>0</v>
      </c>
      <c r="I494" s="15">
        <f t="shared" si="323"/>
        <v>2177.1999999999998</v>
      </c>
      <c r="J494" s="15">
        <f t="shared" si="323"/>
        <v>2177.1999999999998</v>
      </c>
      <c r="K494" s="15">
        <f t="shared" si="323"/>
        <v>0</v>
      </c>
      <c r="L494" s="15">
        <f t="shared" si="323"/>
        <v>2177.1999999999998</v>
      </c>
    </row>
    <row r="495" spans="1:12" ht="22.5">
      <c r="A495" s="44"/>
      <c r="B495" s="12" t="s">
        <v>275</v>
      </c>
      <c r="C495" s="13" t="s">
        <v>71</v>
      </c>
      <c r="D495" s="13" t="s">
        <v>19</v>
      </c>
      <c r="E495" s="13" t="s">
        <v>525</v>
      </c>
      <c r="F495" s="13" t="s">
        <v>76</v>
      </c>
      <c r="G495" s="15">
        <v>2177.1999999999998</v>
      </c>
      <c r="H495" s="15"/>
      <c r="I495" s="15">
        <f>G495+H495</f>
        <v>2177.1999999999998</v>
      </c>
      <c r="J495" s="15">
        <v>2177.1999999999998</v>
      </c>
      <c r="K495" s="15">
        <v>0</v>
      </c>
      <c r="L495" s="15">
        <f>J495+K495</f>
        <v>2177.1999999999998</v>
      </c>
    </row>
    <row r="496" spans="1:12" ht="45">
      <c r="A496" s="44"/>
      <c r="B496" s="20" t="s">
        <v>148</v>
      </c>
      <c r="C496" s="13" t="s">
        <v>71</v>
      </c>
      <c r="D496" s="13" t="s">
        <v>19</v>
      </c>
      <c r="E496" s="13" t="s">
        <v>172</v>
      </c>
      <c r="F496" s="13"/>
      <c r="G496" s="15">
        <f t="shared" ref="G496:L496" si="324">SUM(G497:G497)</f>
        <v>0</v>
      </c>
      <c r="H496" s="15">
        <f t="shared" si="324"/>
        <v>0</v>
      </c>
      <c r="I496" s="15">
        <f t="shared" si="324"/>
        <v>0</v>
      </c>
      <c r="J496" s="15">
        <f t="shared" si="324"/>
        <v>0</v>
      </c>
      <c r="K496" s="15">
        <f t="shared" si="324"/>
        <v>0</v>
      </c>
      <c r="L496" s="15">
        <f t="shared" si="324"/>
        <v>0</v>
      </c>
    </row>
    <row r="497" spans="1:12" ht="22.5">
      <c r="A497" s="44"/>
      <c r="B497" s="19" t="s">
        <v>275</v>
      </c>
      <c r="C497" s="13" t="s">
        <v>71</v>
      </c>
      <c r="D497" s="13" t="s">
        <v>19</v>
      </c>
      <c r="E497" s="13" t="s">
        <v>172</v>
      </c>
      <c r="F497" s="13" t="s">
        <v>170</v>
      </c>
      <c r="G497" s="15">
        <v>0</v>
      </c>
      <c r="H497" s="15">
        <v>0</v>
      </c>
      <c r="I497" s="15">
        <f>G497+H497</f>
        <v>0</v>
      </c>
      <c r="J497" s="15">
        <v>0</v>
      </c>
      <c r="K497" s="15">
        <v>0</v>
      </c>
      <c r="L497" s="15">
        <f>J497+K497</f>
        <v>0</v>
      </c>
    </row>
    <row r="498" spans="1:12">
      <c r="A498" s="44" t="s">
        <v>409</v>
      </c>
      <c r="B498" s="48" t="s">
        <v>389</v>
      </c>
      <c r="C498" s="28" t="s">
        <v>71</v>
      </c>
      <c r="D498" s="28" t="s">
        <v>26</v>
      </c>
      <c r="E498" s="28"/>
      <c r="F498" s="28"/>
      <c r="G498" s="16">
        <f t="shared" ref="G498:L500" si="325">G499</f>
        <v>304.7</v>
      </c>
      <c r="H498" s="16">
        <f t="shared" si="325"/>
        <v>0</v>
      </c>
      <c r="I498" s="16">
        <f t="shared" si="325"/>
        <v>304.7</v>
      </c>
      <c r="J498" s="16">
        <f t="shared" si="325"/>
        <v>304.7</v>
      </c>
      <c r="K498" s="16">
        <f t="shared" si="325"/>
        <v>0</v>
      </c>
      <c r="L498" s="16">
        <f t="shared" si="325"/>
        <v>304.7</v>
      </c>
    </row>
    <row r="499" spans="1:12" ht="33.75">
      <c r="A499" s="44"/>
      <c r="B499" s="19" t="s">
        <v>309</v>
      </c>
      <c r="C499" s="13" t="s">
        <v>71</v>
      </c>
      <c r="D499" s="13" t="s">
        <v>26</v>
      </c>
      <c r="E499" s="13" t="s">
        <v>196</v>
      </c>
      <c r="F499" s="13"/>
      <c r="G499" s="15">
        <f t="shared" si="325"/>
        <v>304.7</v>
      </c>
      <c r="H499" s="15">
        <f t="shared" si="325"/>
        <v>0</v>
      </c>
      <c r="I499" s="15">
        <f t="shared" si="325"/>
        <v>304.7</v>
      </c>
      <c r="J499" s="15">
        <f t="shared" si="325"/>
        <v>304.7</v>
      </c>
      <c r="K499" s="15">
        <f t="shared" si="325"/>
        <v>0</v>
      </c>
      <c r="L499" s="15">
        <f t="shared" si="325"/>
        <v>304.7</v>
      </c>
    </row>
    <row r="500" spans="1:12">
      <c r="A500" s="44"/>
      <c r="B500" s="19" t="s">
        <v>392</v>
      </c>
      <c r="C500" s="13" t="s">
        <v>71</v>
      </c>
      <c r="D500" s="13" t="s">
        <v>26</v>
      </c>
      <c r="E500" s="13" t="s">
        <v>200</v>
      </c>
      <c r="F500" s="13"/>
      <c r="G500" s="15">
        <f t="shared" si="325"/>
        <v>304.7</v>
      </c>
      <c r="H500" s="15">
        <f t="shared" si="325"/>
        <v>0</v>
      </c>
      <c r="I500" s="15">
        <f t="shared" si="325"/>
        <v>304.7</v>
      </c>
      <c r="J500" s="15">
        <f t="shared" si="325"/>
        <v>304.7</v>
      </c>
      <c r="K500" s="15">
        <f t="shared" si="325"/>
        <v>0</v>
      </c>
      <c r="L500" s="15">
        <f t="shared" si="325"/>
        <v>304.7</v>
      </c>
    </row>
    <row r="501" spans="1:12" ht="22.5">
      <c r="A501" s="44"/>
      <c r="B501" s="21" t="s">
        <v>393</v>
      </c>
      <c r="C501" s="13" t="s">
        <v>71</v>
      </c>
      <c r="D501" s="13" t="s">
        <v>26</v>
      </c>
      <c r="E501" s="13" t="s">
        <v>390</v>
      </c>
      <c r="F501" s="13"/>
      <c r="G501" s="15">
        <f t="shared" ref="G501:L501" si="326">SUM(G502:G502)</f>
        <v>304.7</v>
      </c>
      <c r="H501" s="15">
        <f t="shared" si="326"/>
        <v>0</v>
      </c>
      <c r="I501" s="15">
        <f t="shared" si="326"/>
        <v>304.7</v>
      </c>
      <c r="J501" s="15">
        <f t="shared" si="326"/>
        <v>304.7</v>
      </c>
      <c r="K501" s="15">
        <f t="shared" si="326"/>
        <v>0</v>
      </c>
      <c r="L501" s="15">
        <f t="shared" si="326"/>
        <v>304.7</v>
      </c>
    </row>
    <row r="502" spans="1:12" ht="45">
      <c r="A502" s="44"/>
      <c r="B502" s="21" t="s">
        <v>394</v>
      </c>
      <c r="C502" s="13" t="s">
        <v>71</v>
      </c>
      <c r="D502" s="13" t="s">
        <v>26</v>
      </c>
      <c r="E502" s="13" t="s">
        <v>390</v>
      </c>
      <c r="F502" s="13" t="s">
        <v>391</v>
      </c>
      <c r="G502" s="15">
        <v>304.7</v>
      </c>
      <c r="H502" s="15"/>
      <c r="I502" s="15">
        <f>G502+H502</f>
        <v>304.7</v>
      </c>
      <c r="J502" s="15">
        <v>304.7</v>
      </c>
      <c r="K502" s="15"/>
      <c r="L502" s="15">
        <f>J502+K502</f>
        <v>304.7</v>
      </c>
    </row>
    <row r="503" spans="1:12">
      <c r="A503" s="40">
        <v>9</v>
      </c>
      <c r="B503" s="64" t="s">
        <v>419</v>
      </c>
      <c r="C503" s="41" t="s">
        <v>30</v>
      </c>
      <c r="D503" s="41"/>
      <c r="E503" s="41"/>
      <c r="F503" s="41"/>
      <c r="G503" s="16">
        <f t="shared" ref="G503:L507" si="327">G504</f>
        <v>9013.7000000000007</v>
      </c>
      <c r="H503" s="16">
        <f t="shared" si="327"/>
        <v>0</v>
      </c>
      <c r="I503" s="16">
        <f t="shared" si="327"/>
        <v>9013.7000000000007</v>
      </c>
      <c r="J503" s="16">
        <f t="shared" si="327"/>
        <v>9013.7000000000007</v>
      </c>
      <c r="K503" s="16">
        <f t="shared" si="327"/>
        <v>0</v>
      </c>
      <c r="L503" s="16">
        <f t="shared" si="327"/>
        <v>9013.7000000000007</v>
      </c>
    </row>
    <row r="504" spans="1:12">
      <c r="A504" s="44" t="s">
        <v>86</v>
      </c>
      <c r="B504" s="48" t="s">
        <v>77</v>
      </c>
      <c r="C504" s="13" t="s">
        <v>30</v>
      </c>
      <c r="D504" s="13" t="s">
        <v>11</v>
      </c>
      <c r="E504" s="13"/>
      <c r="F504" s="13"/>
      <c r="G504" s="15">
        <f t="shared" si="327"/>
        <v>9013.7000000000007</v>
      </c>
      <c r="H504" s="15">
        <f t="shared" si="327"/>
        <v>0</v>
      </c>
      <c r="I504" s="15">
        <f t="shared" si="327"/>
        <v>9013.7000000000007</v>
      </c>
      <c r="J504" s="15">
        <f t="shared" si="327"/>
        <v>9013.7000000000007</v>
      </c>
      <c r="K504" s="15">
        <f t="shared" si="327"/>
        <v>0</v>
      </c>
      <c r="L504" s="15">
        <f t="shared" si="327"/>
        <v>9013.7000000000007</v>
      </c>
    </row>
    <row r="505" spans="1:12" ht="33.75">
      <c r="A505" s="44"/>
      <c r="B505" s="21" t="s">
        <v>309</v>
      </c>
      <c r="C505" s="13" t="s">
        <v>30</v>
      </c>
      <c r="D505" s="13" t="s">
        <v>11</v>
      </c>
      <c r="E505" s="13" t="s">
        <v>196</v>
      </c>
      <c r="F505" s="14"/>
      <c r="G505" s="15">
        <f t="shared" si="327"/>
        <v>9013.7000000000007</v>
      </c>
      <c r="H505" s="15">
        <f t="shared" si="327"/>
        <v>0</v>
      </c>
      <c r="I505" s="15">
        <f t="shared" si="327"/>
        <v>9013.7000000000007</v>
      </c>
      <c r="J505" s="15">
        <f t="shared" si="327"/>
        <v>9013.7000000000007</v>
      </c>
      <c r="K505" s="15">
        <f t="shared" si="327"/>
        <v>0</v>
      </c>
      <c r="L505" s="15">
        <f t="shared" si="327"/>
        <v>9013.7000000000007</v>
      </c>
    </row>
    <row r="506" spans="1:12">
      <c r="A506" s="44"/>
      <c r="B506" s="21" t="s">
        <v>198</v>
      </c>
      <c r="C506" s="13" t="s">
        <v>30</v>
      </c>
      <c r="D506" s="13" t="s">
        <v>11</v>
      </c>
      <c r="E506" s="13" t="s">
        <v>199</v>
      </c>
      <c r="F506" s="14"/>
      <c r="G506" s="15">
        <f t="shared" ref="G506" si="328">G507+G509+G511+G513+G515+G517</f>
        <v>9013.7000000000007</v>
      </c>
      <c r="H506" s="15">
        <f t="shared" ref="H506:I506" si="329">H507+H509+H511+H513+H515+H517</f>
        <v>0</v>
      </c>
      <c r="I506" s="15">
        <f t="shared" si="329"/>
        <v>9013.7000000000007</v>
      </c>
      <c r="J506" s="15">
        <f t="shared" ref="J506:L506" si="330">J507+J509+J511+J513+J515+J517</f>
        <v>9013.7000000000007</v>
      </c>
      <c r="K506" s="15">
        <f t="shared" si="330"/>
        <v>0</v>
      </c>
      <c r="L506" s="15">
        <f t="shared" si="330"/>
        <v>9013.7000000000007</v>
      </c>
    </row>
    <row r="507" spans="1:12">
      <c r="A507" s="44"/>
      <c r="B507" s="21" t="s">
        <v>150</v>
      </c>
      <c r="C507" s="13" t="s">
        <v>30</v>
      </c>
      <c r="D507" s="13" t="s">
        <v>11</v>
      </c>
      <c r="E507" s="13" t="s">
        <v>151</v>
      </c>
      <c r="F507" s="14"/>
      <c r="G507" s="15">
        <f t="shared" si="327"/>
        <v>907.9</v>
      </c>
      <c r="H507" s="15">
        <f t="shared" si="327"/>
        <v>0</v>
      </c>
      <c r="I507" s="15">
        <f t="shared" si="327"/>
        <v>907.9</v>
      </c>
      <c r="J507" s="15">
        <f t="shared" si="327"/>
        <v>907.9</v>
      </c>
      <c r="K507" s="15">
        <f t="shared" si="327"/>
        <v>0</v>
      </c>
      <c r="L507" s="15">
        <f t="shared" si="327"/>
        <v>907.9</v>
      </c>
    </row>
    <row r="508" spans="1:12" ht="33.75">
      <c r="A508" s="44"/>
      <c r="B508" s="19" t="s">
        <v>57</v>
      </c>
      <c r="C508" s="13" t="s">
        <v>30</v>
      </c>
      <c r="D508" s="13" t="s">
        <v>11</v>
      </c>
      <c r="E508" s="13" t="s">
        <v>151</v>
      </c>
      <c r="F508" s="14" t="s">
        <v>68</v>
      </c>
      <c r="G508" s="15">
        <v>907.9</v>
      </c>
      <c r="H508" s="15"/>
      <c r="I508" s="15">
        <f>G508+H508</f>
        <v>907.9</v>
      </c>
      <c r="J508" s="15">
        <v>907.9</v>
      </c>
      <c r="K508" s="15"/>
      <c r="L508" s="15">
        <f>J508+K508</f>
        <v>907.9</v>
      </c>
    </row>
    <row r="509" spans="1:12" ht="22.5">
      <c r="A509" s="44"/>
      <c r="B509" s="21" t="s">
        <v>372</v>
      </c>
      <c r="C509" s="13" t="s">
        <v>30</v>
      </c>
      <c r="D509" s="13" t="s">
        <v>11</v>
      </c>
      <c r="E509" s="13" t="s">
        <v>395</v>
      </c>
      <c r="F509" s="14"/>
      <c r="G509" s="15">
        <f t="shared" ref="G509:L509" si="331">SUM(G510)</f>
        <v>5</v>
      </c>
      <c r="H509" s="15">
        <f t="shared" si="331"/>
        <v>0</v>
      </c>
      <c r="I509" s="15">
        <f t="shared" si="331"/>
        <v>5</v>
      </c>
      <c r="J509" s="15">
        <f t="shared" si="331"/>
        <v>5</v>
      </c>
      <c r="K509" s="15">
        <f t="shared" si="331"/>
        <v>0</v>
      </c>
      <c r="L509" s="15">
        <f t="shared" si="331"/>
        <v>5</v>
      </c>
    </row>
    <row r="510" spans="1:12" ht="33.75">
      <c r="A510" s="44"/>
      <c r="B510" s="21" t="s">
        <v>58</v>
      </c>
      <c r="C510" s="13" t="s">
        <v>30</v>
      </c>
      <c r="D510" s="13" t="s">
        <v>11</v>
      </c>
      <c r="E510" s="13" t="s">
        <v>395</v>
      </c>
      <c r="F510" s="14" t="s">
        <v>68</v>
      </c>
      <c r="G510" s="15">
        <v>5</v>
      </c>
      <c r="H510" s="15"/>
      <c r="I510" s="15">
        <f>G510+H510</f>
        <v>5</v>
      </c>
      <c r="J510" s="15">
        <v>5</v>
      </c>
      <c r="K510" s="15"/>
      <c r="L510" s="15">
        <f>J510+K510</f>
        <v>5</v>
      </c>
    </row>
    <row r="511" spans="1:12" ht="22.5">
      <c r="A511" s="44"/>
      <c r="B511" s="21" t="s">
        <v>324</v>
      </c>
      <c r="C511" s="13" t="s">
        <v>30</v>
      </c>
      <c r="D511" s="13" t="s">
        <v>11</v>
      </c>
      <c r="E511" s="13" t="s">
        <v>276</v>
      </c>
      <c r="F511" s="14"/>
      <c r="G511" s="15">
        <f t="shared" ref="G511:L511" si="332">SUM(G512)</f>
        <v>262.2</v>
      </c>
      <c r="H511" s="15">
        <f>SUM(H512)</f>
        <v>0</v>
      </c>
      <c r="I511" s="15">
        <f t="shared" si="332"/>
        <v>262.2</v>
      </c>
      <c r="J511" s="15">
        <f t="shared" si="332"/>
        <v>262.2</v>
      </c>
      <c r="K511" s="15">
        <f>SUM(K512)</f>
        <v>0</v>
      </c>
      <c r="L511" s="15">
        <f t="shared" si="332"/>
        <v>262.2</v>
      </c>
    </row>
    <row r="512" spans="1:12" ht="33.75">
      <c r="A512" s="44"/>
      <c r="B512" s="21" t="s">
        <v>58</v>
      </c>
      <c r="C512" s="13" t="s">
        <v>30</v>
      </c>
      <c r="D512" s="13" t="s">
        <v>11</v>
      </c>
      <c r="E512" s="13" t="s">
        <v>276</v>
      </c>
      <c r="F512" s="13" t="s">
        <v>68</v>
      </c>
      <c r="G512" s="15">
        <v>262.2</v>
      </c>
      <c r="H512" s="15"/>
      <c r="I512" s="15">
        <f>G512+H512</f>
        <v>262.2</v>
      </c>
      <c r="J512" s="15">
        <v>262.2</v>
      </c>
      <c r="K512" s="15"/>
      <c r="L512" s="15">
        <f>J512+K512</f>
        <v>262.2</v>
      </c>
    </row>
    <row r="513" spans="1:12" ht="22.5">
      <c r="A513" s="44"/>
      <c r="B513" s="21" t="s">
        <v>325</v>
      </c>
      <c r="C513" s="13" t="s">
        <v>30</v>
      </c>
      <c r="D513" s="13" t="s">
        <v>11</v>
      </c>
      <c r="E513" s="13" t="s">
        <v>277</v>
      </c>
      <c r="F513" s="14"/>
      <c r="G513" s="15">
        <f t="shared" ref="G513:L513" si="333">SUM(G514)</f>
        <v>72.3</v>
      </c>
      <c r="H513" s="15">
        <f t="shared" si="333"/>
        <v>0</v>
      </c>
      <c r="I513" s="15">
        <f t="shared" si="333"/>
        <v>72.3</v>
      </c>
      <c r="J513" s="15">
        <f t="shared" si="333"/>
        <v>72.3</v>
      </c>
      <c r="K513" s="15">
        <f t="shared" si="333"/>
        <v>0</v>
      </c>
      <c r="L513" s="15">
        <f t="shared" si="333"/>
        <v>72.3</v>
      </c>
    </row>
    <row r="514" spans="1:12" ht="33.75">
      <c r="A514" s="44"/>
      <c r="B514" s="21" t="s">
        <v>58</v>
      </c>
      <c r="C514" s="13" t="s">
        <v>30</v>
      </c>
      <c r="D514" s="13" t="s">
        <v>11</v>
      </c>
      <c r="E514" s="13" t="s">
        <v>277</v>
      </c>
      <c r="F514" s="13" t="s">
        <v>68</v>
      </c>
      <c r="G514" s="15">
        <v>72.3</v>
      </c>
      <c r="H514" s="15"/>
      <c r="I514" s="15">
        <f>G514+H514</f>
        <v>72.3</v>
      </c>
      <c r="J514" s="15">
        <v>72.3</v>
      </c>
      <c r="K514" s="15"/>
      <c r="L514" s="15">
        <f>J514+K514</f>
        <v>72.3</v>
      </c>
    </row>
    <row r="515" spans="1:12" ht="22.5">
      <c r="A515" s="44"/>
      <c r="B515" s="21" t="s">
        <v>326</v>
      </c>
      <c r="C515" s="13" t="s">
        <v>30</v>
      </c>
      <c r="D515" s="13" t="s">
        <v>11</v>
      </c>
      <c r="E515" s="13" t="s">
        <v>278</v>
      </c>
      <c r="F515" s="14"/>
      <c r="G515" s="15">
        <f t="shared" ref="G515:L515" si="334">SUM(G516)</f>
        <v>348.8</v>
      </c>
      <c r="H515" s="15">
        <f t="shared" si="334"/>
        <v>0</v>
      </c>
      <c r="I515" s="15">
        <f t="shared" si="334"/>
        <v>348.8</v>
      </c>
      <c r="J515" s="15">
        <f t="shared" si="334"/>
        <v>348.8</v>
      </c>
      <c r="K515" s="15">
        <f t="shared" si="334"/>
        <v>0</v>
      </c>
      <c r="L515" s="15">
        <f t="shared" si="334"/>
        <v>348.8</v>
      </c>
    </row>
    <row r="516" spans="1:12" ht="33.75">
      <c r="A516" s="44"/>
      <c r="B516" s="21" t="s">
        <v>58</v>
      </c>
      <c r="C516" s="13" t="s">
        <v>30</v>
      </c>
      <c r="D516" s="13" t="s">
        <v>11</v>
      </c>
      <c r="E516" s="13" t="s">
        <v>278</v>
      </c>
      <c r="F516" s="13" t="s">
        <v>68</v>
      </c>
      <c r="G516" s="15">
        <v>348.8</v>
      </c>
      <c r="H516" s="15"/>
      <c r="I516" s="15">
        <f>G516+H516</f>
        <v>348.8</v>
      </c>
      <c r="J516" s="15">
        <v>348.8</v>
      </c>
      <c r="K516" s="15"/>
      <c r="L516" s="15">
        <f>J516+K516</f>
        <v>348.8</v>
      </c>
    </row>
    <row r="517" spans="1:12" ht="22.5">
      <c r="A517" s="44"/>
      <c r="B517" s="19" t="s">
        <v>216</v>
      </c>
      <c r="C517" s="13" t="s">
        <v>30</v>
      </c>
      <c r="D517" s="13" t="s">
        <v>11</v>
      </c>
      <c r="E517" s="13" t="s">
        <v>217</v>
      </c>
      <c r="F517" s="14"/>
      <c r="G517" s="15">
        <f t="shared" ref="G517:L517" si="335">SUM(G518:G518)</f>
        <v>7417.5</v>
      </c>
      <c r="H517" s="15">
        <f t="shared" si="335"/>
        <v>0</v>
      </c>
      <c r="I517" s="15">
        <f t="shared" si="335"/>
        <v>7417.5</v>
      </c>
      <c r="J517" s="15">
        <f t="shared" si="335"/>
        <v>7417.5</v>
      </c>
      <c r="K517" s="15">
        <f t="shared" si="335"/>
        <v>0</v>
      </c>
      <c r="L517" s="15">
        <f t="shared" si="335"/>
        <v>7417.5</v>
      </c>
    </row>
    <row r="518" spans="1:12" ht="33.75">
      <c r="A518" s="44"/>
      <c r="B518" s="19" t="s">
        <v>57</v>
      </c>
      <c r="C518" s="13" t="s">
        <v>30</v>
      </c>
      <c r="D518" s="13" t="s">
        <v>11</v>
      </c>
      <c r="E518" s="13" t="s">
        <v>217</v>
      </c>
      <c r="F518" s="14" t="s">
        <v>68</v>
      </c>
      <c r="G518" s="15">
        <v>7417.5</v>
      </c>
      <c r="H518" s="15"/>
      <c r="I518" s="15">
        <f>G518+H518</f>
        <v>7417.5</v>
      </c>
      <c r="J518" s="15">
        <v>7417.5</v>
      </c>
      <c r="K518" s="15"/>
      <c r="L518" s="15">
        <f>J518+K518</f>
        <v>7417.5</v>
      </c>
    </row>
    <row r="519" spans="1:12">
      <c r="A519" s="40">
        <v>10</v>
      </c>
      <c r="B519" s="48" t="s">
        <v>79</v>
      </c>
      <c r="C519" s="41" t="s">
        <v>45</v>
      </c>
      <c r="D519" s="41"/>
      <c r="E519" s="45"/>
      <c r="F519" s="65"/>
      <c r="G519" s="54">
        <f t="shared" ref="G519:L519" si="336">G520</f>
        <v>4480</v>
      </c>
      <c r="H519" s="54">
        <f t="shared" si="336"/>
        <v>0</v>
      </c>
      <c r="I519" s="54">
        <f t="shared" si="336"/>
        <v>4480</v>
      </c>
      <c r="J519" s="54">
        <f t="shared" si="336"/>
        <v>4480</v>
      </c>
      <c r="K519" s="54">
        <f t="shared" si="336"/>
        <v>0</v>
      </c>
      <c r="L519" s="54">
        <f t="shared" si="336"/>
        <v>4480</v>
      </c>
    </row>
    <row r="520" spans="1:12">
      <c r="A520" s="44" t="s">
        <v>80</v>
      </c>
      <c r="B520" s="21" t="s">
        <v>81</v>
      </c>
      <c r="C520" s="13" t="s">
        <v>45</v>
      </c>
      <c r="D520" s="13" t="s">
        <v>11</v>
      </c>
      <c r="E520" s="13"/>
      <c r="F520" s="13"/>
      <c r="G520" s="15">
        <f t="shared" ref="G520:L520" si="337">SUM(G521,)</f>
        <v>4480</v>
      </c>
      <c r="H520" s="15">
        <f t="shared" si="337"/>
        <v>0</v>
      </c>
      <c r="I520" s="15">
        <f t="shared" si="337"/>
        <v>4480</v>
      </c>
      <c r="J520" s="15">
        <f t="shared" si="337"/>
        <v>4480</v>
      </c>
      <c r="K520" s="15">
        <f t="shared" si="337"/>
        <v>0</v>
      </c>
      <c r="L520" s="15">
        <f t="shared" si="337"/>
        <v>4480</v>
      </c>
    </row>
    <row r="521" spans="1:12" ht="22.5">
      <c r="A521" s="44"/>
      <c r="B521" s="21" t="s">
        <v>189</v>
      </c>
      <c r="C521" s="13" t="s">
        <v>45</v>
      </c>
      <c r="D521" s="13" t="s">
        <v>11</v>
      </c>
      <c r="E521" s="13" t="s">
        <v>327</v>
      </c>
      <c r="F521" s="13"/>
      <c r="G521" s="15">
        <f t="shared" ref="G521:L521" si="338">G522</f>
        <v>4480</v>
      </c>
      <c r="H521" s="15">
        <f t="shared" si="338"/>
        <v>0</v>
      </c>
      <c r="I521" s="15">
        <f t="shared" si="338"/>
        <v>4480</v>
      </c>
      <c r="J521" s="15">
        <f t="shared" si="338"/>
        <v>4480</v>
      </c>
      <c r="K521" s="15">
        <f t="shared" si="338"/>
        <v>0</v>
      </c>
      <c r="L521" s="15">
        <f t="shared" si="338"/>
        <v>4480</v>
      </c>
    </row>
    <row r="522" spans="1:12" ht="22.5">
      <c r="A522" s="44"/>
      <c r="B522" s="21" t="s">
        <v>190</v>
      </c>
      <c r="C522" s="13" t="s">
        <v>45</v>
      </c>
      <c r="D522" s="13" t="s">
        <v>11</v>
      </c>
      <c r="E522" s="13" t="s">
        <v>191</v>
      </c>
      <c r="F522" s="13"/>
      <c r="G522" s="15">
        <f t="shared" ref="G522" si="339">G523+G525</f>
        <v>4480</v>
      </c>
      <c r="H522" s="15">
        <f t="shared" ref="H522:J522" si="340">H523+H525</f>
        <v>0</v>
      </c>
      <c r="I522" s="15">
        <f t="shared" si="340"/>
        <v>4480</v>
      </c>
      <c r="J522" s="15">
        <f t="shared" si="340"/>
        <v>4480</v>
      </c>
      <c r="K522" s="15">
        <f t="shared" ref="K522:L522" si="341">K523+K525</f>
        <v>0</v>
      </c>
      <c r="L522" s="15">
        <f t="shared" si="341"/>
        <v>4480</v>
      </c>
    </row>
    <row r="523" spans="1:12" ht="22.5">
      <c r="A523" s="44"/>
      <c r="B523" s="21" t="s">
        <v>328</v>
      </c>
      <c r="C523" s="13" t="s">
        <v>45</v>
      </c>
      <c r="D523" s="13" t="s">
        <v>11</v>
      </c>
      <c r="E523" s="13" t="s">
        <v>121</v>
      </c>
      <c r="F523" s="13"/>
      <c r="G523" s="15">
        <f t="shared" ref="G523:L523" si="342">G524</f>
        <v>1060</v>
      </c>
      <c r="H523" s="15">
        <f t="shared" si="342"/>
        <v>0</v>
      </c>
      <c r="I523" s="15">
        <f t="shared" si="342"/>
        <v>1060</v>
      </c>
      <c r="J523" s="15">
        <f t="shared" si="342"/>
        <v>1060</v>
      </c>
      <c r="K523" s="15">
        <f t="shared" si="342"/>
        <v>0</v>
      </c>
      <c r="L523" s="15">
        <f t="shared" si="342"/>
        <v>1060</v>
      </c>
    </row>
    <row r="524" spans="1:12" ht="33.75">
      <c r="A524" s="44"/>
      <c r="B524" s="21" t="s">
        <v>78</v>
      </c>
      <c r="C524" s="13" t="s">
        <v>45</v>
      </c>
      <c r="D524" s="13" t="s">
        <v>11</v>
      </c>
      <c r="E524" s="13" t="s">
        <v>121</v>
      </c>
      <c r="F524" s="13" t="s">
        <v>233</v>
      </c>
      <c r="G524" s="15">
        <v>1060</v>
      </c>
      <c r="H524" s="15"/>
      <c r="I524" s="15">
        <f>G524+H524</f>
        <v>1060</v>
      </c>
      <c r="J524" s="15">
        <v>1060</v>
      </c>
      <c r="K524" s="15"/>
      <c r="L524" s="15">
        <f>J524+K524</f>
        <v>1060</v>
      </c>
    </row>
    <row r="525" spans="1:12" ht="22.5">
      <c r="A525" s="44"/>
      <c r="B525" s="19" t="s">
        <v>232</v>
      </c>
      <c r="C525" s="13" t="s">
        <v>45</v>
      </c>
      <c r="D525" s="13" t="s">
        <v>11</v>
      </c>
      <c r="E525" s="13" t="s">
        <v>329</v>
      </c>
      <c r="F525" s="13"/>
      <c r="G525" s="15">
        <f t="shared" ref="G525:I525" si="343">G526+G527</f>
        <v>3420.0000000000005</v>
      </c>
      <c r="H525" s="15">
        <f t="shared" si="343"/>
        <v>0</v>
      </c>
      <c r="I525" s="15">
        <f t="shared" si="343"/>
        <v>3420.0000000000005</v>
      </c>
      <c r="J525" s="15">
        <f t="shared" ref="J525:L525" si="344">J526+J527</f>
        <v>3420</v>
      </c>
      <c r="K525" s="15">
        <f t="shared" si="344"/>
        <v>0</v>
      </c>
      <c r="L525" s="15">
        <f t="shared" si="344"/>
        <v>3420</v>
      </c>
    </row>
    <row r="526" spans="1:12" ht="33.75">
      <c r="A526" s="44"/>
      <c r="B526" s="21" t="s">
        <v>78</v>
      </c>
      <c r="C526" s="13" t="s">
        <v>45</v>
      </c>
      <c r="D526" s="13" t="s">
        <v>11</v>
      </c>
      <c r="E526" s="13" t="s">
        <v>329</v>
      </c>
      <c r="F526" s="13" t="s">
        <v>233</v>
      </c>
      <c r="G526" s="15">
        <v>3362.6000000000004</v>
      </c>
      <c r="H526" s="15"/>
      <c r="I526" s="15">
        <f>G526+H526</f>
        <v>3362.6000000000004</v>
      </c>
      <c r="J526" s="15">
        <v>3362.6</v>
      </c>
      <c r="K526" s="15"/>
      <c r="L526" s="15">
        <f>J526+K526</f>
        <v>3362.6</v>
      </c>
    </row>
    <row r="527" spans="1:12">
      <c r="A527" s="44"/>
      <c r="B527" s="21" t="s">
        <v>397</v>
      </c>
      <c r="C527" s="13" t="s">
        <v>45</v>
      </c>
      <c r="D527" s="13" t="s">
        <v>11</v>
      </c>
      <c r="E527" s="13" t="s">
        <v>329</v>
      </c>
      <c r="F527" s="13" t="s">
        <v>396</v>
      </c>
      <c r="G527" s="15">
        <v>57.4</v>
      </c>
      <c r="H527" s="15"/>
      <c r="I527" s="15">
        <f>G527+H527</f>
        <v>57.4</v>
      </c>
      <c r="J527" s="15">
        <v>57.4</v>
      </c>
      <c r="K527" s="15"/>
      <c r="L527" s="15">
        <f>J527+K527</f>
        <v>57.4</v>
      </c>
    </row>
    <row r="528" spans="1:12" ht="21">
      <c r="A528" s="40">
        <v>12</v>
      </c>
      <c r="B528" s="48" t="s">
        <v>159</v>
      </c>
      <c r="C528" s="41" t="s">
        <v>40</v>
      </c>
      <c r="D528" s="41"/>
      <c r="E528" s="41"/>
      <c r="F528" s="56"/>
      <c r="G528" s="16">
        <f t="shared" ref="G528:L529" si="345">G529</f>
        <v>16756.2</v>
      </c>
      <c r="H528" s="16">
        <f t="shared" si="345"/>
        <v>0</v>
      </c>
      <c r="I528" s="16">
        <f t="shared" si="345"/>
        <v>16756.2</v>
      </c>
      <c r="J528" s="16">
        <f t="shared" si="345"/>
        <v>16756.2</v>
      </c>
      <c r="K528" s="16">
        <f t="shared" si="345"/>
        <v>0</v>
      </c>
      <c r="L528" s="16">
        <f t="shared" si="345"/>
        <v>16756.2</v>
      </c>
    </row>
    <row r="529" spans="1:12" ht="22.5">
      <c r="A529" s="66" t="s">
        <v>82</v>
      </c>
      <c r="B529" s="61" t="s">
        <v>160</v>
      </c>
      <c r="C529" s="13" t="s">
        <v>40</v>
      </c>
      <c r="D529" s="13" t="s">
        <v>8</v>
      </c>
      <c r="E529" s="13"/>
      <c r="F529" s="13"/>
      <c r="G529" s="15">
        <f t="shared" si="345"/>
        <v>16756.2</v>
      </c>
      <c r="H529" s="15">
        <f t="shared" si="345"/>
        <v>0</v>
      </c>
      <c r="I529" s="15">
        <f t="shared" si="345"/>
        <v>16756.2</v>
      </c>
      <c r="J529" s="15">
        <f t="shared" si="345"/>
        <v>16756.2</v>
      </c>
      <c r="K529" s="15">
        <f t="shared" si="345"/>
        <v>0</v>
      </c>
      <c r="L529" s="15">
        <f t="shared" si="345"/>
        <v>16756.2</v>
      </c>
    </row>
    <row r="530" spans="1:12" ht="22.5">
      <c r="A530" s="66"/>
      <c r="B530" s="21" t="s">
        <v>181</v>
      </c>
      <c r="C530" s="13" t="s">
        <v>40</v>
      </c>
      <c r="D530" s="13" t="s">
        <v>8</v>
      </c>
      <c r="E530" s="13" t="s">
        <v>182</v>
      </c>
      <c r="F530" s="14"/>
      <c r="G530" s="15">
        <f t="shared" ref="G530:L531" si="346">G531</f>
        <v>16756.2</v>
      </c>
      <c r="H530" s="15">
        <f t="shared" si="346"/>
        <v>0</v>
      </c>
      <c r="I530" s="15">
        <f t="shared" si="346"/>
        <v>16756.2</v>
      </c>
      <c r="J530" s="15">
        <f t="shared" si="346"/>
        <v>16756.2</v>
      </c>
      <c r="K530" s="15">
        <f t="shared" si="346"/>
        <v>0</v>
      </c>
      <c r="L530" s="15">
        <f t="shared" si="346"/>
        <v>16756.2</v>
      </c>
    </row>
    <row r="531" spans="1:12">
      <c r="A531" s="66"/>
      <c r="B531" s="21" t="s">
        <v>222</v>
      </c>
      <c r="C531" s="13" t="s">
        <v>40</v>
      </c>
      <c r="D531" s="13" t="s">
        <v>8</v>
      </c>
      <c r="E531" s="13" t="s">
        <v>194</v>
      </c>
      <c r="F531" s="14"/>
      <c r="G531" s="15">
        <f t="shared" si="346"/>
        <v>16756.2</v>
      </c>
      <c r="H531" s="15">
        <f t="shared" si="346"/>
        <v>0</v>
      </c>
      <c r="I531" s="15">
        <f t="shared" si="346"/>
        <v>16756.2</v>
      </c>
      <c r="J531" s="15">
        <f t="shared" si="346"/>
        <v>16756.2</v>
      </c>
      <c r="K531" s="15">
        <f t="shared" si="346"/>
        <v>0</v>
      </c>
      <c r="L531" s="15">
        <f t="shared" si="346"/>
        <v>16756.2</v>
      </c>
    </row>
    <row r="532" spans="1:12" ht="33.75">
      <c r="A532" s="44"/>
      <c r="B532" s="21" t="s">
        <v>152</v>
      </c>
      <c r="C532" s="13" t="s">
        <v>40</v>
      </c>
      <c r="D532" s="13" t="s">
        <v>8</v>
      </c>
      <c r="E532" s="13" t="s">
        <v>153</v>
      </c>
      <c r="F532" s="13"/>
      <c r="G532" s="15">
        <f t="shared" ref="G532" si="347">G533+G535+G537</f>
        <v>16756.2</v>
      </c>
      <c r="H532" s="15">
        <f t="shared" ref="H532:L532" si="348">H533+H535+H537</f>
        <v>0</v>
      </c>
      <c r="I532" s="15">
        <f t="shared" si="348"/>
        <v>16756.2</v>
      </c>
      <c r="J532" s="15">
        <f t="shared" si="348"/>
        <v>16756.2</v>
      </c>
      <c r="K532" s="15">
        <f t="shared" si="348"/>
        <v>0</v>
      </c>
      <c r="L532" s="15">
        <f t="shared" si="348"/>
        <v>16756.2</v>
      </c>
    </row>
    <row r="533" spans="1:12" ht="45">
      <c r="A533" s="44"/>
      <c r="B533" s="18" t="s">
        <v>154</v>
      </c>
      <c r="C533" s="13" t="s">
        <v>40</v>
      </c>
      <c r="D533" s="13" t="s">
        <v>8</v>
      </c>
      <c r="E533" s="13" t="s">
        <v>526</v>
      </c>
      <c r="F533" s="13"/>
      <c r="G533" s="15">
        <f t="shared" ref="G533:L533" si="349">G534</f>
        <v>4253.2</v>
      </c>
      <c r="H533" s="15">
        <f t="shared" si="349"/>
        <v>0</v>
      </c>
      <c r="I533" s="15">
        <f t="shared" si="349"/>
        <v>4253.2</v>
      </c>
      <c r="J533" s="15">
        <f t="shared" si="349"/>
        <v>4253.2</v>
      </c>
      <c r="K533" s="15">
        <f t="shared" si="349"/>
        <v>0</v>
      </c>
      <c r="L533" s="15">
        <f t="shared" si="349"/>
        <v>4253.2</v>
      </c>
    </row>
    <row r="534" spans="1:12">
      <c r="A534" s="44"/>
      <c r="B534" s="12" t="s">
        <v>83</v>
      </c>
      <c r="C534" s="13" t="s">
        <v>40</v>
      </c>
      <c r="D534" s="13" t="s">
        <v>8</v>
      </c>
      <c r="E534" s="13" t="s">
        <v>526</v>
      </c>
      <c r="F534" s="13" t="s">
        <v>84</v>
      </c>
      <c r="G534" s="15">
        <v>4253.2</v>
      </c>
      <c r="H534" s="15">
        <v>0</v>
      </c>
      <c r="I534" s="15">
        <f>G534+H534</f>
        <v>4253.2</v>
      </c>
      <c r="J534" s="15">
        <v>4253.2</v>
      </c>
      <c r="K534" s="15">
        <v>0</v>
      </c>
      <c r="L534" s="15">
        <f>J534+K534</f>
        <v>4253.2</v>
      </c>
    </row>
    <row r="535" spans="1:12" ht="45">
      <c r="A535" s="44"/>
      <c r="B535" s="20" t="s">
        <v>154</v>
      </c>
      <c r="C535" s="13" t="s">
        <v>40</v>
      </c>
      <c r="D535" s="13" t="s">
        <v>8</v>
      </c>
      <c r="E535" s="13" t="s">
        <v>155</v>
      </c>
      <c r="F535" s="13"/>
      <c r="G535" s="15">
        <f t="shared" ref="G535:L535" si="350">G536</f>
        <v>0</v>
      </c>
      <c r="H535" s="15">
        <f t="shared" si="350"/>
        <v>0</v>
      </c>
      <c r="I535" s="15">
        <f t="shared" si="350"/>
        <v>0</v>
      </c>
      <c r="J535" s="15">
        <f t="shared" si="350"/>
        <v>0</v>
      </c>
      <c r="K535" s="15">
        <f t="shared" si="350"/>
        <v>0</v>
      </c>
      <c r="L535" s="15">
        <f t="shared" si="350"/>
        <v>0</v>
      </c>
    </row>
    <row r="536" spans="1:12">
      <c r="A536" s="44"/>
      <c r="B536" s="21" t="s">
        <v>83</v>
      </c>
      <c r="C536" s="13" t="s">
        <v>40</v>
      </c>
      <c r="D536" s="13" t="s">
        <v>8</v>
      </c>
      <c r="E536" s="13" t="s">
        <v>155</v>
      </c>
      <c r="F536" s="13" t="s">
        <v>84</v>
      </c>
      <c r="G536" s="15">
        <v>0</v>
      </c>
      <c r="H536" s="15">
        <v>0</v>
      </c>
      <c r="I536" s="15">
        <f>G536+H536</f>
        <v>0</v>
      </c>
      <c r="J536" s="15">
        <v>0</v>
      </c>
      <c r="K536" s="15">
        <v>0</v>
      </c>
      <c r="L536" s="15">
        <f>J536+K536</f>
        <v>0</v>
      </c>
    </row>
    <row r="537" spans="1:12">
      <c r="A537" s="44"/>
      <c r="B537" s="20" t="s">
        <v>156</v>
      </c>
      <c r="C537" s="13" t="s">
        <v>40</v>
      </c>
      <c r="D537" s="13" t="s">
        <v>8</v>
      </c>
      <c r="E537" s="13" t="s">
        <v>157</v>
      </c>
      <c r="F537" s="13"/>
      <c r="G537" s="15">
        <f t="shared" ref="G537:L537" si="351">G538</f>
        <v>12503</v>
      </c>
      <c r="H537" s="15">
        <f t="shared" si="351"/>
        <v>0</v>
      </c>
      <c r="I537" s="15">
        <f t="shared" si="351"/>
        <v>12503</v>
      </c>
      <c r="J537" s="15">
        <f t="shared" si="351"/>
        <v>12503</v>
      </c>
      <c r="K537" s="15">
        <f t="shared" si="351"/>
        <v>0</v>
      </c>
      <c r="L537" s="15">
        <f t="shared" si="351"/>
        <v>12503</v>
      </c>
    </row>
    <row r="538" spans="1:12">
      <c r="A538" s="44"/>
      <c r="B538" s="21" t="s">
        <v>83</v>
      </c>
      <c r="C538" s="13" t="s">
        <v>40</v>
      </c>
      <c r="D538" s="13" t="s">
        <v>8</v>
      </c>
      <c r="E538" s="13" t="s">
        <v>157</v>
      </c>
      <c r="F538" s="13" t="s">
        <v>84</v>
      </c>
      <c r="G538" s="15">
        <v>12503</v>
      </c>
      <c r="H538" s="15"/>
      <c r="I538" s="15">
        <f>G538+H538</f>
        <v>12503</v>
      </c>
      <c r="J538" s="15">
        <v>12503</v>
      </c>
      <c r="K538" s="15"/>
      <c r="L538" s="15">
        <f>J538+K538</f>
        <v>12503</v>
      </c>
    </row>
    <row r="539" spans="1:12">
      <c r="A539" s="40">
        <v>13</v>
      </c>
      <c r="B539" s="67" t="s">
        <v>286</v>
      </c>
      <c r="C539" s="28"/>
      <c r="D539" s="28"/>
      <c r="E539" s="28"/>
      <c r="F539" s="28"/>
      <c r="G539" s="16">
        <v>9399.9999999999982</v>
      </c>
      <c r="H539" s="16">
        <f t="shared" ref="H539:L539" si="352">H540</f>
        <v>133.80000000000001</v>
      </c>
      <c r="I539" s="16">
        <f t="shared" si="352"/>
        <v>9533.7999999999975</v>
      </c>
      <c r="J539" s="16">
        <f t="shared" si="352"/>
        <v>19500</v>
      </c>
      <c r="K539" s="16">
        <f t="shared" si="352"/>
        <v>133.80000000000001</v>
      </c>
      <c r="L539" s="16">
        <f t="shared" si="352"/>
        <v>19633.8</v>
      </c>
    </row>
    <row r="540" spans="1:12">
      <c r="A540" s="40"/>
      <c r="B540" s="12" t="s">
        <v>439</v>
      </c>
      <c r="C540" s="13">
        <v>99</v>
      </c>
      <c r="D540" s="13">
        <v>99</v>
      </c>
      <c r="E540" s="13" t="s">
        <v>440</v>
      </c>
      <c r="F540" s="13"/>
      <c r="G540" s="15">
        <v>9399.9999999999982</v>
      </c>
      <c r="H540" s="15">
        <f>SUM(H541:H541)</f>
        <v>133.80000000000001</v>
      </c>
      <c r="I540" s="15">
        <f>SUM(I541:I541)</f>
        <v>9533.7999999999975</v>
      </c>
      <c r="J540" s="15">
        <f>SUM(J541:J541)</f>
        <v>19500</v>
      </c>
      <c r="K540" s="15">
        <f>SUM(K541:K541)</f>
        <v>133.80000000000001</v>
      </c>
      <c r="L540" s="15">
        <f>SUM(L541:L541)</f>
        <v>19633.8</v>
      </c>
    </row>
    <row r="541" spans="1:12">
      <c r="A541" s="40"/>
      <c r="B541" s="12" t="s">
        <v>441</v>
      </c>
      <c r="C541" s="13">
        <v>99</v>
      </c>
      <c r="D541" s="13">
        <v>99</v>
      </c>
      <c r="E541" s="13" t="s">
        <v>440</v>
      </c>
      <c r="F541" s="13" t="s">
        <v>442</v>
      </c>
      <c r="G541" s="23">
        <v>9399.9999999999982</v>
      </c>
      <c r="H541" s="23">
        <v>133.80000000000001</v>
      </c>
      <c r="I541" s="15">
        <f>G541+H541</f>
        <v>9533.7999999999975</v>
      </c>
      <c r="J541" s="23">
        <f>19500</f>
        <v>19500</v>
      </c>
      <c r="K541" s="23">
        <v>133.80000000000001</v>
      </c>
      <c r="L541" s="15">
        <f>J541+K541</f>
        <v>19633.8</v>
      </c>
    </row>
    <row r="542" spans="1:12">
      <c r="A542" s="40"/>
      <c r="B542" s="123" t="s">
        <v>85</v>
      </c>
      <c r="C542" s="124"/>
      <c r="D542" s="124"/>
      <c r="E542" s="124"/>
      <c r="F542" s="125"/>
      <c r="G542" s="54">
        <f t="shared" ref="G542:L542" si="353">G8+G150+G158+G181+G222+G276+G429+G470+G503+G519+G528+G539</f>
        <v>1001870.4999999998</v>
      </c>
      <c r="H542" s="54">
        <f t="shared" si="353"/>
        <v>-129.99999999999994</v>
      </c>
      <c r="I542" s="54">
        <f t="shared" si="353"/>
        <v>1001740.4999999999</v>
      </c>
      <c r="J542" s="54">
        <f t="shared" si="353"/>
        <v>934834.6</v>
      </c>
      <c r="K542" s="54">
        <f t="shared" si="353"/>
        <v>662.59999999999991</v>
      </c>
      <c r="L542" s="54">
        <f t="shared" si="353"/>
        <v>935497.2</v>
      </c>
    </row>
    <row r="543" spans="1:12">
      <c r="I543" s="68"/>
      <c r="J543" s="69"/>
    </row>
  </sheetData>
  <mergeCells count="5">
    <mergeCell ref="B542:F542"/>
    <mergeCell ref="B1:L1"/>
    <mergeCell ref="F5:L5"/>
    <mergeCell ref="B4:L4"/>
    <mergeCell ref="A3:M3"/>
  </mergeCells>
  <pageMargins left="0.7" right="0.7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2024</vt:lpstr>
      <vt:lpstr>2025-2026</vt:lpstr>
      <vt:lpstr>'2024'!Область_печати</vt:lpstr>
      <vt:lpstr>'2025-2026'!Область_печати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PC-1</cp:lastModifiedBy>
  <cp:lastPrinted>2023-12-04T09:13:12Z</cp:lastPrinted>
  <dcterms:created xsi:type="dcterms:W3CDTF">2014-10-07T08:03:00Z</dcterms:created>
  <dcterms:modified xsi:type="dcterms:W3CDTF">2024-06-14T01:38:19Z</dcterms:modified>
</cp:coreProperties>
</file>