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5" yWindow="60" windowWidth="13740" windowHeight="12030"/>
  </bookViews>
  <sheets>
    <sheet name="2024" sheetId="2" r:id="rId1"/>
  </sheets>
  <definedNames>
    <definedName name="_xlnm._FilterDatabase" localSheetId="0" hidden="1">'2024'!$A$7:$I$617</definedName>
    <definedName name="_xlnm.Print_Area" localSheetId="0">'2024'!$A$1:$I$618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91" i="2"/>
  <c r="H461"/>
  <c r="H581"/>
  <c r="H616"/>
  <c r="H597"/>
  <c r="G497"/>
  <c r="I545"/>
  <c r="I544"/>
  <c r="I543" s="1"/>
  <c r="H543"/>
  <c r="G543"/>
  <c r="I518"/>
  <c r="I517"/>
  <c r="I516" s="1"/>
  <c r="H516"/>
  <c r="G516"/>
  <c r="H552"/>
  <c r="I402"/>
  <c r="I401"/>
  <c r="H400"/>
  <c r="G400"/>
  <c r="I399"/>
  <c r="I398"/>
  <c r="H397"/>
  <c r="G397"/>
  <c r="H381"/>
  <c r="H380" s="1"/>
  <c r="G380"/>
  <c r="H373"/>
  <c r="H371"/>
  <c r="H359"/>
  <c r="I356"/>
  <c r="I355" s="1"/>
  <c r="H355"/>
  <c r="G355"/>
  <c r="H342"/>
  <c r="I342" s="1"/>
  <c r="I341" s="1"/>
  <c r="H341"/>
  <c r="G341"/>
  <c r="I351"/>
  <c r="I350"/>
  <c r="I349" s="1"/>
  <c r="H349"/>
  <c r="G349"/>
  <c r="I334"/>
  <c r="I333" s="1"/>
  <c r="H333"/>
  <c r="G333"/>
  <c r="I319"/>
  <c r="I318" s="1"/>
  <c r="H318"/>
  <c r="G318"/>
  <c r="G257"/>
  <c r="I277"/>
  <c r="I276"/>
  <c r="H275"/>
  <c r="G275"/>
  <c r="H251"/>
  <c r="G251"/>
  <c r="H253"/>
  <c r="I253" s="1"/>
  <c r="H211"/>
  <c r="H218"/>
  <c r="H216" s="1"/>
  <c r="H212"/>
  <c r="H215"/>
  <c r="I215" s="1"/>
  <c r="H144"/>
  <c r="H143"/>
  <c r="H56"/>
  <c r="H25"/>
  <c r="H23"/>
  <c r="H598"/>
  <c r="H357"/>
  <c r="G357"/>
  <c r="G154"/>
  <c r="I410"/>
  <c r="I409" s="1"/>
  <c r="G409"/>
  <c r="I404"/>
  <c r="I403" s="1"/>
  <c r="H403"/>
  <c r="G403"/>
  <c r="I526"/>
  <c r="I524"/>
  <c r="I522"/>
  <c r="I521"/>
  <c r="I520"/>
  <c r="I539"/>
  <c r="I538"/>
  <c r="I542"/>
  <c r="I541"/>
  <c r="I515"/>
  <c r="I514"/>
  <c r="I512"/>
  <c r="I511"/>
  <c r="I509"/>
  <c r="I507"/>
  <c r="I505"/>
  <c r="I503"/>
  <c r="I501"/>
  <c r="I499"/>
  <c r="I498"/>
  <c r="H596"/>
  <c r="G596"/>
  <c r="I598"/>
  <c r="I293"/>
  <c r="I274"/>
  <c r="I273"/>
  <c r="H272"/>
  <c r="G272"/>
  <c r="I258"/>
  <c r="H257"/>
  <c r="G216"/>
  <c r="I217"/>
  <c r="I214"/>
  <c r="G213"/>
  <c r="I220"/>
  <c r="I219"/>
  <c r="I195"/>
  <c r="I194" s="1"/>
  <c r="H194"/>
  <c r="G194"/>
  <c r="I193"/>
  <c r="I192" s="1"/>
  <c r="H192"/>
  <c r="G192"/>
  <c r="I400" l="1"/>
  <c r="I275"/>
  <c r="I397"/>
  <c r="I381"/>
  <c r="I380" s="1"/>
  <c r="I218"/>
  <c r="I216" s="1"/>
  <c r="H213"/>
  <c r="H409"/>
  <c r="I272"/>
  <c r="I213"/>
  <c r="H191"/>
  <c r="H190" s="1"/>
  <c r="H189" s="1"/>
  <c r="G191"/>
  <c r="G190" s="1"/>
  <c r="G189" s="1"/>
  <c r="I191"/>
  <c r="I190" s="1"/>
  <c r="I189" s="1"/>
  <c r="I26"/>
  <c r="G456"/>
  <c r="H455" l="1"/>
  <c r="H454" s="1"/>
  <c r="H453" s="1"/>
  <c r="H452" s="1"/>
  <c r="G455"/>
  <c r="G454" s="1"/>
  <c r="G453" s="1"/>
  <c r="G452" s="1"/>
  <c r="H490"/>
  <c r="G490"/>
  <c r="I491"/>
  <c r="I91"/>
  <c r="I90" s="1"/>
  <c r="H90"/>
  <c r="G90"/>
  <c r="G467"/>
  <c r="G470"/>
  <c r="G475"/>
  <c r="H519"/>
  <c r="G519"/>
  <c r="I519"/>
  <c r="I552"/>
  <c r="I551" s="1"/>
  <c r="I550" s="1"/>
  <c r="I549" s="1"/>
  <c r="I548" s="1"/>
  <c r="H551"/>
  <c r="H550" s="1"/>
  <c r="H549" s="1"/>
  <c r="H548" s="1"/>
  <c r="G551"/>
  <c r="G550" s="1"/>
  <c r="G549" s="1"/>
  <c r="G548" s="1"/>
  <c r="H484"/>
  <c r="G484"/>
  <c r="I387"/>
  <c r="I386"/>
  <c r="H385"/>
  <c r="G385"/>
  <c r="I379"/>
  <c r="I378" s="1"/>
  <c r="H378"/>
  <c r="G378"/>
  <c r="I377"/>
  <c r="I376" s="1"/>
  <c r="H376"/>
  <c r="G376"/>
  <c r="G372"/>
  <c r="I340"/>
  <c r="I339" s="1"/>
  <c r="H339"/>
  <c r="G339"/>
  <c r="I338"/>
  <c r="I337" s="1"/>
  <c r="H337"/>
  <c r="G337"/>
  <c r="H546"/>
  <c r="H534"/>
  <c r="H531"/>
  <c r="H529"/>
  <c r="H527"/>
  <c r="H525"/>
  <c r="H523"/>
  <c r="I523"/>
  <c r="G523"/>
  <c r="G537"/>
  <c r="H537"/>
  <c r="H540"/>
  <c r="I540"/>
  <c r="G540"/>
  <c r="I513"/>
  <c r="H513"/>
  <c r="G513"/>
  <c r="H510"/>
  <c r="I510"/>
  <c r="G510"/>
  <c r="G508"/>
  <c r="G500"/>
  <c r="G502"/>
  <c r="G504"/>
  <c r="G506"/>
  <c r="H506"/>
  <c r="I506"/>
  <c r="H504"/>
  <c r="I504"/>
  <c r="H502"/>
  <c r="I502"/>
  <c r="H500"/>
  <c r="I500"/>
  <c r="H497"/>
  <c r="I497"/>
  <c r="G590"/>
  <c r="H323"/>
  <c r="G320"/>
  <c r="G254"/>
  <c r="G126"/>
  <c r="G125" s="1"/>
  <c r="G124" s="1"/>
  <c r="G97"/>
  <c r="G95"/>
  <c r="I385" l="1"/>
  <c r="I456"/>
  <c r="I455" s="1"/>
  <c r="I454" s="1"/>
  <c r="I453" s="1"/>
  <c r="I452" s="1"/>
  <c r="G466"/>
  <c r="H177"/>
  <c r="G177"/>
  <c r="I179"/>
  <c r="I178"/>
  <c r="I143"/>
  <c r="I85"/>
  <c r="G525" l="1"/>
  <c r="G496" s="1"/>
  <c r="I525"/>
  <c r="G527"/>
  <c r="I528"/>
  <c r="I527" s="1"/>
  <c r="G529"/>
  <c r="I530"/>
  <c r="I529" s="1"/>
  <c r="G531"/>
  <c r="I533"/>
  <c r="I532"/>
  <c r="I536"/>
  <c r="I535"/>
  <c r="I547"/>
  <c r="I546" s="1"/>
  <c r="I558"/>
  <c r="I557" s="1"/>
  <c r="I556" s="1"/>
  <c r="I555" s="1"/>
  <c r="I554" s="1"/>
  <c r="G534"/>
  <c r="G546"/>
  <c r="H563"/>
  <c r="H562" s="1"/>
  <c r="H609"/>
  <c r="G609"/>
  <c r="H414"/>
  <c r="G414"/>
  <c r="H508"/>
  <c r="H496" s="1"/>
  <c r="I508"/>
  <c r="H310"/>
  <c r="G310"/>
  <c r="I305"/>
  <c r="G279"/>
  <c r="G278" s="1"/>
  <c r="G232"/>
  <c r="G212"/>
  <c r="G133"/>
  <c r="I133" s="1"/>
  <c r="G132"/>
  <c r="I132" s="1"/>
  <c r="G131"/>
  <c r="G130"/>
  <c r="I130" s="1"/>
  <c r="H282"/>
  <c r="H281" s="1"/>
  <c r="H280" s="1"/>
  <c r="G282"/>
  <c r="G281" s="1"/>
  <c r="G280" s="1"/>
  <c r="I283"/>
  <c r="I259"/>
  <c r="I616"/>
  <c r="I615" s="1"/>
  <c r="I614" s="1"/>
  <c r="I613" s="1"/>
  <c r="I612" s="1"/>
  <c r="I611" s="1"/>
  <c r="H615"/>
  <c r="H614" s="1"/>
  <c r="H613" s="1"/>
  <c r="H612" s="1"/>
  <c r="H611" s="1"/>
  <c r="G615"/>
  <c r="G614" s="1"/>
  <c r="G613" s="1"/>
  <c r="G612" s="1"/>
  <c r="G611" s="1"/>
  <c r="I610"/>
  <c r="I609" s="1"/>
  <c r="I608"/>
  <c r="I607" s="1"/>
  <c r="H607"/>
  <c r="G607"/>
  <c r="I601"/>
  <c r="I600"/>
  <c r="H599"/>
  <c r="G599"/>
  <c r="I597"/>
  <c r="I596" s="1"/>
  <c r="I591"/>
  <c r="I590" s="1"/>
  <c r="H590"/>
  <c r="I589"/>
  <c r="I588" s="1"/>
  <c r="H588"/>
  <c r="G588"/>
  <c r="I587"/>
  <c r="I586" s="1"/>
  <c r="H586"/>
  <c r="G586"/>
  <c r="I585"/>
  <c r="I584" s="1"/>
  <c r="H584"/>
  <c r="G584"/>
  <c r="I583"/>
  <c r="I582" s="1"/>
  <c r="H582"/>
  <c r="G582"/>
  <c r="I581"/>
  <c r="I580"/>
  <c r="H579"/>
  <c r="G579"/>
  <c r="I574"/>
  <c r="I573" s="1"/>
  <c r="I572" s="1"/>
  <c r="I571" s="1"/>
  <c r="I570" s="1"/>
  <c r="H573"/>
  <c r="H572" s="1"/>
  <c r="H571" s="1"/>
  <c r="H570" s="1"/>
  <c r="G573"/>
  <c r="G572" s="1"/>
  <c r="G571" s="1"/>
  <c r="G570" s="1"/>
  <c r="I569"/>
  <c r="I568" s="1"/>
  <c r="I567" s="1"/>
  <c r="H568"/>
  <c r="H567" s="1"/>
  <c r="G568"/>
  <c r="G567" s="1"/>
  <c r="I565"/>
  <c r="I564"/>
  <c r="G563"/>
  <c r="G562" s="1"/>
  <c r="H557"/>
  <c r="H556" s="1"/>
  <c r="H555" s="1"/>
  <c r="H554" s="1"/>
  <c r="G557"/>
  <c r="G556" s="1"/>
  <c r="G555" s="1"/>
  <c r="G554" s="1"/>
  <c r="I489"/>
  <c r="I488" s="1"/>
  <c r="H488"/>
  <c r="G488"/>
  <c r="I492"/>
  <c r="I490" s="1"/>
  <c r="I486"/>
  <c r="I485"/>
  <c r="I483"/>
  <c r="I482"/>
  <c r="I481"/>
  <c r="I480"/>
  <c r="I479"/>
  <c r="H478"/>
  <c r="G478"/>
  <c r="G474" s="1"/>
  <c r="G473" s="1"/>
  <c r="I477"/>
  <c r="I476"/>
  <c r="H475"/>
  <c r="I472"/>
  <c r="I471"/>
  <c r="H470"/>
  <c r="I469"/>
  <c r="I468"/>
  <c r="H467"/>
  <c r="I462"/>
  <c r="I461"/>
  <c r="H460"/>
  <c r="H459" s="1"/>
  <c r="H458" s="1"/>
  <c r="H457" s="1"/>
  <c r="G460"/>
  <c r="G459" s="1"/>
  <c r="G458" s="1"/>
  <c r="G457" s="1"/>
  <c r="I448"/>
  <c r="I447"/>
  <c r="I446"/>
  <c r="G445"/>
  <c r="I444"/>
  <c r="I443" s="1"/>
  <c r="H443"/>
  <c r="G443"/>
  <c r="I442"/>
  <c r="I441" s="1"/>
  <c r="H441"/>
  <c r="G441"/>
  <c r="I440"/>
  <c r="I439"/>
  <c r="H438"/>
  <c r="G438"/>
  <c r="I451"/>
  <c r="I450"/>
  <c r="H449"/>
  <c r="G449"/>
  <c r="I436"/>
  <c r="I435"/>
  <c r="H434"/>
  <c r="G434"/>
  <c r="I433"/>
  <c r="I432"/>
  <c r="I431"/>
  <c r="G430"/>
  <c r="I429"/>
  <c r="I428"/>
  <c r="H427"/>
  <c r="G427"/>
  <c r="I423"/>
  <c r="I422"/>
  <c r="H421"/>
  <c r="G421"/>
  <c r="I420"/>
  <c r="I419" s="1"/>
  <c r="H419"/>
  <c r="G419"/>
  <c r="I418"/>
  <c r="I417" s="1"/>
  <c r="H417"/>
  <c r="G417"/>
  <c r="I416"/>
  <c r="I415"/>
  <c r="I426"/>
  <c r="I425"/>
  <c r="H424"/>
  <c r="G424"/>
  <c r="I371"/>
  <c r="I370" s="1"/>
  <c r="H370"/>
  <c r="G370"/>
  <c r="I408"/>
  <c r="I407" s="1"/>
  <c r="H407"/>
  <c r="G407"/>
  <c r="I406"/>
  <c r="I405" s="1"/>
  <c r="H405"/>
  <c r="G405"/>
  <c r="I396"/>
  <c r="I395"/>
  <c r="H394"/>
  <c r="G394"/>
  <c r="I393"/>
  <c r="I392"/>
  <c r="H391"/>
  <c r="G391"/>
  <c r="I390"/>
  <c r="I389"/>
  <c r="H388"/>
  <c r="G388"/>
  <c r="I384"/>
  <c r="I383"/>
  <c r="H382"/>
  <c r="G382"/>
  <c r="I375"/>
  <c r="I374" s="1"/>
  <c r="H374"/>
  <c r="G374"/>
  <c r="I373"/>
  <c r="I372" s="1"/>
  <c r="H372"/>
  <c r="I369"/>
  <c r="I368" s="1"/>
  <c r="H368"/>
  <c r="G368"/>
  <c r="H366"/>
  <c r="G366"/>
  <c r="I365"/>
  <c r="I364" s="1"/>
  <c r="H364"/>
  <c r="G364"/>
  <c r="I363"/>
  <c r="I362" s="1"/>
  <c r="H362"/>
  <c r="G362"/>
  <c r="I361"/>
  <c r="I360" s="1"/>
  <c r="H360"/>
  <c r="G360"/>
  <c r="G354" s="1"/>
  <c r="I359"/>
  <c r="I358"/>
  <c r="I348"/>
  <c r="I347"/>
  <c r="H346"/>
  <c r="G346"/>
  <c r="I345"/>
  <c r="I344"/>
  <c r="H343"/>
  <c r="G343"/>
  <c r="I336"/>
  <c r="I335" s="1"/>
  <c r="H335"/>
  <c r="G335"/>
  <c r="I332"/>
  <c r="I331" s="1"/>
  <c r="H331"/>
  <c r="G331"/>
  <c r="I330"/>
  <c r="I329" s="1"/>
  <c r="H329"/>
  <c r="G329"/>
  <c r="I328"/>
  <c r="I327" s="1"/>
  <c r="H327"/>
  <c r="G327"/>
  <c r="I326"/>
  <c r="I325" s="1"/>
  <c r="H325"/>
  <c r="G325"/>
  <c r="I324"/>
  <c r="I323" s="1"/>
  <c r="G323"/>
  <c r="I322"/>
  <c r="I321"/>
  <c r="H320"/>
  <c r="I313"/>
  <c r="I312"/>
  <c r="I311"/>
  <c r="I307"/>
  <c r="I306"/>
  <c r="I309"/>
  <c r="I308"/>
  <c r="I294"/>
  <c r="H291"/>
  <c r="H290" s="1"/>
  <c r="G291"/>
  <c r="G290" s="1"/>
  <c r="I289"/>
  <c r="I288" s="1"/>
  <c r="I287" s="1"/>
  <c r="I286" s="1"/>
  <c r="H288"/>
  <c r="H287" s="1"/>
  <c r="H286" s="1"/>
  <c r="G288"/>
  <c r="G287" s="1"/>
  <c r="G286" s="1"/>
  <c r="I299"/>
  <c r="I298" s="1"/>
  <c r="I297" s="1"/>
  <c r="I296" s="1"/>
  <c r="I295" s="1"/>
  <c r="H298"/>
  <c r="H297" s="1"/>
  <c r="H296" s="1"/>
  <c r="H295" s="1"/>
  <c r="G298"/>
  <c r="G297" s="1"/>
  <c r="G296" s="1"/>
  <c r="G295" s="1"/>
  <c r="H278"/>
  <c r="I282"/>
  <c r="I271"/>
  <c r="I270"/>
  <c r="H269"/>
  <c r="G269"/>
  <c r="I268"/>
  <c r="I267"/>
  <c r="H266"/>
  <c r="G266"/>
  <c r="I265"/>
  <c r="I264" s="1"/>
  <c r="H264"/>
  <c r="G264"/>
  <c r="I263"/>
  <c r="I262"/>
  <c r="I261"/>
  <c r="I260"/>
  <c r="I256"/>
  <c r="I255"/>
  <c r="I252"/>
  <c r="I251" s="1"/>
  <c r="I247"/>
  <c r="I246"/>
  <c r="G245"/>
  <c r="G244" s="1"/>
  <c r="G243" s="1"/>
  <c r="G242" s="1"/>
  <c r="I240"/>
  <c r="I239"/>
  <c r="H238"/>
  <c r="H237" s="1"/>
  <c r="H236" s="1"/>
  <c r="G238"/>
  <c r="G237" s="1"/>
  <c r="G236" s="1"/>
  <c r="I234"/>
  <c r="I233"/>
  <c r="I231"/>
  <c r="I230" s="1"/>
  <c r="H230"/>
  <c r="G230"/>
  <c r="I227"/>
  <c r="I226" s="1"/>
  <c r="H226"/>
  <c r="G226"/>
  <c r="I225"/>
  <c r="I224" s="1"/>
  <c r="H224"/>
  <c r="G224"/>
  <c r="I206"/>
  <c r="I205" s="1"/>
  <c r="I204" s="1"/>
  <c r="H205"/>
  <c r="H204" s="1"/>
  <c r="G205"/>
  <c r="G204" s="1"/>
  <c r="I203"/>
  <c r="I202" s="1"/>
  <c r="H202"/>
  <c r="G202"/>
  <c r="I201"/>
  <c r="H200"/>
  <c r="G200"/>
  <c r="I188"/>
  <c r="I187" s="1"/>
  <c r="H187"/>
  <c r="G187"/>
  <c r="I186"/>
  <c r="I185" s="1"/>
  <c r="H185"/>
  <c r="G185"/>
  <c r="I184"/>
  <c r="I183" s="1"/>
  <c r="H183"/>
  <c r="G183"/>
  <c r="I182"/>
  <c r="I181"/>
  <c r="H180"/>
  <c r="G180"/>
  <c r="I176"/>
  <c r="I175"/>
  <c r="H174"/>
  <c r="G174"/>
  <c r="I173"/>
  <c r="I172" s="1"/>
  <c r="H172"/>
  <c r="G172"/>
  <c r="I171"/>
  <c r="I170" s="1"/>
  <c r="H170"/>
  <c r="G170"/>
  <c r="I166"/>
  <c r="I165" s="1"/>
  <c r="H165"/>
  <c r="G165"/>
  <c r="I164"/>
  <c r="I163" s="1"/>
  <c r="I162" s="1"/>
  <c r="H163"/>
  <c r="H162" s="1"/>
  <c r="G163"/>
  <c r="G162" s="1"/>
  <c r="I157"/>
  <c r="I156"/>
  <c r="I155"/>
  <c r="H154"/>
  <c r="H153" s="1"/>
  <c r="H152" s="1"/>
  <c r="H151" s="1"/>
  <c r="H150" s="1"/>
  <c r="G153"/>
  <c r="G152" s="1"/>
  <c r="G151" s="1"/>
  <c r="G150" s="1"/>
  <c r="G94"/>
  <c r="G93" s="1"/>
  <c r="I149"/>
  <c r="I148"/>
  <c r="I147"/>
  <c r="I146"/>
  <c r="H145"/>
  <c r="G145"/>
  <c r="I144"/>
  <c r="I142"/>
  <c r="G141"/>
  <c r="I140"/>
  <c r="I139"/>
  <c r="I138"/>
  <c r="I137"/>
  <c r="H136"/>
  <c r="G136"/>
  <c r="I135"/>
  <c r="I134" s="1"/>
  <c r="H134"/>
  <c r="G134"/>
  <c r="I123"/>
  <c r="I122"/>
  <c r="H121"/>
  <c r="H120" s="1"/>
  <c r="H119" s="1"/>
  <c r="G121"/>
  <c r="G120" s="1"/>
  <c r="G119" s="1"/>
  <c r="I118"/>
  <c r="I117" s="1"/>
  <c r="I116" s="1"/>
  <c r="H117"/>
  <c r="H116" s="1"/>
  <c r="G117"/>
  <c r="G116" s="1"/>
  <c r="I115"/>
  <c r="I114"/>
  <c r="H113"/>
  <c r="G113"/>
  <c r="I112"/>
  <c r="I111"/>
  <c r="I110"/>
  <c r="I109"/>
  <c r="I108"/>
  <c r="I107"/>
  <c r="H106"/>
  <c r="G106"/>
  <c r="I105"/>
  <c r="I104"/>
  <c r="H103"/>
  <c r="G103"/>
  <c r="H126"/>
  <c r="H125" s="1"/>
  <c r="H124" s="1"/>
  <c r="I127"/>
  <c r="I126" s="1"/>
  <c r="I125" s="1"/>
  <c r="I124" s="1"/>
  <c r="I89"/>
  <c r="I88" s="1"/>
  <c r="H88"/>
  <c r="G88"/>
  <c r="I84"/>
  <c r="I83"/>
  <c r="I82"/>
  <c r="H81"/>
  <c r="G81"/>
  <c r="I80"/>
  <c r="I79"/>
  <c r="H78"/>
  <c r="G78"/>
  <c r="I75"/>
  <c r="I74" s="1"/>
  <c r="H74"/>
  <c r="G74"/>
  <c r="I73"/>
  <c r="I72"/>
  <c r="I71"/>
  <c r="I70"/>
  <c r="H69"/>
  <c r="G69"/>
  <c r="I68"/>
  <c r="I67"/>
  <c r="H66"/>
  <c r="G66"/>
  <c r="I61"/>
  <c r="I60" s="1"/>
  <c r="I59" s="1"/>
  <c r="H60"/>
  <c r="H59" s="1"/>
  <c r="G60"/>
  <c r="G59" s="1"/>
  <c r="G58" s="1"/>
  <c r="I57"/>
  <c r="I56"/>
  <c r="I55"/>
  <c r="I54"/>
  <c r="H53"/>
  <c r="G53"/>
  <c r="I52"/>
  <c r="I51"/>
  <c r="H50"/>
  <c r="G50"/>
  <c r="I48"/>
  <c r="I47"/>
  <c r="H46"/>
  <c r="G46"/>
  <c r="I45"/>
  <c r="I44" s="1"/>
  <c r="H44"/>
  <c r="G44"/>
  <c r="I39"/>
  <c r="I42"/>
  <c r="I41"/>
  <c r="I40"/>
  <c r="I38"/>
  <c r="H37"/>
  <c r="H36" s="1"/>
  <c r="G37"/>
  <c r="G36" s="1"/>
  <c r="H22"/>
  <c r="G22"/>
  <c r="G19"/>
  <c r="G31"/>
  <c r="G27"/>
  <c r="G12"/>
  <c r="G11" s="1"/>
  <c r="G10" s="1"/>
  <c r="H354" l="1"/>
  <c r="H353" s="1"/>
  <c r="H352" s="1"/>
  <c r="G250"/>
  <c r="G249" s="1"/>
  <c r="G248" s="1"/>
  <c r="G317"/>
  <c r="G316" s="1"/>
  <c r="G315" s="1"/>
  <c r="H317"/>
  <c r="H316" s="1"/>
  <c r="G353"/>
  <c r="G352" s="1"/>
  <c r="I357"/>
  <c r="I257"/>
  <c r="G169"/>
  <c r="G168" s="1"/>
  <c r="G167" s="1"/>
  <c r="I212"/>
  <c r="G210"/>
  <c r="G209" s="1"/>
  <c r="G208" s="1"/>
  <c r="G207" s="1"/>
  <c r="I235"/>
  <c r="I232" s="1"/>
  <c r="I229" s="1"/>
  <c r="I228" s="1"/>
  <c r="H87"/>
  <c r="H86" s="1"/>
  <c r="I87"/>
  <c r="I86" s="1"/>
  <c r="G87"/>
  <c r="G86" s="1"/>
  <c r="I484"/>
  <c r="G303"/>
  <c r="G302" s="1"/>
  <c r="G301" s="1"/>
  <c r="G300" s="1"/>
  <c r="H606"/>
  <c r="H605" s="1"/>
  <c r="H604" s="1"/>
  <c r="H603" s="1"/>
  <c r="H602" s="1"/>
  <c r="G495"/>
  <c r="I531"/>
  <c r="I534"/>
  <c r="I304"/>
  <c r="I303" s="1"/>
  <c r="I537"/>
  <c r="I177"/>
  <c r="G578"/>
  <c r="G577" s="1"/>
  <c r="G576" s="1"/>
  <c r="G575" s="1"/>
  <c r="G606"/>
  <c r="G605" s="1"/>
  <c r="G604" s="1"/>
  <c r="G603" s="1"/>
  <c r="G602" s="1"/>
  <c r="I563"/>
  <c r="I562" s="1"/>
  <c r="I606"/>
  <c r="I605" s="1"/>
  <c r="I604" s="1"/>
  <c r="I603" s="1"/>
  <c r="I602" s="1"/>
  <c r="I414"/>
  <c r="H487"/>
  <c r="G129"/>
  <c r="G128" s="1"/>
  <c r="I487"/>
  <c r="G487"/>
  <c r="I310"/>
  <c r="H199"/>
  <c r="H198" s="1"/>
  <c r="G199"/>
  <c r="G198" s="1"/>
  <c r="H65"/>
  <c r="H64" s="1"/>
  <c r="H63" s="1"/>
  <c r="G566"/>
  <c r="H474"/>
  <c r="H566"/>
  <c r="I281"/>
  <c r="I280" s="1"/>
  <c r="H466"/>
  <c r="H465" s="1"/>
  <c r="I566"/>
  <c r="G595"/>
  <c r="G594" s="1"/>
  <c r="G593" s="1"/>
  <c r="G592" s="1"/>
  <c r="H561"/>
  <c r="H560" s="1"/>
  <c r="G561"/>
  <c r="G560" s="1"/>
  <c r="I599"/>
  <c r="I595" s="1"/>
  <c r="I594" s="1"/>
  <c r="I593" s="1"/>
  <c r="I592" s="1"/>
  <c r="G49"/>
  <c r="G43" s="1"/>
  <c r="I467"/>
  <c r="H595"/>
  <c r="H594" s="1"/>
  <c r="H593" s="1"/>
  <c r="H592" s="1"/>
  <c r="I579"/>
  <c r="I578" s="1"/>
  <c r="I577" s="1"/>
  <c r="I576" s="1"/>
  <c r="I575" s="1"/>
  <c r="H578"/>
  <c r="H577" s="1"/>
  <c r="H576" s="1"/>
  <c r="H575" s="1"/>
  <c r="G77"/>
  <c r="G76" s="1"/>
  <c r="G437"/>
  <c r="I424"/>
  <c r="G413"/>
  <c r="I449"/>
  <c r="I475"/>
  <c r="I478"/>
  <c r="H445"/>
  <c r="H437" s="1"/>
  <c r="I438"/>
  <c r="I445"/>
  <c r="I460"/>
  <c r="I459" s="1"/>
  <c r="I458" s="1"/>
  <c r="I457" s="1"/>
  <c r="I470"/>
  <c r="I388"/>
  <c r="I391"/>
  <c r="G465"/>
  <c r="H77"/>
  <c r="H76" s="1"/>
  <c r="I382"/>
  <c r="I421"/>
  <c r="I427"/>
  <c r="I434"/>
  <c r="I367"/>
  <c r="I366" s="1"/>
  <c r="I430"/>
  <c r="H430"/>
  <c r="I343"/>
  <c r="I394"/>
  <c r="G65"/>
  <c r="G64" s="1"/>
  <c r="G63" s="1"/>
  <c r="I266"/>
  <c r="I250" s="1"/>
  <c r="I269"/>
  <c r="I346"/>
  <c r="I254"/>
  <c r="I292"/>
  <c r="I291" s="1"/>
  <c r="I290" s="1"/>
  <c r="I285" s="1"/>
  <c r="I284" s="1"/>
  <c r="H303"/>
  <c r="H302" s="1"/>
  <c r="H301" s="1"/>
  <c r="I320"/>
  <c r="I180"/>
  <c r="H254"/>
  <c r="H250" s="1"/>
  <c r="I279"/>
  <c r="I278" s="1"/>
  <c r="H161"/>
  <c r="H160" s="1"/>
  <c r="H159" s="1"/>
  <c r="I223"/>
  <c r="I222" s="1"/>
  <c r="G229"/>
  <c r="G228" s="1"/>
  <c r="H232"/>
  <c r="H229" s="1"/>
  <c r="H228" s="1"/>
  <c r="G285"/>
  <c r="H285"/>
  <c r="H284" s="1"/>
  <c r="H49"/>
  <c r="H43" s="1"/>
  <c r="I245"/>
  <c r="I244" s="1"/>
  <c r="I243" s="1"/>
  <c r="I242" s="1"/>
  <c r="H129"/>
  <c r="H245"/>
  <c r="H244" s="1"/>
  <c r="H243" s="1"/>
  <c r="H242" s="1"/>
  <c r="G35"/>
  <c r="G34" s="1"/>
  <c r="I50"/>
  <c r="I46"/>
  <c r="I131"/>
  <c r="I129" s="1"/>
  <c r="I161"/>
  <c r="I160" s="1"/>
  <c r="I159" s="1"/>
  <c r="I121"/>
  <c r="I120" s="1"/>
  <c r="I119" s="1"/>
  <c r="I136"/>
  <c r="H223"/>
  <c r="H222" s="1"/>
  <c r="I145"/>
  <c r="I53"/>
  <c r="I106"/>
  <c r="I113"/>
  <c r="H35"/>
  <c r="H34" s="1"/>
  <c r="H102"/>
  <c r="H101" s="1"/>
  <c r="H100" s="1"/>
  <c r="I200"/>
  <c r="I69"/>
  <c r="I103"/>
  <c r="I238"/>
  <c r="I237" s="1"/>
  <c r="I236" s="1"/>
  <c r="G18"/>
  <c r="G17" s="1"/>
  <c r="G16" s="1"/>
  <c r="I78"/>
  <c r="I81"/>
  <c r="G102"/>
  <c r="G101" s="1"/>
  <c r="G100" s="1"/>
  <c r="H169"/>
  <c r="H168" s="1"/>
  <c r="H167" s="1"/>
  <c r="I66"/>
  <c r="I174"/>
  <c r="H210"/>
  <c r="H209" s="1"/>
  <c r="I37"/>
  <c r="I36" s="1"/>
  <c r="I154"/>
  <c r="I153" s="1"/>
  <c r="I152" s="1"/>
  <c r="I151" s="1"/>
  <c r="I150" s="1"/>
  <c r="G161"/>
  <c r="G160" s="1"/>
  <c r="G159" s="1"/>
  <c r="G158" s="1"/>
  <c r="G223"/>
  <c r="G222" s="1"/>
  <c r="I141"/>
  <c r="H141"/>
  <c r="I354" l="1"/>
  <c r="I353" s="1"/>
  <c r="I352" s="1"/>
  <c r="I317"/>
  <c r="I496"/>
  <c r="H158"/>
  <c r="H221"/>
  <c r="G464"/>
  <c r="G463" s="1"/>
  <c r="I221"/>
  <c r="G221"/>
  <c r="G92"/>
  <c r="G494"/>
  <c r="G493" s="1"/>
  <c r="H128"/>
  <c r="G284"/>
  <c r="G241" s="1"/>
  <c r="H249"/>
  <c r="G559"/>
  <c r="G553" s="1"/>
  <c r="I302"/>
  <c r="I199"/>
  <c r="I198" s="1"/>
  <c r="I197" s="1"/>
  <c r="I128"/>
  <c r="H559"/>
  <c r="H553" s="1"/>
  <c r="I561"/>
  <c r="I560" s="1"/>
  <c r="I559" s="1"/>
  <c r="I553" s="1"/>
  <c r="G62"/>
  <c r="G412"/>
  <c r="G411" s="1"/>
  <c r="I466"/>
  <c r="I465" s="1"/>
  <c r="H62"/>
  <c r="H413"/>
  <c r="H412" s="1"/>
  <c r="H411" s="1"/>
  <c r="I413"/>
  <c r="I437"/>
  <c r="I474"/>
  <c r="H197"/>
  <c r="G197"/>
  <c r="I77"/>
  <c r="I76" s="1"/>
  <c r="I49"/>
  <c r="I43" s="1"/>
  <c r="G33"/>
  <c r="I169"/>
  <c r="I168" s="1"/>
  <c r="I167" s="1"/>
  <c r="I158" s="1"/>
  <c r="I102"/>
  <c r="I101" s="1"/>
  <c r="I100" s="1"/>
  <c r="I65"/>
  <c r="I64" s="1"/>
  <c r="I63" s="1"/>
  <c r="I211"/>
  <c r="H208"/>
  <c r="H207" s="1"/>
  <c r="I99"/>
  <c r="I98"/>
  <c r="H97"/>
  <c r="I96"/>
  <c r="I95" s="1"/>
  <c r="H95"/>
  <c r="H33"/>
  <c r="I32"/>
  <c r="I31" s="1"/>
  <c r="H31"/>
  <c r="I30"/>
  <c r="I29"/>
  <c r="I28"/>
  <c r="H27"/>
  <c r="I25"/>
  <c r="I24"/>
  <c r="I23"/>
  <c r="I21"/>
  <c r="I20"/>
  <c r="H19"/>
  <c r="I15"/>
  <c r="I14"/>
  <c r="I13"/>
  <c r="H12"/>
  <c r="H11" s="1"/>
  <c r="H10" s="1"/>
  <c r="G314" l="1"/>
  <c r="G9"/>
  <c r="I473"/>
  <c r="H473"/>
  <c r="I412"/>
  <c r="I411" s="1"/>
  <c r="I62"/>
  <c r="G196"/>
  <c r="H196"/>
  <c r="I22"/>
  <c r="I210"/>
  <c r="I209" s="1"/>
  <c r="H58"/>
  <c r="I58"/>
  <c r="H315"/>
  <c r="H495"/>
  <c r="I27"/>
  <c r="I97"/>
  <c r="I94" s="1"/>
  <c r="I93" s="1"/>
  <c r="I92" s="1"/>
  <c r="H94"/>
  <c r="H93" s="1"/>
  <c r="H92" s="1"/>
  <c r="I19"/>
  <c r="H248"/>
  <c r="H300"/>
  <c r="H18"/>
  <c r="H17" s="1"/>
  <c r="H16" s="1"/>
  <c r="I12"/>
  <c r="I11" s="1"/>
  <c r="I10" s="1"/>
  <c r="I35"/>
  <c r="I34" s="1"/>
  <c r="I464" l="1"/>
  <c r="I463" s="1"/>
  <c r="H464"/>
  <c r="H463" s="1"/>
  <c r="H314" s="1"/>
  <c r="H494"/>
  <c r="H493" s="1"/>
  <c r="I208"/>
  <c r="I207" s="1"/>
  <c r="I196" s="1"/>
  <c r="G617"/>
  <c r="H241"/>
  <c r="I18"/>
  <c r="I17" s="1"/>
  <c r="I16" s="1"/>
  <c r="I316"/>
  <c r="I315" s="1"/>
  <c r="I301"/>
  <c r="I300" s="1"/>
  <c r="I495"/>
  <c r="I249"/>
  <c r="I248" s="1"/>
  <c r="I33"/>
  <c r="I314" l="1"/>
  <c r="I494"/>
  <c r="I493" s="1"/>
  <c r="I241"/>
  <c r="H9"/>
  <c r="H617" s="1"/>
  <c r="I9" l="1"/>
  <c r="I617" s="1"/>
</calcChain>
</file>

<file path=xl/sharedStrings.xml><?xml version="1.0" encoding="utf-8"?>
<sst xmlns="http://schemas.openxmlformats.org/spreadsheetml/2006/main" count="2696" uniqueCount="531">
  <si>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</si>
  <si>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</si>
  <si>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</si>
  <si>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</si>
  <si>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</si>
  <si>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</si>
  <si>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</si>
  <si>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</si>
  <si>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</si>
  <si>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</si>
  <si>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</si>
  <si>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</si>
  <si>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</si>
  <si>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</si>
  <si>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</si>
  <si>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</si>
  <si>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</si>
  <si>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</si>
  <si>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</si>
  <si>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</si>
  <si>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</si>
  <si>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</si>
  <si>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</si>
  <si>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</si>
  <si>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</si>
  <si>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</si>
  <si>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</si>
  <si>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</si>
  <si>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</si>
  <si>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</si>
  <si>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</si>
  <si>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</si>
  <si>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</si>
  <si>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</si>
  <si>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</si>
  <si>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</si>
  <si>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</si>
  <si>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</si>
  <si>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</si>
  <si>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</si>
  <si>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</si>
  <si>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</si>
  <si>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</si>
  <si>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</si>
  <si>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</si>
  <si>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</si>
  <si>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</si>
  <si>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</si>
  <si>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</si>
  <si>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</si>
  <si>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</si>
  <si>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</si>
  <si>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</si>
  <si>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</si>
  <si>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</si>
  <si>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</si>
  <si>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</si>
  <si>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</si>
  <si>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</si>
  <si>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</si>
  <si>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</si>
  <si>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</si>
  <si>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</si>
  <si>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</si>
  <si>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</si>
  <si>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</si>
  <si>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</si>
  <si>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</si>
  <si>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</si>
  <si>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</si>
  <si>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</si>
  <si>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</si>
  <si>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</si>
  <si>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</si>
  <si>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</si>
  <si>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</si>
  <si>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</si>
  <si>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</si>
  <si>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</si>
  <si>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</si>
  <si>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</si>
  <si>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</si>
  <si>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</si>
  <si>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</si>
  <si>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</si>
  <si>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</si>
  <si>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</si>
  <si>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</si>
  <si>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</si>
  <si>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</si>
  <si>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</si>
  <si>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</si>
  <si>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</si>
  <si>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</si>
  <si>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</si>
  <si>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</si>
  <si>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</si>
  <si>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</si>
  <si>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</si>
  <si>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</si>
  <si>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</si>
  <si>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</si>
  <si>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</si>
  <si>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</si>
  <si>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</si>
  <si>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</si>
  <si>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</si>
  <si>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</si>
  <si>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</si>
  <si>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</si>
  <si>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</si>
  <si>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</si>
  <si>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</si>
  <si>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</si>
  <si>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</si>
  <si>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</si>
  <si>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</si>
  <si>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</si>
  <si>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</si>
  <si>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</si>
  <si>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</si>
  <si>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</si>
  <si>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</si>
  <si>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</si>
  <si>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</si>
  <si>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</si>
  <si>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</si>
  <si>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</si>
  <si>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</si>
  <si>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</si>
  <si>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</si>
  <si>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</si>
  <si>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</si>
  <si>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</si>
  <si>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</si>
  <si>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</si>
  <si>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</si>
  <si>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</si>
  <si>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</si>
  <si>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</si>
  <si>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</si>
  <si>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</si>
  <si>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</si>
  <si>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</si>
  <si>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</si>
  <si>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</si>
  <si>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</si>
  <si>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</si>
  <si>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</si>
  <si>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</si>
  <si>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</si>
  <si>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</si>
  <si>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</si>
  <si>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</si>
  <si>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322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</si>
  <si>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</si>
  <si>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</si>
  <si>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</si>
  <si>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</si>
  <si>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</si>
  <si>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</si>
  <si>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</si>
  <si>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</si>
  <si>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</si>
  <si>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</si>
  <si>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</si>
  <si>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</si>
  <si>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</si>
  <si>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</si>
  <si>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</si>
  <si>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</si>
  <si>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</si>
  <si>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</si>
  <si>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</si>
  <si>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</si>
  <si>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</si>
  <si>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</si>
  <si>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</si>
  <si>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</si>
  <si>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</si>
  <si>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</si>
  <si>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</si>
  <si>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</si>
  <si>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</si>
  <si>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</si>
  <si>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</si>
  <si>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</si>
  <si>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</si>
  <si>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</si>
  <si>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</si>
  <si>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</si>
  <si>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</si>
  <si>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</si>
  <si>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</si>
  <si>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</si>
  <si>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</si>
  <si>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</si>
  <si>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</si>
  <si>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</si>
  <si>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</si>
  <si>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</si>
  <si>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</si>
  <si>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</si>
  <si>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</si>
  <si>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</si>
  <si>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</si>
  <si>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</si>
  <si>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</si>
  <si>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</si>
  <si>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</si>
  <si>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</si>
  <si>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</si>
  <si>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</si>
  <si>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</si>
  <si>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</si>
  <si>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</si>
  <si>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</si>
  <si>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</si>
  <si>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</si>
  <si>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</si>
  <si>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</si>
  <si>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</si>
  <si>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</si>
  <si>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</si>
  <si>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</si>
  <si>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</si>
  <si>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</si>
  <si>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</si>
  <si>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</si>
  <si>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</si>
  <si>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</si>
  <si>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</si>
  <si>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</si>
  <si>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</si>
  <si>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</si>
  <si>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</si>
  <si>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</si>
  <si>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</si>
  <si>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</si>
  <si>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</si>
  <si>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</si>
  <si>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</si>
  <si>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</si>
  <si>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</si>
  <si>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</si>
  <si>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</si>
  <si>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</si>
  <si>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</si>
  <si>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</si>
  <si>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</si>
  <si>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</si>
  <si>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</si>
  <si>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</si>
  <si>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</si>
  <si>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</si>
  <si>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</si>
  <si>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</si>
  <si>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</si>
  <si>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</si>
  <si>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</si>
  <si>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</si>
  <si>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</si>
  <si>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</si>
  <si>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</si>
  <si>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</si>
  <si>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</si>
  <si>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</si>
  <si>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</si>
  <si>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</si>
  <si>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</si>
  <si>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</si>
  <si>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</si>
  <si>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</si>
  <si>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</si>
  <si>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</si>
  <si>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</si>
  <si>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</si>
  <si>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</si>
  <si>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</si>
  <si>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</si>
  <si>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</si>
  <si>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</si>
  <si>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</si>
  <si>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</si>
  <si>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</si>
  <si>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</si>
  <si>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</si>
  <si>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</si>
  <si>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</si>
  <si>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</si>
  <si>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</si>
  <si>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</si>
  <si>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</si>
  <si>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</si>
  <si>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</si>
  <si>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</si>
  <si>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</si>
  <si>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</si>
  <si>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</si>
  <si>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Сумма на 2024 год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</si>
  <si>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</si>
  <si>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</si>
  <si>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</si>
  <si>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</si>
  <si>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</si>
  <si>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</si>
  <si>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</si>
  <si>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</si>
  <si>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112</t>
  </si>
  <si>
    <t>02 3 02 00000</t>
  </si>
  <si>
    <t>360</t>
  </si>
  <si>
    <t>Основное мероприятие "Профилактика правонарушений"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</si>
  <si>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</si>
  <si>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</si>
  <si>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</si>
  <si>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</si>
  <si>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</si>
  <si>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</si>
  <si>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</si>
  <si>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</si>
  <si>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</si>
  <si>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</si>
  <si>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</si>
  <si>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</si>
  <si>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</si>
  <si>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</si>
  <si>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</si>
  <si>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</si>
  <si>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</si>
  <si>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</si>
  <si>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</si>
  <si>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</si>
  <si>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</si>
  <si>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</si>
  <si>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</si>
  <si>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</si>
  <si>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</si>
  <si>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</si>
  <si>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</si>
  <si>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</si>
  <si>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</si>
  <si>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</si>
  <si>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</si>
  <si>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</si>
  <si>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</si>
  <si>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02 0000М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</si>
  <si>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</si>
  <si>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</si>
  <si>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</si>
  <si>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</si>
  <si>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</si>
  <si>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</si>
  <si>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</si>
  <si>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</si>
  <si>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</si>
  <si>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</si>
  <si>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</si>
  <si>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</si>
  <si>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</si>
  <si>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</si>
  <si>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</si>
  <si>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</si>
  <si>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</si>
  <si>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</si>
  <si>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</si>
  <si>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</si>
  <si>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</si>
  <si>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</si>
  <si>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Иные выплаты населению (м/б)</t>
  </si>
  <si>
    <t>Иные выплаты населению (р/б)</t>
  </si>
  <si>
    <t>Бюджетные инвестиции в объекты капитального строительства государственной (муниципальной) собственности (р/б)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</si>
  <si>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</si>
  <si>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</si>
  <si>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</si>
  <si>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</si>
  <si>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</si>
  <si>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</si>
  <si>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</si>
  <si>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</si>
  <si>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</si>
  <si>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</si>
  <si>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</si>
  <si>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</si>
  <si>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</si>
  <si>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</si>
  <si>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Сумма с учетом изменений на 2024 год</t>
  </si>
  <si>
    <t>Основное мероприятие "Энергосбережение и повышение энергетической эффективности в жилищно-коммунальной сфере"</t>
  </si>
  <si>
    <t>02 2 01 00000</t>
  </si>
  <si>
    <t>243</t>
  </si>
  <si>
    <t>Расходы по оплате налогов в рамках основного мероприятия "Сохранение и развитие библиотечного дела"</t>
  </si>
  <si>
    <t>03 2 01 0000Н</t>
  </si>
  <si>
    <t>Бюджетные инвестиции в объекты капитального строительства государственной (муниципальной) собственности (м/б)</t>
  </si>
  <si>
    <t>2.1.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</si>
  <si>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2024 год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</si>
  <si>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 в муниципальных образованиях Республики Алтай</t>
  </si>
  <si>
    <t>02 2 02 L321L</t>
  </si>
  <si>
    <t>Прочая закупка товаров, работ и услуг для обеспечения государственных (муниципальных) нужд (р/б)</t>
  </si>
  <si>
    <t>03 2 01 L5192</t>
  </si>
  <si>
    <t>03 2 03 0000К</t>
  </si>
  <si>
    <t>03 2 03 0000Н</t>
  </si>
  <si>
    <t xml:space="preserve">Субсидии бюджетным учреждениям на иные цели </t>
  </si>
  <si>
    <t>"Приложение № 12
к решению "О бюджете  МО "Чемальский район" Республики Алтай на 2024 год и на  плановый период 2025 и 2026 годов"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</si>
  <si>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</si>
  <si>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</si>
  <si>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</si>
  <si>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</si>
  <si>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</si>
  <si>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</si>
  <si>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02 3 02 S0250</t>
  </si>
  <si>
    <t>99 0 00 42110</t>
  </si>
  <si>
    <t>99 0 00 42140</t>
  </si>
  <si>
    <t>99 0 00 42150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</si>
  <si>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</si>
  <si>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</si>
  <si>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</si>
  <si>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Закупка товаров, работ, услуг в сфере информационно-коммуникационных технологий (м/б)</t>
  </si>
  <si>
    <t>Закупка товаров, работ, услуг в сфере информационно-коммуникационных технологий (р/б)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</si>
  <si>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</si>
  <si>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02 3 02 S0370</t>
  </si>
  <si>
    <t>02 3 02 S0710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</si>
  <si>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</si>
  <si>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</si>
  <si>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Исполнение отдельных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</si>
  <si>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99 0 00 42060</t>
  </si>
  <si>
    <t>Осуществление части полномочий сельских поселений в сфере градостроительной деятельности</t>
  </si>
  <si>
    <t>02 1 02 07000</t>
  </si>
  <si>
    <t xml:space="preserve">Закупка товаров, работ, услуг в целях капитального ремонта государственного (муниципального) имущества 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</si>
  <si>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</si>
  <si>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02 2 01 S0210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</si>
  <si>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</si>
  <si>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</si>
  <si>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</si>
  <si>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Реализация мероприятий индивидуальной программы социально-экономического развития Республики Алтай в муниципальных образованиях(стимулирование жилищного строительства, количество потребителей, у которых появится возможность подключиться к объектам инженерной инфраструктуры)</t>
  </si>
  <si>
    <t>Прочая закупка товаров, работ и услуг для обеспечения государственных (муниципальных) нужд (м/б)</t>
  </si>
  <si>
    <t>02 2 02 L321Д</t>
  </si>
  <si>
    <t>Иные межбюджетные трансферты на поддержку мер по обеспечению сбалансированности бюджетов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</si>
  <si>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</si>
  <si>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</si>
  <si>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04 1 И2 00001</t>
  </si>
  <si>
    <t>02 1 03 00000</t>
  </si>
  <si>
    <t>02 1 03 07000</t>
  </si>
  <si>
    <t>03 1 02 42032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</si>
  <si>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</si>
  <si>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Реализация мероприятий по капитальному ремонту зданий дошкольных образовательных организаций в Республике Алтай</t>
  </si>
  <si>
    <t>03 1 02 S0080</t>
  </si>
  <si>
    <t>03 1 02 S0140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</si>
  <si>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</si>
  <si>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 xml:space="preserve">Обеспечение горячим питанием обучающихся муниципальных общеобразовательных организаций, находящихся в социально опасном положении и трудной жизненной ситуации </t>
  </si>
  <si>
    <t>03 1 02 42031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</si>
  <si>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</si>
  <si>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</si>
  <si>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</si>
  <si>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</si>
  <si>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</si>
  <si>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</si>
  <si>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Обеспечение обучающихся 5-11 классов из семей граждан, участвующих в проведении специальной военной операции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</si>
  <si>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</si>
  <si>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</si>
  <si>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</si>
  <si>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03 1 04 S0130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</si>
  <si>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</si>
  <si>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</si>
  <si>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</si>
  <si>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</si>
  <si>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03 1 02 42090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</si>
  <si>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</si>
  <si>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</si>
  <si>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Реализация мероприятий, направленных  на оказание поддержки муниципальным учреждениям в сфере культуры</t>
  </si>
  <si>
    <t>Иные межбюджетные трансферты (м/б)</t>
  </si>
  <si>
    <t>Иные межбюджетные трансферты (р/б)</t>
  </si>
  <si>
    <t>03 2 04 S0010</t>
  </si>
  <si>
    <t>03 2 04 L4671</t>
  </si>
  <si>
    <t>02 1 02 L4971</t>
  </si>
  <si>
    <t>03 1  02 42010</t>
  </si>
  <si>
    <t>04 1 02 42070</t>
  </si>
  <si>
    <t>Прочие межбюджетные трансферты общего характера</t>
  </si>
  <si>
    <t>00 0 00 00000</t>
  </si>
  <si>
    <t>03 2 04 S0030</t>
  </si>
  <si>
    <t>Основное мероприятие "Обеспечение доступности услуг в сфере образования"</t>
  </si>
  <si>
    <t>03 1 05 00000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</si>
  <si>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</si>
  <si>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</si>
  <si>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03 1 02 000М0</t>
  </si>
  <si>
    <t>831</t>
  </si>
  <si>
    <t>Исполнение судебных актов Российской Федерации и мировых соглашений по возмещению причиненного вреда</t>
  </si>
  <si>
    <t>Капитальный ремонт и ремонт искусственных сооружений на автомобильных дорогах общего пользования местного значения</t>
  </si>
  <si>
    <t>02 2 04 S02Д4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</si>
  <si>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</si>
  <si>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</si>
  <si>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</si>
  <si>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</si>
  <si>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</si>
  <si>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</si>
  <si>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</si>
  <si>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03 1 02 42033</t>
  </si>
  <si>
    <t>03 1 02 42035</t>
  </si>
  <si>
    <t>Софинансирование расходных обязательств на реализацию мероприятий, направленных на развитие общего образования</t>
  </si>
  <si>
    <t>03 1 02 S0070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</si>
  <si>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</si>
  <si>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</si>
  <si>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Резервный фонд Администрации Чемальского района</t>
  </si>
  <si>
    <t>99 0 00 0Ш200</t>
  </si>
  <si>
    <t>Пособия, компенсации и иные социальные выплаты гражданам, кроме публичных нормативных обязательств (р/б)</t>
  </si>
  <si>
    <t>Профессиональная подготовка, переподготовка и повышение квалификации</t>
  </si>
  <si>
    <t>04 1 03 00000</t>
  </si>
  <si>
    <t>Основное мероприятие "Повышение квалификации работников органов местного самоуправления и муниципальных учреждений"</t>
  </si>
  <si>
    <t>04 1 И2 S0370</t>
  </si>
  <si>
    <t>04 1 И2 S0710</t>
  </si>
  <si>
    <t>02 2 04 S02Д2</t>
  </si>
  <si>
    <t>Капитальный ремонт и ремонт автомобильных дорог общего пользования местного значения</t>
  </si>
  <si>
    <t>Реализация мероприятий индивидуальной программы социально-экономического развития Республики Алтай в муниципальных образованиях</t>
  </si>
  <si>
    <t>02 2 02 L3210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</si>
  <si>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 </t>
  </si>
  <si>
    <t>03 1 02 50504</t>
  </si>
  <si>
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 </t>
  </si>
  <si>
    <t>Реализация мероприятий по подготовке объектов коммунального комплекса к прохождению осенне-зимнего периода 2024-2025 годов за счет средств резервного фонда Правительства Российской Федерации</t>
  </si>
  <si>
    <t>02 2 02 L651F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</si>
  <si>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</si>
  <si>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</si>
  <si>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На возмещение родительской платы, на оказание услуг по присмотру и уходу за детьми, осваивающих образовательные программы дошкольного образования из семей граждан, участвующих в проведении специальной военной операции</t>
  </si>
  <si>
    <t>03 1 02 00М0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</si>
  <si>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</si>
  <si>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03 1 02 S0200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</si>
  <si>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 за счет межбюджетных трансфертов</t>
  </si>
  <si>
    <t>03 1 02 42Т32</t>
  </si>
  <si>
    <t>03 1 02 42Т31</t>
  </si>
  <si>
    <t>03 1 02 S0Т70</t>
  </si>
  <si>
    <t>Софинансирование мероприятий, на повышения оплаты труда работников муниципальных учреждений культуры в Республике Алтай</t>
  </si>
  <si>
    <t>03 2 01 SТ030</t>
  </si>
  <si>
    <t>03 2 04 SТ030</t>
  </si>
  <si>
    <t>Приложение № 4
к решению "О  внесении изменений в бюджет муниципального образования "Чемальский район" Республики Алтай на 2024 год и на  плановый период 2025 и 2026 годов"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</si>
</sst>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0.0_ ;\-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164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166" fontId="10" fillId="0" borderId="1" xfId="9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164" fontId="11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justify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0" fillId="0" borderId="6" xfId="0" applyNumberFormat="1" applyFont="1" applyFill="1" applyBorder="1" applyAlignment="1">
      <alignment horizontal="center" wrapText="1"/>
    </xf>
    <xf numFmtId="164" fontId="11" fillId="0" borderId="6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165" fontId="11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7" fillId="0" borderId="5" xfId="0" applyFont="1" applyFill="1" applyBorder="1" applyAlignment="1">
      <alignment horizontal="right"/>
    </xf>
    <xf numFmtId="0" fontId="7" fillId="0" borderId="0" xfId="0" applyFont="1" applyFill="1" applyAlignment="1">
      <alignment horizontal="right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0"/>
  <sheetViews>
    <sheetView tabSelected="1" view="pageBreakPreview" topLeftCell="A591" zoomScale="90" zoomScaleSheetLayoutView="90" workbookViewId="0">
      <selection activeCell="H14" sqref="H14"/>
    </sheetView>
  </sheetViews>
  <sheetFormatPr defaultRowHeight="12.75"/>
  <cols>
    <col min="1" max="1" width="5.140625" style="3" customWidth="1"/>
    <col min="2" max="2" width="52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9.5703125" style="5" customWidth="1"/>
    <col min="9" max="9" width="10.42578125" style="5" customWidth="1"/>
    <col min="10" max="243" width="9.140625" style="2"/>
    <col min="244" max="244" width="3.5703125" style="2" customWidth="1"/>
    <col min="245" max="245" width="40.85546875" style="2" customWidth="1"/>
    <col min="246" max="246" width="5.140625" style="2" customWidth="1"/>
    <col min="247" max="248" width="4.28515625" style="2" customWidth="1"/>
    <col min="249" max="249" width="8.5703125" style="2" customWidth="1"/>
    <col min="250" max="250" width="6.7109375" style="2" customWidth="1"/>
    <col min="251" max="251" width="11.28515625" style="2" customWidth="1"/>
    <col min="252" max="252" width="12.28515625" style="2" customWidth="1"/>
    <col min="253" max="499" width="9.140625" style="2"/>
    <col min="500" max="500" width="3.5703125" style="2" customWidth="1"/>
    <col min="501" max="501" width="40.85546875" style="2" customWidth="1"/>
    <col min="502" max="502" width="5.140625" style="2" customWidth="1"/>
    <col min="503" max="504" width="4.28515625" style="2" customWidth="1"/>
    <col min="505" max="505" width="8.5703125" style="2" customWidth="1"/>
    <col min="506" max="506" width="6.7109375" style="2" customWidth="1"/>
    <col min="507" max="507" width="11.28515625" style="2" customWidth="1"/>
    <col min="508" max="508" width="12.28515625" style="2" customWidth="1"/>
    <col min="509" max="755" width="9.140625" style="2"/>
    <col min="756" max="756" width="3.5703125" style="2" customWidth="1"/>
    <col min="757" max="757" width="40.85546875" style="2" customWidth="1"/>
    <col min="758" max="758" width="5.140625" style="2" customWidth="1"/>
    <col min="759" max="760" width="4.28515625" style="2" customWidth="1"/>
    <col min="761" max="761" width="8.5703125" style="2" customWidth="1"/>
    <col min="762" max="762" width="6.7109375" style="2" customWidth="1"/>
    <col min="763" max="763" width="11.28515625" style="2" customWidth="1"/>
    <col min="764" max="764" width="12.28515625" style="2" customWidth="1"/>
    <col min="765" max="1011" width="9.140625" style="2"/>
    <col min="1012" max="1012" width="3.5703125" style="2" customWidth="1"/>
    <col min="1013" max="1013" width="40.85546875" style="2" customWidth="1"/>
    <col min="1014" max="1014" width="5.140625" style="2" customWidth="1"/>
    <col min="1015" max="1016" width="4.28515625" style="2" customWidth="1"/>
    <col min="1017" max="1017" width="8.5703125" style="2" customWidth="1"/>
    <col min="1018" max="1018" width="6.7109375" style="2" customWidth="1"/>
    <col min="1019" max="1019" width="11.28515625" style="2" customWidth="1"/>
    <col min="1020" max="1020" width="12.28515625" style="2" customWidth="1"/>
    <col min="1021" max="1267" width="9.140625" style="2"/>
    <col min="1268" max="1268" width="3.5703125" style="2" customWidth="1"/>
    <col min="1269" max="1269" width="40.85546875" style="2" customWidth="1"/>
    <col min="1270" max="1270" width="5.140625" style="2" customWidth="1"/>
    <col min="1271" max="1272" width="4.28515625" style="2" customWidth="1"/>
    <col min="1273" max="1273" width="8.5703125" style="2" customWidth="1"/>
    <col min="1274" max="1274" width="6.7109375" style="2" customWidth="1"/>
    <col min="1275" max="1275" width="11.28515625" style="2" customWidth="1"/>
    <col min="1276" max="1276" width="12.28515625" style="2" customWidth="1"/>
    <col min="1277" max="1523" width="9.140625" style="2"/>
    <col min="1524" max="1524" width="3.5703125" style="2" customWidth="1"/>
    <col min="1525" max="1525" width="40.85546875" style="2" customWidth="1"/>
    <col min="1526" max="1526" width="5.140625" style="2" customWidth="1"/>
    <col min="1527" max="1528" width="4.28515625" style="2" customWidth="1"/>
    <col min="1529" max="1529" width="8.5703125" style="2" customWidth="1"/>
    <col min="1530" max="1530" width="6.7109375" style="2" customWidth="1"/>
    <col min="1531" max="1531" width="11.28515625" style="2" customWidth="1"/>
    <col min="1532" max="1532" width="12.28515625" style="2" customWidth="1"/>
    <col min="1533" max="1779" width="9.140625" style="2"/>
    <col min="1780" max="1780" width="3.5703125" style="2" customWidth="1"/>
    <col min="1781" max="1781" width="40.85546875" style="2" customWidth="1"/>
    <col min="1782" max="1782" width="5.140625" style="2" customWidth="1"/>
    <col min="1783" max="1784" width="4.28515625" style="2" customWidth="1"/>
    <col min="1785" max="1785" width="8.5703125" style="2" customWidth="1"/>
    <col min="1786" max="1786" width="6.7109375" style="2" customWidth="1"/>
    <col min="1787" max="1787" width="11.28515625" style="2" customWidth="1"/>
    <col min="1788" max="1788" width="12.28515625" style="2" customWidth="1"/>
    <col min="1789" max="2035" width="9.140625" style="2"/>
    <col min="2036" max="2036" width="3.5703125" style="2" customWidth="1"/>
    <col min="2037" max="2037" width="40.85546875" style="2" customWidth="1"/>
    <col min="2038" max="2038" width="5.140625" style="2" customWidth="1"/>
    <col min="2039" max="2040" width="4.28515625" style="2" customWidth="1"/>
    <col min="2041" max="2041" width="8.5703125" style="2" customWidth="1"/>
    <col min="2042" max="2042" width="6.7109375" style="2" customWidth="1"/>
    <col min="2043" max="2043" width="11.28515625" style="2" customWidth="1"/>
    <col min="2044" max="2044" width="12.28515625" style="2" customWidth="1"/>
    <col min="2045" max="2291" width="9.140625" style="2"/>
    <col min="2292" max="2292" width="3.5703125" style="2" customWidth="1"/>
    <col min="2293" max="2293" width="40.85546875" style="2" customWidth="1"/>
    <col min="2294" max="2294" width="5.140625" style="2" customWidth="1"/>
    <col min="2295" max="2296" width="4.28515625" style="2" customWidth="1"/>
    <col min="2297" max="2297" width="8.5703125" style="2" customWidth="1"/>
    <col min="2298" max="2298" width="6.7109375" style="2" customWidth="1"/>
    <col min="2299" max="2299" width="11.28515625" style="2" customWidth="1"/>
    <col min="2300" max="2300" width="12.28515625" style="2" customWidth="1"/>
    <col min="2301" max="2547" width="9.140625" style="2"/>
    <col min="2548" max="2548" width="3.5703125" style="2" customWidth="1"/>
    <col min="2549" max="2549" width="40.85546875" style="2" customWidth="1"/>
    <col min="2550" max="2550" width="5.140625" style="2" customWidth="1"/>
    <col min="2551" max="2552" width="4.28515625" style="2" customWidth="1"/>
    <col min="2553" max="2553" width="8.5703125" style="2" customWidth="1"/>
    <col min="2554" max="2554" width="6.7109375" style="2" customWidth="1"/>
    <col min="2555" max="2555" width="11.28515625" style="2" customWidth="1"/>
    <col min="2556" max="2556" width="12.28515625" style="2" customWidth="1"/>
    <col min="2557" max="2803" width="9.140625" style="2"/>
    <col min="2804" max="2804" width="3.5703125" style="2" customWidth="1"/>
    <col min="2805" max="2805" width="40.85546875" style="2" customWidth="1"/>
    <col min="2806" max="2806" width="5.140625" style="2" customWidth="1"/>
    <col min="2807" max="2808" width="4.28515625" style="2" customWidth="1"/>
    <col min="2809" max="2809" width="8.5703125" style="2" customWidth="1"/>
    <col min="2810" max="2810" width="6.7109375" style="2" customWidth="1"/>
    <col min="2811" max="2811" width="11.28515625" style="2" customWidth="1"/>
    <col min="2812" max="2812" width="12.28515625" style="2" customWidth="1"/>
    <col min="2813" max="3059" width="9.140625" style="2"/>
    <col min="3060" max="3060" width="3.5703125" style="2" customWidth="1"/>
    <col min="3061" max="3061" width="40.85546875" style="2" customWidth="1"/>
    <col min="3062" max="3062" width="5.140625" style="2" customWidth="1"/>
    <col min="3063" max="3064" width="4.28515625" style="2" customWidth="1"/>
    <col min="3065" max="3065" width="8.5703125" style="2" customWidth="1"/>
    <col min="3066" max="3066" width="6.7109375" style="2" customWidth="1"/>
    <col min="3067" max="3067" width="11.28515625" style="2" customWidth="1"/>
    <col min="3068" max="3068" width="12.28515625" style="2" customWidth="1"/>
    <col min="3069" max="3315" width="9.140625" style="2"/>
    <col min="3316" max="3316" width="3.5703125" style="2" customWidth="1"/>
    <col min="3317" max="3317" width="40.85546875" style="2" customWidth="1"/>
    <col min="3318" max="3318" width="5.140625" style="2" customWidth="1"/>
    <col min="3319" max="3320" width="4.28515625" style="2" customWidth="1"/>
    <col min="3321" max="3321" width="8.5703125" style="2" customWidth="1"/>
    <col min="3322" max="3322" width="6.7109375" style="2" customWidth="1"/>
    <col min="3323" max="3323" width="11.28515625" style="2" customWidth="1"/>
    <col min="3324" max="3324" width="12.28515625" style="2" customWidth="1"/>
    <col min="3325" max="3571" width="9.140625" style="2"/>
    <col min="3572" max="3572" width="3.5703125" style="2" customWidth="1"/>
    <col min="3573" max="3573" width="40.85546875" style="2" customWidth="1"/>
    <col min="3574" max="3574" width="5.140625" style="2" customWidth="1"/>
    <col min="3575" max="3576" width="4.28515625" style="2" customWidth="1"/>
    <col min="3577" max="3577" width="8.5703125" style="2" customWidth="1"/>
    <col min="3578" max="3578" width="6.7109375" style="2" customWidth="1"/>
    <col min="3579" max="3579" width="11.28515625" style="2" customWidth="1"/>
    <col min="3580" max="3580" width="12.28515625" style="2" customWidth="1"/>
    <col min="3581" max="3827" width="9.140625" style="2"/>
    <col min="3828" max="3828" width="3.5703125" style="2" customWidth="1"/>
    <col min="3829" max="3829" width="40.85546875" style="2" customWidth="1"/>
    <col min="3830" max="3830" width="5.140625" style="2" customWidth="1"/>
    <col min="3831" max="3832" width="4.28515625" style="2" customWidth="1"/>
    <col min="3833" max="3833" width="8.5703125" style="2" customWidth="1"/>
    <col min="3834" max="3834" width="6.7109375" style="2" customWidth="1"/>
    <col min="3835" max="3835" width="11.28515625" style="2" customWidth="1"/>
    <col min="3836" max="3836" width="12.28515625" style="2" customWidth="1"/>
    <col min="3837" max="4083" width="9.140625" style="2"/>
    <col min="4084" max="4084" width="3.5703125" style="2" customWidth="1"/>
    <col min="4085" max="4085" width="40.85546875" style="2" customWidth="1"/>
    <col min="4086" max="4086" width="5.140625" style="2" customWidth="1"/>
    <col min="4087" max="4088" width="4.28515625" style="2" customWidth="1"/>
    <col min="4089" max="4089" width="8.5703125" style="2" customWidth="1"/>
    <col min="4090" max="4090" width="6.7109375" style="2" customWidth="1"/>
    <col min="4091" max="4091" width="11.28515625" style="2" customWidth="1"/>
    <col min="4092" max="4092" width="12.28515625" style="2" customWidth="1"/>
    <col min="4093" max="4339" width="9.140625" style="2"/>
    <col min="4340" max="4340" width="3.5703125" style="2" customWidth="1"/>
    <col min="4341" max="4341" width="40.85546875" style="2" customWidth="1"/>
    <col min="4342" max="4342" width="5.140625" style="2" customWidth="1"/>
    <col min="4343" max="4344" width="4.28515625" style="2" customWidth="1"/>
    <col min="4345" max="4345" width="8.5703125" style="2" customWidth="1"/>
    <col min="4346" max="4346" width="6.7109375" style="2" customWidth="1"/>
    <col min="4347" max="4347" width="11.28515625" style="2" customWidth="1"/>
    <col min="4348" max="4348" width="12.28515625" style="2" customWidth="1"/>
    <col min="4349" max="4595" width="9.140625" style="2"/>
    <col min="4596" max="4596" width="3.5703125" style="2" customWidth="1"/>
    <col min="4597" max="4597" width="40.85546875" style="2" customWidth="1"/>
    <col min="4598" max="4598" width="5.140625" style="2" customWidth="1"/>
    <col min="4599" max="4600" width="4.28515625" style="2" customWidth="1"/>
    <col min="4601" max="4601" width="8.5703125" style="2" customWidth="1"/>
    <col min="4602" max="4602" width="6.7109375" style="2" customWidth="1"/>
    <col min="4603" max="4603" width="11.28515625" style="2" customWidth="1"/>
    <col min="4604" max="4604" width="12.28515625" style="2" customWidth="1"/>
    <col min="4605" max="4851" width="9.140625" style="2"/>
    <col min="4852" max="4852" width="3.5703125" style="2" customWidth="1"/>
    <col min="4853" max="4853" width="40.85546875" style="2" customWidth="1"/>
    <col min="4854" max="4854" width="5.140625" style="2" customWidth="1"/>
    <col min="4855" max="4856" width="4.28515625" style="2" customWidth="1"/>
    <col min="4857" max="4857" width="8.5703125" style="2" customWidth="1"/>
    <col min="4858" max="4858" width="6.7109375" style="2" customWidth="1"/>
    <col min="4859" max="4859" width="11.28515625" style="2" customWidth="1"/>
    <col min="4860" max="4860" width="12.28515625" style="2" customWidth="1"/>
    <col min="4861" max="5107" width="9.140625" style="2"/>
    <col min="5108" max="5108" width="3.5703125" style="2" customWidth="1"/>
    <col min="5109" max="5109" width="40.85546875" style="2" customWidth="1"/>
    <col min="5110" max="5110" width="5.140625" style="2" customWidth="1"/>
    <col min="5111" max="5112" width="4.28515625" style="2" customWidth="1"/>
    <col min="5113" max="5113" width="8.5703125" style="2" customWidth="1"/>
    <col min="5114" max="5114" width="6.7109375" style="2" customWidth="1"/>
    <col min="5115" max="5115" width="11.28515625" style="2" customWidth="1"/>
    <col min="5116" max="5116" width="12.28515625" style="2" customWidth="1"/>
    <col min="5117" max="5363" width="9.140625" style="2"/>
    <col min="5364" max="5364" width="3.5703125" style="2" customWidth="1"/>
    <col min="5365" max="5365" width="40.85546875" style="2" customWidth="1"/>
    <col min="5366" max="5366" width="5.140625" style="2" customWidth="1"/>
    <col min="5367" max="5368" width="4.28515625" style="2" customWidth="1"/>
    <col min="5369" max="5369" width="8.5703125" style="2" customWidth="1"/>
    <col min="5370" max="5370" width="6.7109375" style="2" customWidth="1"/>
    <col min="5371" max="5371" width="11.28515625" style="2" customWidth="1"/>
    <col min="5372" max="5372" width="12.28515625" style="2" customWidth="1"/>
    <col min="5373" max="5619" width="9.140625" style="2"/>
    <col min="5620" max="5620" width="3.5703125" style="2" customWidth="1"/>
    <col min="5621" max="5621" width="40.85546875" style="2" customWidth="1"/>
    <col min="5622" max="5622" width="5.140625" style="2" customWidth="1"/>
    <col min="5623" max="5624" width="4.28515625" style="2" customWidth="1"/>
    <col min="5625" max="5625" width="8.5703125" style="2" customWidth="1"/>
    <col min="5626" max="5626" width="6.7109375" style="2" customWidth="1"/>
    <col min="5627" max="5627" width="11.28515625" style="2" customWidth="1"/>
    <col min="5628" max="5628" width="12.28515625" style="2" customWidth="1"/>
    <col min="5629" max="5875" width="9.140625" style="2"/>
    <col min="5876" max="5876" width="3.5703125" style="2" customWidth="1"/>
    <col min="5877" max="5877" width="40.85546875" style="2" customWidth="1"/>
    <col min="5878" max="5878" width="5.140625" style="2" customWidth="1"/>
    <col min="5879" max="5880" width="4.28515625" style="2" customWidth="1"/>
    <col min="5881" max="5881" width="8.5703125" style="2" customWidth="1"/>
    <col min="5882" max="5882" width="6.7109375" style="2" customWidth="1"/>
    <col min="5883" max="5883" width="11.28515625" style="2" customWidth="1"/>
    <col min="5884" max="5884" width="12.28515625" style="2" customWidth="1"/>
    <col min="5885" max="6131" width="9.140625" style="2"/>
    <col min="6132" max="6132" width="3.5703125" style="2" customWidth="1"/>
    <col min="6133" max="6133" width="40.85546875" style="2" customWidth="1"/>
    <col min="6134" max="6134" width="5.140625" style="2" customWidth="1"/>
    <col min="6135" max="6136" width="4.28515625" style="2" customWidth="1"/>
    <col min="6137" max="6137" width="8.5703125" style="2" customWidth="1"/>
    <col min="6138" max="6138" width="6.7109375" style="2" customWidth="1"/>
    <col min="6139" max="6139" width="11.28515625" style="2" customWidth="1"/>
    <col min="6140" max="6140" width="12.28515625" style="2" customWidth="1"/>
    <col min="6141" max="6387" width="9.140625" style="2"/>
    <col min="6388" max="6388" width="3.5703125" style="2" customWidth="1"/>
    <col min="6389" max="6389" width="40.85546875" style="2" customWidth="1"/>
    <col min="6390" max="6390" width="5.140625" style="2" customWidth="1"/>
    <col min="6391" max="6392" width="4.28515625" style="2" customWidth="1"/>
    <col min="6393" max="6393" width="8.5703125" style="2" customWidth="1"/>
    <col min="6394" max="6394" width="6.7109375" style="2" customWidth="1"/>
    <col min="6395" max="6395" width="11.28515625" style="2" customWidth="1"/>
    <col min="6396" max="6396" width="12.28515625" style="2" customWidth="1"/>
    <col min="6397" max="6643" width="9.140625" style="2"/>
    <col min="6644" max="6644" width="3.5703125" style="2" customWidth="1"/>
    <col min="6645" max="6645" width="40.85546875" style="2" customWidth="1"/>
    <col min="6646" max="6646" width="5.140625" style="2" customWidth="1"/>
    <col min="6647" max="6648" width="4.28515625" style="2" customWidth="1"/>
    <col min="6649" max="6649" width="8.5703125" style="2" customWidth="1"/>
    <col min="6650" max="6650" width="6.7109375" style="2" customWidth="1"/>
    <col min="6651" max="6651" width="11.28515625" style="2" customWidth="1"/>
    <col min="6652" max="6652" width="12.28515625" style="2" customWidth="1"/>
    <col min="6653" max="6899" width="9.140625" style="2"/>
    <col min="6900" max="6900" width="3.5703125" style="2" customWidth="1"/>
    <col min="6901" max="6901" width="40.85546875" style="2" customWidth="1"/>
    <col min="6902" max="6902" width="5.140625" style="2" customWidth="1"/>
    <col min="6903" max="6904" width="4.28515625" style="2" customWidth="1"/>
    <col min="6905" max="6905" width="8.5703125" style="2" customWidth="1"/>
    <col min="6906" max="6906" width="6.7109375" style="2" customWidth="1"/>
    <col min="6907" max="6907" width="11.28515625" style="2" customWidth="1"/>
    <col min="6908" max="6908" width="12.28515625" style="2" customWidth="1"/>
    <col min="6909" max="7155" width="9.140625" style="2"/>
    <col min="7156" max="7156" width="3.5703125" style="2" customWidth="1"/>
    <col min="7157" max="7157" width="40.85546875" style="2" customWidth="1"/>
    <col min="7158" max="7158" width="5.140625" style="2" customWidth="1"/>
    <col min="7159" max="7160" width="4.28515625" style="2" customWidth="1"/>
    <col min="7161" max="7161" width="8.5703125" style="2" customWidth="1"/>
    <col min="7162" max="7162" width="6.7109375" style="2" customWidth="1"/>
    <col min="7163" max="7163" width="11.28515625" style="2" customWidth="1"/>
    <col min="7164" max="7164" width="12.28515625" style="2" customWidth="1"/>
    <col min="7165" max="7411" width="9.140625" style="2"/>
    <col min="7412" max="7412" width="3.5703125" style="2" customWidth="1"/>
    <col min="7413" max="7413" width="40.85546875" style="2" customWidth="1"/>
    <col min="7414" max="7414" width="5.140625" style="2" customWidth="1"/>
    <col min="7415" max="7416" width="4.28515625" style="2" customWidth="1"/>
    <col min="7417" max="7417" width="8.5703125" style="2" customWidth="1"/>
    <col min="7418" max="7418" width="6.7109375" style="2" customWidth="1"/>
    <col min="7419" max="7419" width="11.28515625" style="2" customWidth="1"/>
    <col min="7420" max="7420" width="12.28515625" style="2" customWidth="1"/>
    <col min="7421" max="7667" width="9.140625" style="2"/>
    <col min="7668" max="7668" width="3.5703125" style="2" customWidth="1"/>
    <col min="7669" max="7669" width="40.85546875" style="2" customWidth="1"/>
    <col min="7670" max="7670" width="5.140625" style="2" customWidth="1"/>
    <col min="7671" max="7672" width="4.28515625" style="2" customWidth="1"/>
    <col min="7673" max="7673" width="8.5703125" style="2" customWidth="1"/>
    <col min="7674" max="7674" width="6.7109375" style="2" customWidth="1"/>
    <col min="7675" max="7675" width="11.28515625" style="2" customWidth="1"/>
    <col min="7676" max="7676" width="12.28515625" style="2" customWidth="1"/>
    <col min="7677" max="7923" width="9.140625" style="2"/>
    <col min="7924" max="7924" width="3.5703125" style="2" customWidth="1"/>
    <col min="7925" max="7925" width="40.85546875" style="2" customWidth="1"/>
    <col min="7926" max="7926" width="5.140625" style="2" customWidth="1"/>
    <col min="7927" max="7928" width="4.28515625" style="2" customWidth="1"/>
    <col min="7929" max="7929" width="8.5703125" style="2" customWidth="1"/>
    <col min="7930" max="7930" width="6.7109375" style="2" customWidth="1"/>
    <col min="7931" max="7931" width="11.28515625" style="2" customWidth="1"/>
    <col min="7932" max="7932" width="12.28515625" style="2" customWidth="1"/>
    <col min="7933" max="8179" width="9.140625" style="2"/>
    <col min="8180" max="8180" width="3.5703125" style="2" customWidth="1"/>
    <col min="8181" max="8181" width="40.85546875" style="2" customWidth="1"/>
    <col min="8182" max="8182" width="5.140625" style="2" customWidth="1"/>
    <col min="8183" max="8184" width="4.28515625" style="2" customWidth="1"/>
    <col min="8185" max="8185" width="8.5703125" style="2" customWidth="1"/>
    <col min="8186" max="8186" width="6.7109375" style="2" customWidth="1"/>
    <col min="8187" max="8187" width="11.28515625" style="2" customWidth="1"/>
    <col min="8188" max="8188" width="12.28515625" style="2" customWidth="1"/>
    <col min="8189" max="8435" width="9.140625" style="2"/>
    <col min="8436" max="8436" width="3.5703125" style="2" customWidth="1"/>
    <col min="8437" max="8437" width="40.85546875" style="2" customWidth="1"/>
    <col min="8438" max="8438" width="5.140625" style="2" customWidth="1"/>
    <col min="8439" max="8440" width="4.28515625" style="2" customWidth="1"/>
    <col min="8441" max="8441" width="8.5703125" style="2" customWidth="1"/>
    <col min="8442" max="8442" width="6.7109375" style="2" customWidth="1"/>
    <col min="8443" max="8443" width="11.28515625" style="2" customWidth="1"/>
    <col min="8444" max="8444" width="12.28515625" style="2" customWidth="1"/>
    <col min="8445" max="8691" width="9.140625" style="2"/>
    <col min="8692" max="8692" width="3.5703125" style="2" customWidth="1"/>
    <col min="8693" max="8693" width="40.85546875" style="2" customWidth="1"/>
    <col min="8694" max="8694" width="5.140625" style="2" customWidth="1"/>
    <col min="8695" max="8696" width="4.28515625" style="2" customWidth="1"/>
    <col min="8697" max="8697" width="8.5703125" style="2" customWidth="1"/>
    <col min="8698" max="8698" width="6.7109375" style="2" customWidth="1"/>
    <col min="8699" max="8699" width="11.28515625" style="2" customWidth="1"/>
    <col min="8700" max="8700" width="12.28515625" style="2" customWidth="1"/>
    <col min="8701" max="8947" width="9.140625" style="2"/>
    <col min="8948" max="8948" width="3.5703125" style="2" customWidth="1"/>
    <col min="8949" max="8949" width="40.85546875" style="2" customWidth="1"/>
    <col min="8950" max="8950" width="5.140625" style="2" customWidth="1"/>
    <col min="8951" max="8952" width="4.28515625" style="2" customWidth="1"/>
    <col min="8953" max="8953" width="8.5703125" style="2" customWidth="1"/>
    <col min="8954" max="8954" width="6.7109375" style="2" customWidth="1"/>
    <col min="8955" max="8955" width="11.28515625" style="2" customWidth="1"/>
    <col min="8956" max="8956" width="12.28515625" style="2" customWidth="1"/>
    <col min="8957" max="9203" width="9.140625" style="2"/>
    <col min="9204" max="9204" width="3.5703125" style="2" customWidth="1"/>
    <col min="9205" max="9205" width="40.85546875" style="2" customWidth="1"/>
    <col min="9206" max="9206" width="5.140625" style="2" customWidth="1"/>
    <col min="9207" max="9208" width="4.28515625" style="2" customWidth="1"/>
    <col min="9209" max="9209" width="8.5703125" style="2" customWidth="1"/>
    <col min="9210" max="9210" width="6.7109375" style="2" customWidth="1"/>
    <col min="9211" max="9211" width="11.28515625" style="2" customWidth="1"/>
    <col min="9212" max="9212" width="12.28515625" style="2" customWidth="1"/>
    <col min="9213" max="9459" width="9.140625" style="2"/>
    <col min="9460" max="9460" width="3.5703125" style="2" customWidth="1"/>
    <col min="9461" max="9461" width="40.85546875" style="2" customWidth="1"/>
    <col min="9462" max="9462" width="5.140625" style="2" customWidth="1"/>
    <col min="9463" max="9464" width="4.28515625" style="2" customWidth="1"/>
    <col min="9465" max="9465" width="8.5703125" style="2" customWidth="1"/>
    <col min="9466" max="9466" width="6.7109375" style="2" customWidth="1"/>
    <col min="9467" max="9467" width="11.28515625" style="2" customWidth="1"/>
    <col min="9468" max="9468" width="12.28515625" style="2" customWidth="1"/>
    <col min="9469" max="9715" width="9.140625" style="2"/>
    <col min="9716" max="9716" width="3.5703125" style="2" customWidth="1"/>
    <col min="9717" max="9717" width="40.85546875" style="2" customWidth="1"/>
    <col min="9718" max="9718" width="5.140625" style="2" customWidth="1"/>
    <col min="9719" max="9720" width="4.28515625" style="2" customWidth="1"/>
    <col min="9721" max="9721" width="8.5703125" style="2" customWidth="1"/>
    <col min="9722" max="9722" width="6.7109375" style="2" customWidth="1"/>
    <col min="9723" max="9723" width="11.28515625" style="2" customWidth="1"/>
    <col min="9724" max="9724" width="12.28515625" style="2" customWidth="1"/>
    <col min="9725" max="9971" width="9.140625" style="2"/>
    <col min="9972" max="9972" width="3.5703125" style="2" customWidth="1"/>
    <col min="9973" max="9973" width="40.85546875" style="2" customWidth="1"/>
    <col min="9974" max="9974" width="5.140625" style="2" customWidth="1"/>
    <col min="9975" max="9976" width="4.28515625" style="2" customWidth="1"/>
    <col min="9977" max="9977" width="8.5703125" style="2" customWidth="1"/>
    <col min="9978" max="9978" width="6.7109375" style="2" customWidth="1"/>
    <col min="9979" max="9979" width="11.28515625" style="2" customWidth="1"/>
    <col min="9980" max="9980" width="12.28515625" style="2" customWidth="1"/>
    <col min="9981" max="10227" width="9.140625" style="2"/>
    <col min="10228" max="10228" width="3.5703125" style="2" customWidth="1"/>
    <col min="10229" max="10229" width="40.85546875" style="2" customWidth="1"/>
    <col min="10230" max="10230" width="5.140625" style="2" customWidth="1"/>
    <col min="10231" max="10232" width="4.28515625" style="2" customWidth="1"/>
    <col min="10233" max="10233" width="8.5703125" style="2" customWidth="1"/>
    <col min="10234" max="10234" width="6.7109375" style="2" customWidth="1"/>
    <col min="10235" max="10235" width="11.28515625" style="2" customWidth="1"/>
    <col min="10236" max="10236" width="12.28515625" style="2" customWidth="1"/>
    <col min="10237" max="10483" width="9.140625" style="2"/>
    <col min="10484" max="10484" width="3.5703125" style="2" customWidth="1"/>
    <col min="10485" max="10485" width="40.85546875" style="2" customWidth="1"/>
    <col min="10486" max="10486" width="5.140625" style="2" customWidth="1"/>
    <col min="10487" max="10488" width="4.28515625" style="2" customWidth="1"/>
    <col min="10489" max="10489" width="8.5703125" style="2" customWidth="1"/>
    <col min="10490" max="10490" width="6.7109375" style="2" customWidth="1"/>
    <col min="10491" max="10491" width="11.28515625" style="2" customWidth="1"/>
    <col min="10492" max="10492" width="12.28515625" style="2" customWidth="1"/>
    <col min="10493" max="10739" width="9.140625" style="2"/>
    <col min="10740" max="10740" width="3.5703125" style="2" customWidth="1"/>
    <col min="10741" max="10741" width="40.85546875" style="2" customWidth="1"/>
    <col min="10742" max="10742" width="5.140625" style="2" customWidth="1"/>
    <col min="10743" max="10744" width="4.28515625" style="2" customWidth="1"/>
    <col min="10745" max="10745" width="8.5703125" style="2" customWidth="1"/>
    <col min="10746" max="10746" width="6.7109375" style="2" customWidth="1"/>
    <col min="10747" max="10747" width="11.28515625" style="2" customWidth="1"/>
    <col min="10748" max="10748" width="12.28515625" style="2" customWidth="1"/>
    <col min="10749" max="10995" width="9.140625" style="2"/>
    <col min="10996" max="10996" width="3.5703125" style="2" customWidth="1"/>
    <col min="10997" max="10997" width="40.85546875" style="2" customWidth="1"/>
    <col min="10998" max="10998" width="5.140625" style="2" customWidth="1"/>
    <col min="10999" max="11000" width="4.28515625" style="2" customWidth="1"/>
    <col min="11001" max="11001" width="8.5703125" style="2" customWidth="1"/>
    <col min="11002" max="11002" width="6.7109375" style="2" customWidth="1"/>
    <col min="11003" max="11003" width="11.28515625" style="2" customWidth="1"/>
    <col min="11004" max="11004" width="12.28515625" style="2" customWidth="1"/>
    <col min="11005" max="11251" width="9.140625" style="2"/>
    <col min="11252" max="11252" width="3.5703125" style="2" customWidth="1"/>
    <col min="11253" max="11253" width="40.85546875" style="2" customWidth="1"/>
    <col min="11254" max="11254" width="5.140625" style="2" customWidth="1"/>
    <col min="11255" max="11256" width="4.28515625" style="2" customWidth="1"/>
    <col min="11257" max="11257" width="8.5703125" style="2" customWidth="1"/>
    <col min="11258" max="11258" width="6.7109375" style="2" customWidth="1"/>
    <col min="11259" max="11259" width="11.28515625" style="2" customWidth="1"/>
    <col min="11260" max="11260" width="12.28515625" style="2" customWidth="1"/>
    <col min="11261" max="11507" width="9.140625" style="2"/>
    <col min="11508" max="11508" width="3.5703125" style="2" customWidth="1"/>
    <col min="11509" max="11509" width="40.85546875" style="2" customWidth="1"/>
    <col min="11510" max="11510" width="5.140625" style="2" customWidth="1"/>
    <col min="11511" max="11512" width="4.28515625" style="2" customWidth="1"/>
    <col min="11513" max="11513" width="8.5703125" style="2" customWidth="1"/>
    <col min="11514" max="11514" width="6.7109375" style="2" customWidth="1"/>
    <col min="11515" max="11515" width="11.28515625" style="2" customWidth="1"/>
    <col min="11516" max="11516" width="12.28515625" style="2" customWidth="1"/>
    <col min="11517" max="11763" width="9.140625" style="2"/>
    <col min="11764" max="11764" width="3.5703125" style="2" customWidth="1"/>
    <col min="11765" max="11765" width="40.85546875" style="2" customWidth="1"/>
    <col min="11766" max="11766" width="5.140625" style="2" customWidth="1"/>
    <col min="11767" max="11768" width="4.28515625" style="2" customWidth="1"/>
    <col min="11769" max="11769" width="8.5703125" style="2" customWidth="1"/>
    <col min="11770" max="11770" width="6.7109375" style="2" customWidth="1"/>
    <col min="11771" max="11771" width="11.28515625" style="2" customWidth="1"/>
    <col min="11772" max="11772" width="12.28515625" style="2" customWidth="1"/>
    <col min="11773" max="12019" width="9.140625" style="2"/>
    <col min="12020" max="12020" width="3.5703125" style="2" customWidth="1"/>
    <col min="12021" max="12021" width="40.85546875" style="2" customWidth="1"/>
    <col min="12022" max="12022" width="5.140625" style="2" customWidth="1"/>
    <col min="12023" max="12024" width="4.28515625" style="2" customWidth="1"/>
    <col min="12025" max="12025" width="8.5703125" style="2" customWidth="1"/>
    <col min="12026" max="12026" width="6.7109375" style="2" customWidth="1"/>
    <col min="12027" max="12027" width="11.28515625" style="2" customWidth="1"/>
    <col min="12028" max="12028" width="12.28515625" style="2" customWidth="1"/>
    <col min="12029" max="12275" width="9.140625" style="2"/>
    <col min="12276" max="12276" width="3.5703125" style="2" customWidth="1"/>
    <col min="12277" max="12277" width="40.85546875" style="2" customWidth="1"/>
    <col min="12278" max="12278" width="5.140625" style="2" customWidth="1"/>
    <col min="12279" max="12280" width="4.28515625" style="2" customWidth="1"/>
    <col min="12281" max="12281" width="8.5703125" style="2" customWidth="1"/>
    <col min="12282" max="12282" width="6.7109375" style="2" customWidth="1"/>
    <col min="12283" max="12283" width="11.28515625" style="2" customWidth="1"/>
    <col min="12284" max="12284" width="12.28515625" style="2" customWidth="1"/>
    <col min="12285" max="12531" width="9.140625" style="2"/>
    <col min="12532" max="12532" width="3.5703125" style="2" customWidth="1"/>
    <col min="12533" max="12533" width="40.85546875" style="2" customWidth="1"/>
    <col min="12534" max="12534" width="5.140625" style="2" customWidth="1"/>
    <col min="12535" max="12536" width="4.28515625" style="2" customWidth="1"/>
    <col min="12537" max="12537" width="8.5703125" style="2" customWidth="1"/>
    <col min="12538" max="12538" width="6.7109375" style="2" customWidth="1"/>
    <col min="12539" max="12539" width="11.28515625" style="2" customWidth="1"/>
    <col min="12540" max="12540" width="12.28515625" style="2" customWidth="1"/>
    <col min="12541" max="12787" width="9.140625" style="2"/>
    <col min="12788" max="12788" width="3.5703125" style="2" customWidth="1"/>
    <col min="12789" max="12789" width="40.85546875" style="2" customWidth="1"/>
    <col min="12790" max="12790" width="5.140625" style="2" customWidth="1"/>
    <col min="12791" max="12792" width="4.28515625" style="2" customWidth="1"/>
    <col min="12793" max="12793" width="8.5703125" style="2" customWidth="1"/>
    <col min="12794" max="12794" width="6.7109375" style="2" customWidth="1"/>
    <col min="12795" max="12795" width="11.28515625" style="2" customWidth="1"/>
    <col min="12796" max="12796" width="12.28515625" style="2" customWidth="1"/>
    <col min="12797" max="13043" width="9.140625" style="2"/>
    <col min="13044" max="13044" width="3.5703125" style="2" customWidth="1"/>
    <col min="13045" max="13045" width="40.85546875" style="2" customWidth="1"/>
    <col min="13046" max="13046" width="5.140625" style="2" customWidth="1"/>
    <col min="13047" max="13048" width="4.28515625" style="2" customWidth="1"/>
    <col min="13049" max="13049" width="8.5703125" style="2" customWidth="1"/>
    <col min="13050" max="13050" width="6.7109375" style="2" customWidth="1"/>
    <col min="13051" max="13051" width="11.28515625" style="2" customWidth="1"/>
    <col min="13052" max="13052" width="12.28515625" style="2" customWidth="1"/>
    <col min="13053" max="13299" width="9.140625" style="2"/>
    <col min="13300" max="13300" width="3.5703125" style="2" customWidth="1"/>
    <col min="13301" max="13301" width="40.85546875" style="2" customWidth="1"/>
    <col min="13302" max="13302" width="5.140625" style="2" customWidth="1"/>
    <col min="13303" max="13304" width="4.28515625" style="2" customWidth="1"/>
    <col min="13305" max="13305" width="8.5703125" style="2" customWidth="1"/>
    <col min="13306" max="13306" width="6.7109375" style="2" customWidth="1"/>
    <col min="13307" max="13307" width="11.28515625" style="2" customWidth="1"/>
    <col min="13308" max="13308" width="12.28515625" style="2" customWidth="1"/>
    <col min="13309" max="13555" width="9.140625" style="2"/>
    <col min="13556" max="13556" width="3.5703125" style="2" customWidth="1"/>
    <col min="13557" max="13557" width="40.85546875" style="2" customWidth="1"/>
    <col min="13558" max="13558" width="5.140625" style="2" customWidth="1"/>
    <col min="13559" max="13560" width="4.28515625" style="2" customWidth="1"/>
    <col min="13561" max="13561" width="8.5703125" style="2" customWidth="1"/>
    <col min="13562" max="13562" width="6.7109375" style="2" customWidth="1"/>
    <col min="13563" max="13563" width="11.28515625" style="2" customWidth="1"/>
    <col min="13564" max="13564" width="12.28515625" style="2" customWidth="1"/>
    <col min="13565" max="13811" width="9.140625" style="2"/>
    <col min="13812" max="13812" width="3.5703125" style="2" customWidth="1"/>
    <col min="13813" max="13813" width="40.85546875" style="2" customWidth="1"/>
    <col min="13814" max="13814" width="5.140625" style="2" customWidth="1"/>
    <col min="13815" max="13816" width="4.28515625" style="2" customWidth="1"/>
    <col min="13817" max="13817" width="8.5703125" style="2" customWidth="1"/>
    <col min="13818" max="13818" width="6.7109375" style="2" customWidth="1"/>
    <col min="13819" max="13819" width="11.28515625" style="2" customWidth="1"/>
    <col min="13820" max="13820" width="12.28515625" style="2" customWidth="1"/>
    <col min="13821" max="14067" width="9.140625" style="2"/>
    <col min="14068" max="14068" width="3.5703125" style="2" customWidth="1"/>
    <col min="14069" max="14069" width="40.85546875" style="2" customWidth="1"/>
    <col min="14070" max="14070" width="5.140625" style="2" customWidth="1"/>
    <col min="14071" max="14072" width="4.28515625" style="2" customWidth="1"/>
    <col min="14073" max="14073" width="8.5703125" style="2" customWidth="1"/>
    <col min="14074" max="14074" width="6.7109375" style="2" customWidth="1"/>
    <col min="14075" max="14075" width="11.28515625" style="2" customWidth="1"/>
    <col min="14076" max="14076" width="12.28515625" style="2" customWidth="1"/>
    <col min="14077" max="14323" width="9.140625" style="2"/>
    <col min="14324" max="14324" width="3.5703125" style="2" customWidth="1"/>
    <col min="14325" max="14325" width="40.85546875" style="2" customWidth="1"/>
    <col min="14326" max="14326" width="5.140625" style="2" customWidth="1"/>
    <col min="14327" max="14328" width="4.28515625" style="2" customWidth="1"/>
    <col min="14329" max="14329" width="8.5703125" style="2" customWidth="1"/>
    <col min="14330" max="14330" width="6.7109375" style="2" customWidth="1"/>
    <col min="14331" max="14331" width="11.28515625" style="2" customWidth="1"/>
    <col min="14332" max="14332" width="12.28515625" style="2" customWidth="1"/>
    <col min="14333" max="14579" width="9.140625" style="2"/>
    <col min="14580" max="14580" width="3.5703125" style="2" customWidth="1"/>
    <col min="14581" max="14581" width="40.85546875" style="2" customWidth="1"/>
    <col min="14582" max="14582" width="5.140625" style="2" customWidth="1"/>
    <col min="14583" max="14584" width="4.28515625" style="2" customWidth="1"/>
    <col min="14585" max="14585" width="8.5703125" style="2" customWidth="1"/>
    <col min="14586" max="14586" width="6.7109375" style="2" customWidth="1"/>
    <col min="14587" max="14587" width="11.28515625" style="2" customWidth="1"/>
    <col min="14588" max="14588" width="12.28515625" style="2" customWidth="1"/>
    <col min="14589" max="14835" width="9.140625" style="2"/>
    <col min="14836" max="14836" width="3.5703125" style="2" customWidth="1"/>
    <col min="14837" max="14837" width="40.85546875" style="2" customWidth="1"/>
    <col min="14838" max="14838" width="5.140625" style="2" customWidth="1"/>
    <col min="14839" max="14840" width="4.28515625" style="2" customWidth="1"/>
    <col min="14841" max="14841" width="8.5703125" style="2" customWidth="1"/>
    <col min="14842" max="14842" width="6.7109375" style="2" customWidth="1"/>
    <col min="14843" max="14843" width="11.28515625" style="2" customWidth="1"/>
    <col min="14844" max="14844" width="12.28515625" style="2" customWidth="1"/>
    <col min="14845" max="15091" width="9.140625" style="2"/>
    <col min="15092" max="15092" width="3.5703125" style="2" customWidth="1"/>
    <col min="15093" max="15093" width="40.85546875" style="2" customWidth="1"/>
    <col min="15094" max="15094" width="5.140625" style="2" customWidth="1"/>
    <col min="15095" max="15096" width="4.28515625" style="2" customWidth="1"/>
    <col min="15097" max="15097" width="8.5703125" style="2" customWidth="1"/>
    <col min="15098" max="15098" width="6.7109375" style="2" customWidth="1"/>
    <col min="15099" max="15099" width="11.28515625" style="2" customWidth="1"/>
    <col min="15100" max="15100" width="12.28515625" style="2" customWidth="1"/>
    <col min="15101" max="15347" width="9.140625" style="2"/>
    <col min="15348" max="15348" width="3.5703125" style="2" customWidth="1"/>
    <col min="15349" max="15349" width="40.85546875" style="2" customWidth="1"/>
    <col min="15350" max="15350" width="5.140625" style="2" customWidth="1"/>
    <col min="15351" max="15352" width="4.28515625" style="2" customWidth="1"/>
    <col min="15353" max="15353" width="8.5703125" style="2" customWidth="1"/>
    <col min="15354" max="15354" width="6.7109375" style="2" customWidth="1"/>
    <col min="15355" max="15355" width="11.28515625" style="2" customWidth="1"/>
    <col min="15356" max="15356" width="12.28515625" style="2" customWidth="1"/>
    <col min="15357" max="15603" width="9.140625" style="2"/>
    <col min="15604" max="15604" width="3.5703125" style="2" customWidth="1"/>
    <col min="15605" max="15605" width="40.85546875" style="2" customWidth="1"/>
    <col min="15606" max="15606" width="5.140625" style="2" customWidth="1"/>
    <col min="15607" max="15608" width="4.28515625" style="2" customWidth="1"/>
    <col min="15609" max="15609" width="8.5703125" style="2" customWidth="1"/>
    <col min="15610" max="15610" width="6.7109375" style="2" customWidth="1"/>
    <col min="15611" max="15611" width="11.28515625" style="2" customWidth="1"/>
    <col min="15612" max="15612" width="12.28515625" style="2" customWidth="1"/>
    <col min="15613" max="15859" width="9.140625" style="2"/>
    <col min="15860" max="15860" width="3.5703125" style="2" customWidth="1"/>
    <col min="15861" max="15861" width="40.85546875" style="2" customWidth="1"/>
    <col min="15862" max="15862" width="5.140625" style="2" customWidth="1"/>
    <col min="15863" max="15864" width="4.28515625" style="2" customWidth="1"/>
    <col min="15865" max="15865" width="8.5703125" style="2" customWidth="1"/>
    <col min="15866" max="15866" width="6.7109375" style="2" customWidth="1"/>
    <col min="15867" max="15867" width="11.28515625" style="2" customWidth="1"/>
    <col min="15868" max="15868" width="12.28515625" style="2" customWidth="1"/>
    <col min="15869" max="16115" width="9.140625" style="2"/>
    <col min="16116" max="16116" width="3.5703125" style="2" customWidth="1"/>
    <col min="16117" max="16117" width="40.85546875" style="2" customWidth="1"/>
    <col min="16118" max="16118" width="5.140625" style="2" customWidth="1"/>
    <col min="16119" max="16120" width="4.28515625" style="2" customWidth="1"/>
    <col min="16121" max="16121" width="8.5703125" style="2" customWidth="1"/>
    <col min="16122" max="16122" width="6.7109375" style="2" customWidth="1"/>
    <col min="16123" max="16123" width="11.28515625" style="2" customWidth="1"/>
    <col min="16124" max="16124" width="12.28515625" style="2" customWidth="1"/>
    <col min="16125" max="16384" width="9.140625" style="2"/>
  </cols>
  <sheetData>
    <row r="1" spans="1:9" ht="36" customHeight="1">
      <c r="B1" s="59" t="s">
        <v>530</v>
      </c>
      <c r="C1" s="59"/>
      <c r="D1" s="59"/>
      <c r="E1" s="59"/>
      <c r="F1" s="59"/>
      <c r="G1" s="59"/>
      <c r="H1" s="59"/>
      <c r="I1" s="59"/>
    </row>
    <row r="3" spans="1:9" ht="27.75" customHeight="1">
      <c r="B3" s="59" t="s">
        <v>401</v>
      </c>
      <c r="C3" s="59"/>
      <c r="D3" s="59"/>
      <c r="E3" s="59"/>
      <c r="F3" s="59"/>
      <c r="G3" s="59"/>
      <c r="H3" s="59"/>
      <c r="I3" s="59"/>
    </row>
    <row r="4" spans="1:9">
      <c r="F4" s="1"/>
      <c r="G4" s="1"/>
      <c r="H4" s="1"/>
      <c r="I4" s="1"/>
    </row>
    <row r="5" spans="1:9" ht="50.25" customHeight="1">
      <c r="A5" s="57" t="s">
        <v>393</v>
      </c>
      <c r="B5" s="57"/>
      <c r="C5" s="57"/>
      <c r="D5" s="57"/>
      <c r="E5" s="57"/>
      <c r="F5" s="57"/>
      <c r="G5" s="57"/>
      <c r="H5" s="57"/>
      <c r="I5" s="57"/>
    </row>
    <row r="6" spans="1:9" s="8" customFormat="1">
      <c r="A6" s="6"/>
      <c r="B6" s="6"/>
      <c r="C6" s="6"/>
      <c r="D6" s="6"/>
      <c r="E6" s="7"/>
      <c r="F6" s="58" t="s">
        <v>258</v>
      </c>
      <c r="G6" s="58"/>
      <c r="H6" s="58"/>
      <c r="I6" s="58"/>
    </row>
    <row r="7" spans="1:9" ht="45" customHeight="1">
      <c r="A7" s="9" t="s">
        <v>0</v>
      </c>
      <c r="B7" s="9" t="s">
        <v>1</v>
      </c>
      <c r="C7" s="10" t="s">
        <v>2</v>
      </c>
      <c r="D7" s="10" t="s">
        <v>87</v>
      </c>
      <c r="E7" s="10" t="s">
        <v>86</v>
      </c>
      <c r="F7" s="10" t="s">
        <v>85</v>
      </c>
      <c r="G7" s="9" t="s">
        <v>299</v>
      </c>
      <c r="H7" s="9" t="s">
        <v>162</v>
      </c>
      <c r="I7" s="9" t="s">
        <v>385</v>
      </c>
    </row>
    <row r="8" spans="1:9">
      <c r="A8" s="13">
        <v>1</v>
      </c>
      <c r="B8" s="13">
        <v>2</v>
      </c>
      <c r="C8" s="14" t="s">
        <v>3</v>
      </c>
      <c r="D8" s="14" t="s">
        <v>4</v>
      </c>
      <c r="E8" s="14" t="s">
        <v>5</v>
      </c>
      <c r="F8" s="14" t="s">
        <v>6</v>
      </c>
      <c r="G8" s="15">
        <v>7</v>
      </c>
      <c r="H8" s="15">
        <v>7</v>
      </c>
      <c r="I8" s="15">
        <v>8</v>
      </c>
    </row>
    <row r="9" spans="1:9">
      <c r="A9" s="9">
        <v>1</v>
      </c>
      <c r="B9" s="16" t="s">
        <v>7</v>
      </c>
      <c r="C9" s="10" t="s">
        <v>8</v>
      </c>
      <c r="D9" s="10"/>
      <c r="E9" s="10"/>
      <c r="F9" s="10"/>
      <c r="G9" s="17">
        <f>G10+G16+G33+G58+G62+G86+G92</f>
        <v>71340.900000000009</v>
      </c>
      <c r="H9" s="18">
        <f>H10+H16+H33+H62+H86+H92+H58</f>
        <v>31043.800000000003</v>
      </c>
      <c r="I9" s="18">
        <f>I10+I16+I33+I62+I86+I92+I58</f>
        <v>102384.70000000001</v>
      </c>
    </row>
    <row r="10" spans="1:9" ht="21">
      <c r="A10" s="13" t="s">
        <v>9</v>
      </c>
      <c r="B10" s="19" t="s">
        <v>10</v>
      </c>
      <c r="C10" s="20" t="s">
        <v>8</v>
      </c>
      <c r="D10" s="20" t="s">
        <v>11</v>
      </c>
      <c r="E10" s="20"/>
      <c r="F10" s="20"/>
      <c r="G10" s="21">
        <f t="shared" ref="G10:G11" si="0">G11</f>
        <v>3670.0000000000005</v>
      </c>
      <c r="H10" s="21">
        <f t="shared" ref="H10:I11" si="1">H11</f>
        <v>37.299999999999997</v>
      </c>
      <c r="I10" s="21">
        <f t="shared" si="1"/>
        <v>3707.3000000000006</v>
      </c>
    </row>
    <row r="11" spans="1:9">
      <c r="A11" s="13"/>
      <c r="B11" s="22" t="s">
        <v>163</v>
      </c>
      <c r="C11" s="23" t="s">
        <v>8</v>
      </c>
      <c r="D11" s="23" t="s">
        <v>11</v>
      </c>
      <c r="E11" s="23" t="s">
        <v>152</v>
      </c>
      <c r="F11" s="23"/>
      <c r="G11" s="12">
        <f t="shared" si="0"/>
        <v>3670.0000000000005</v>
      </c>
      <c r="H11" s="12">
        <f t="shared" si="1"/>
        <v>37.299999999999997</v>
      </c>
      <c r="I11" s="12">
        <f t="shared" si="1"/>
        <v>3707.3000000000006</v>
      </c>
    </row>
    <row r="12" spans="1:9">
      <c r="A12" s="13"/>
      <c r="B12" s="22" t="s">
        <v>12</v>
      </c>
      <c r="C12" s="23" t="s">
        <v>8</v>
      </c>
      <c r="D12" s="23" t="s">
        <v>11</v>
      </c>
      <c r="E12" s="23" t="s">
        <v>88</v>
      </c>
      <c r="F12" s="23"/>
      <c r="G12" s="12">
        <f>SUM(G13:G15)</f>
        <v>3670.0000000000005</v>
      </c>
      <c r="H12" s="12">
        <f t="shared" ref="H12:I12" si="2">SUM(H13:H15)</f>
        <v>37.299999999999997</v>
      </c>
      <c r="I12" s="12">
        <f t="shared" si="2"/>
        <v>3707.3000000000006</v>
      </c>
    </row>
    <row r="13" spans="1:9">
      <c r="A13" s="13"/>
      <c r="B13" s="22" t="s">
        <v>89</v>
      </c>
      <c r="C13" s="23" t="s">
        <v>8</v>
      </c>
      <c r="D13" s="23" t="s">
        <v>11</v>
      </c>
      <c r="E13" s="23" t="s">
        <v>88</v>
      </c>
      <c r="F13" s="23" t="s">
        <v>13</v>
      </c>
      <c r="G13" s="24">
        <v>2640.4</v>
      </c>
      <c r="H13" s="24">
        <v>37.299999999999997</v>
      </c>
      <c r="I13" s="12">
        <f>G13+H13</f>
        <v>2677.7000000000003</v>
      </c>
    </row>
    <row r="14" spans="1:9" ht="22.5">
      <c r="A14" s="13"/>
      <c r="B14" s="25" t="s">
        <v>14</v>
      </c>
      <c r="C14" s="23" t="s">
        <v>8</v>
      </c>
      <c r="D14" s="23" t="s">
        <v>11</v>
      </c>
      <c r="E14" s="23" t="s">
        <v>88</v>
      </c>
      <c r="F14" s="23" t="s">
        <v>20</v>
      </c>
      <c r="G14" s="24">
        <v>178.3</v>
      </c>
      <c r="H14" s="24"/>
      <c r="I14" s="12">
        <f>G14+H14</f>
        <v>178.3</v>
      </c>
    </row>
    <row r="15" spans="1:9" ht="33.75">
      <c r="A15" s="13"/>
      <c r="B15" s="22" t="s">
        <v>90</v>
      </c>
      <c r="C15" s="23" t="s">
        <v>8</v>
      </c>
      <c r="D15" s="23" t="s">
        <v>11</v>
      </c>
      <c r="E15" s="23" t="s">
        <v>88</v>
      </c>
      <c r="F15" s="23" t="s">
        <v>91</v>
      </c>
      <c r="G15" s="24">
        <v>851.30000000000007</v>
      </c>
      <c r="H15" s="24"/>
      <c r="I15" s="12">
        <f>G15+H15</f>
        <v>851.30000000000007</v>
      </c>
    </row>
    <row r="16" spans="1:9" ht="31.5">
      <c r="A16" s="13" t="s">
        <v>15</v>
      </c>
      <c r="B16" s="16" t="s">
        <v>16</v>
      </c>
      <c r="C16" s="26" t="s">
        <v>8</v>
      </c>
      <c r="D16" s="26" t="s">
        <v>17</v>
      </c>
      <c r="E16" s="26"/>
      <c r="F16" s="26"/>
      <c r="G16" s="18">
        <f>G17</f>
        <v>4543.4999999999991</v>
      </c>
      <c r="H16" s="18">
        <f t="shared" ref="H16:I16" si="3">H17</f>
        <v>68</v>
      </c>
      <c r="I16" s="18">
        <f t="shared" si="3"/>
        <v>4611.4999999999991</v>
      </c>
    </row>
    <row r="17" spans="1:9">
      <c r="A17" s="13"/>
      <c r="B17" s="25" t="s">
        <v>163</v>
      </c>
      <c r="C17" s="27" t="s">
        <v>8</v>
      </c>
      <c r="D17" s="27" t="s">
        <v>17</v>
      </c>
      <c r="E17" s="27" t="s">
        <v>152</v>
      </c>
      <c r="F17" s="28"/>
      <c r="G17" s="12">
        <f>G18+G27+G31</f>
        <v>4543.4999999999991</v>
      </c>
      <c r="H17" s="12">
        <f>H18+H27+H31</f>
        <v>68</v>
      </c>
      <c r="I17" s="12">
        <f>I18+I27+I31</f>
        <v>4611.4999999999991</v>
      </c>
    </row>
    <row r="18" spans="1:9" ht="22.5">
      <c r="A18" s="13"/>
      <c r="B18" s="29" t="s">
        <v>378</v>
      </c>
      <c r="C18" s="27" t="s">
        <v>8</v>
      </c>
      <c r="D18" s="27" t="s">
        <v>17</v>
      </c>
      <c r="E18" s="27" t="s">
        <v>215</v>
      </c>
      <c r="F18" s="27"/>
      <c r="G18" s="12">
        <f>G19+G22</f>
        <v>2227.2999999999997</v>
      </c>
      <c r="H18" s="12">
        <f t="shared" ref="H18:I18" si="4">H19+H22</f>
        <v>85.5</v>
      </c>
      <c r="I18" s="12">
        <f t="shared" si="4"/>
        <v>2312.7999999999997</v>
      </c>
    </row>
    <row r="19" spans="1:9" ht="22.5">
      <c r="A19" s="13"/>
      <c r="B19" s="30" t="s">
        <v>379</v>
      </c>
      <c r="C19" s="27" t="s">
        <v>8</v>
      </c>
      <c r="D19" s="27" t="s">
        <v>17</v>
      </c>
      <c r="E19" s="27" t="s">
        <v>216</v>
      </c>
      <c r="F19" s="27"/>
      <c r="G19" s="12">
        <f>SUM(G20:G21)</f>
        <v>1942.1</v>
      </c>
      <c r="H19" s="12">
        <f t="shared" ref="H19:I19" si="5">SUM(H20:H21)</f>
        <v>0</v>
      </c>
      <c r="I19" s="12">
        <f t="shared" si="5"/>
        <v>1942.1</v>
      </c>
    </row>
    <row r="20" spans="1:9">
      <c r="A20" s="13"/>
      <c r="B20" s="29" t="s">
        <v>89</v>
      </c>
      <c r="C20" s="27" t="s">
        <v>8</v>
      </c>
      <c r="D20" s="27" t="s">
        <v>17</v>
      </c>
      <c r="E20" s="27" t="s">
        <v>216</v>
      </c>
      <c r="F20" s="28" t="s">
        <v>13</v>
      </c>
      <c r="G20" s="12">
        <v>1491.6</v>
      </c>
      <c r="H20" s="12"/>
      <c r="I20" s="12">
        <f>G20+H20</f>
        <v>1491.6</v>
      </c>
    </row>
    <row r="21" spans="1:9" ht="33.75">
      <c r="A21" s="13"/>
      <c r="B21" s="29" t="s">
        <v>90</v>
      </c>
      <c r="C21" s="27" t="s">
        <v>8</v>
      </c>
      <c r="D21" s="27" t="s">
        <v>17</v>
      </c>
      <c r="E21" s="27" t="s">
        <v>216</v>
      </c>
      <c r="F21" s="28" t="s">
        <v>91</v>
      </c>
      <c r="G21" s="12">
        <v>450.5</v>
      </c>
      <c r="H21" s="12"/>
      <c r="I21" s="12">
        <f>G21+H21</f>
        <v>450.5</v>
      </c>
    </row>
    <row r="22" spans="1:9" ht="22.5">
      <c r="A22" s="13"/>
      <c r="B22" s="25" t="s">
        <v>380</v>
      </c>
      <c r="C22" s="27" t="s">
        <v>8</v>
      </c>
      <c r="D22" s="27" t="s">
        <v>17</v>
      </c>
      <c r="E22" s="27" t="s">
        <v>217</v>
      </c>
      <c r="F22" s="27"/>
      <c r="G22" s="12">
        <f>SUM(G23:G26)</f>
        <v>285.2</v>
      </c>
      <c r="H22" s="12">
        <f>SUM(H23:H26)</f>
        <v>85.5</v>
      </c>
      <c r="I22" s="12">
        <f>SUM(I23:I26)</f>
        <v>370.7</v>
      </c>
    </row>
    <row r="23" spans="1:9" ht="22.5">
      <c r="A23" s="13"/>
      <c r="B23" s="25" t="s">
        <v>14</v>
      </c>
      <c r="C23" s="27" t="s">
        <v>8</v>
      </c>
      <c r="D23" s="27" t="s">
        <v>17</v>
      </c>
      <c r="E23" s="27" t="s">
        <v>217</v>
      </c>
      <c r="F23" s="28" t="s">
        <v>20</v>
      </c>
      <c r="G23" s="12">
        <v>51.800000000000004</v>
      </c>
      <c r="H23" s="12">
        <f>-10.9</f>
        <v>-10.9</v>
      </c>
      <c r="I23" s="12">
        <f>G23+H23</f>
        <v>40.900000000000006</v>
      </c>
    </row>
    <row r="24" spans="1:9" ht="33.75">
      <c r="A24" s="13"/>
      <c r="B24" s="25" t="s">
        <v>90</v>
      </c>
      <c r="C24" s="27" t="s">
        <v>8</v>
      </c>
      <c r="D24" s="27" t="s">
        <v>17</v>
      </c>
      <c r="E24" s="27" t="s">
        <v>217</v>
      </c>
      <c r="F24" s="28" t="s">
        <v>91</v>
      </c>
      <c r="G24" s="12">
        <v>15.7</v>
      </c>
      <c r="H24" s="12">
        <v>-3.3</v>
      </c>
      <c r="I24" s="12">
        <f>G24+H24</f>
        <v>12.399999999999999</v>
      </c>
    </row>
    <row r="25" spans="1:9" ht="22.5">
      <c r="A25" s="13"/>
      <c r="B25" s="25" t="s">
        <v>93</v>
      </c>
      <c r="C25" s="27" t="s">
        <v>8</v>
      </c>
      <c r="D25" s="27" t="s">
        <v>17</v>
      </c>
      <c r="E25" s="27" t="s">
        <v>217</v>
      </c>
      <c r="F25" s="28">
        <v>244</v>
      </c>
      <c r="G25" s="12">
        <v>215.7</v>
      </c>
      <c r="H25" s="12">
        <f>85+14.7</f>
        <v>99.7</v>
      </c>
      <c r="I25" s="12">
        <f>G25+H25</f>
        <v>315.39999999999998</v>
      </c>
    </row>
    <row r="26" spans="1:9">
      <c r="A26" s="13"/>
      <c r="B26" s="29" t="s">
        <v>102</v>
      </c>
      <c r="C26" s="27" t="s">
        <v>8</v>
      </c>
      <c r="D26" s="27" t="s">
        <v>17</v>
      </c>
      <c r="E26" s="27" t="s">
        <v>217</v>
      </c>
      <c r="F26" s="28" t="s">
        <v>36</v>
      </c>
      <c r="G26" s="12">
        <v>2.0000000000000004</v>
      </c>
      <c r="H26" s="12"/>
      <c r="I26" s="12">
        <f>G26+H26</f>
        <v>2.0000000000000004</v>
      </c>
    </row>
    <row r="27" spans="1:9">
      <c r="A27" s="13"/>
      <c r="B27" s="29" t="s">
        <v>201</v>
      </c>
      <c r="C27" s="27" t="s">
        <v>8</v>
      </c>
      <c r="D27" s="27" t="s">
        <v>17</v>
      </c>
      <c r="E27" s="27" t="s">
        <v>376</v>
      </c>
      <c r="F27" s="28"/>
      <c r="G27" s="12">
        <f>SUM(G28:G30)</f>
        <v>1839.2999999999997</v>
      </c>
      <c r="H27" s="12">
        <f t="shared" ref="H27:I27" si="6">SUM(H28:H30)</f>
        <v>-2.8</v>
      </c>
      <c r="I27" s="12">
        <f t="shared" si="6"/>
        <v>1836.4999999999998</v>
      </c>
    </row>
    <row r="28" spans="1:9">
      <c r="A28" s="13"/>
      <c r="B28" s="29" t="s">
        <v>89</v>
      </c>
      <c r="C28" s="27" t="s">
        <v>8</v>
      </c>
      <c r="D28" s="27" t="s">
        <v>17</v>
      </c>
      <c r="E28" s="27" t="s">
        <v>376</v>
      </c>
      <c r="F28" s="28" t="s">
        <v>13</v>
      </c>
      <c r="G28" s="12">
        <v>1303.9999999999998</v>
      </c>
      <c r="H28" s="12"/>
      <c r="I28" s="12">
        <f>G28+H28</f>
        <v>1303.9999999999998</v>
      </c>
    </row>
    <row r="29" spans="1:9" ht="22.5">
      <c r="A29" s="13"/>
      <c r="B29" s="25" t="s">
        <v>14</v>
      </c>
      <c r="C29" s="27" t="s">
        <v>8</v>
      </c>
      <c r="D29" s="27" t="s">
        <v>17</v>
      </c>
      <c r="E29" s="27" t="s">
        <v>376</v>
      </c>
      <c r="F29" s="28">
        <v>122</v>
      </c>
      <c r="G29" s="12">
        <v>108.7</v>
      </c>
      <c r="H29" s="12">
        <v>-2.8</v>
      </c>
      <c r="I29" s="12">
        <f>G29+H29</f>
        <v>105.9</v>
      </c>
    </row>
    <row r="30" spans="1:9" ht="33.75">
      <c r="A30" s="13"/>
      <c r="B30" s="29" t="s">
        <v>90</v>
      </c>
      <c r="C30" s="27" t="s">
        <v>8</v>
      </c>
      <c r="D30" s="27" t="s">
        <v>17</v>
      </c>
      <c r="E30" s="27" t="s">
        <v>376</v>
      </c>
      <c r="F30" s="28" t="s">
        <v>91</v>
      </c>
      <c r="G30" s="12">
        <v>426.59999999999997</v>
      </c>
      <c r="H30" s="12"/>
      <c r="I30" s="12">
        <f>G30+H30</f>
        <v>426.59999999999997</v>
      </c>
    </row>
    <row r="31" spans="1:9">
      <c r="A31" s="13"/>
      <c r="B31" s="25" t="s">
        <v>300</v>
      </c>
      <c r="C31" s="27" t="s">
        <v>8</v>
      </c>
      <c r="D31" s="27" t="s">
        <v>17</v>
      </c>
      <c r="E31" s="27" t="s">
        <v>377</v>
      </c>
      <c r="F31" s="27"/>
      <c r="G31" s="12">
        <f>G32</f>
        <v>476.9</v>
      </c>
      <c r="H31" s="12">
        <f t="shared" ref="H31:I31" si="7">H32</f>
        <v>-14.7</v>
      </c>
      <c r="I31" s="12">
        <f t="shared" si="7"/>
        <v>462.2</v>
      </c>
    </row>
    <row r="32" spans="1:9" ht="33.75">
      <c r="A32" s="13"/>
      <c r="B32" s="25" t="s">
        <v>301</v>
      </c>
      <c r="C32" s="27" t="s">
        <v>8</v>
      </c>
      <c r="D32" s="27" t="s">
        <v>17</v>
      </c>
      <c r="E32" s="27" t="s">
        <v>377</v>
      </c>
      <c r="F32" s="28" t="s">
        <v>302</v>
      </c>
      <c r="G32" s="12">
        <v>476.9</v>
      </c>
      <c r="H32" s="12">
        <v>-14.7</v>
      </c>
      <c r="I32" s="12">
        <f>G32+H32</f>
        <v>462.2</v>
      </c>
    </row>
    <row r="33" spans="1:9" ht="31.5">
      <c r="A33" s="13" t="s">
        <v>18</v>
      </c>
      <c r="B33" s="16" t="s">
        <v>92</v>
      </c>
      <c r="C33" s="26" t="s">
        <v>8</v>
      </c>
      <c r="D33" s="26" t="s">
        <v>19</v>
      </c>
      <c r="E33" s="26"/>
      <c r="F33" s="26"/>
      <c r="G33" s="21">
        <f>G34+G43</f>
        <v>25488.700000000004</v>
      </c>
      <c r="H33" s="21">
        <f>H34+H43</f>
        <v>4464.3999999999996</v>
      </c>
      <c r="I33" s="21">
        <f>I43+I34</f>
        <v>29953.100000000002</v>
      </c>
    </row>
    <row r="34" spans="1:9" ht="22.5">
      <c r="A34" s="13"/>
      <c r="B34" s="31" t="s">
        <v>167</v>
      </c>
      <c r="C34" s="27" t="s">
        <v>8</v>
      </c>
      <c r="D34" s="27" t="s">
        <v>19</v>
      </c>
      <c r="E34" s="27" t="s">
        <v>166</v>
      </c>
      <c r="F34" s="27"/>
      <c r="G34" s="12">
        <f t="shared" ref="G34:I36" si="8">G35</f>
        <v>1678.9</v>
      </c>
      <c r="H34" s="12">
        <f t="shared" si="8"/>
        <v>0</v>
      </c>
      <c r="I34" s="12">
        <f t="shared" si="8"/>
        <v>1678.9</v>
      </c>
    </row>
    <row r="35" spans="1:9">
      <c r="A35" s="13"/>
      <c r="B35" s="31" t="s">
        <v>170</v>
      </c>
      <c r="C35" s="27" t="s">
        <v>8</v>
      </c>
      <c r="D35" s="27" t="s">
        <v>19</v>
      </c>
      <c r="E35" s="27" t="s">
        <v>171</v>
      </c>
      <c r="F35" s="27"/>
      <c r="G35" s="12">
        <f t="shared" si="8"/>
        <v>1678.9</v>
      </c>
      <c r="H35" s="12">
        <f t="shared" si="8"/>
        <v>0</v>
      </c>
      <c r="I35" s="12">
        <f t="shared" si="8"/>
        <v>1678.9</v>
      </c>
    </row>
    <row r="36" spans="1:9" ht="22.5">
      <c r="A36" s="13"/>
      <c r="B36" s="31" t="s">
        <v>303</v>
      </c>
      <c r="C36" s="27" t="s">
        <v>8</v>
      </c>
      <c r="D36" s="27" t="s">
        <v>19</v>
      </c>
      <c r="E36" s="27" t="s">
        <v>304</v>
      </c>
      <c r="F36" s="27"/>
      <c r="G36" s="12">
        <f>G37</f>
        <v>1678.9</v>
      </c>
      <c r="H36" s="12">
        <f t="shared" si="8"/>
        <v>0</v>
      </c>
      <c r="I36" s="12">
        <f t="shared" si="8"/>
        <v>1678.9</v>
      </c>
    </row>
    <row r="37" spans="1:9" ht="33.75">
      <c r="A37" s="13"/>
      <c r="B37" s="32" t="s">
        <v>95</v>
      </c>
      <c r="C37" s="27" t="s">
        <v>8</v>
      </c>
      <c r="D37" s="27" t="s">
        <v>19</v>
      </c>
      <c r="E37" s="27" t="s">
        <v>402</v>
      </c>
      <c r="F37" s="28"/>
      <c r="G37" s="12">
        <f>SUM(G38:G42)</f>
        <v>1678.9</v>
      </c>
      <c r="H37" s="12">
        <f>SUM(H38:H42)</f>
        <v>0</v>
      </c>
      <c r="I37" s="12">
        <f>SUM(I38:I42)</f>
        <v>1678.9</v>
      </c>
    </row>
    <row r="38" spans="1:9">
      <c r="A38" s="13"/>
      <c r="B38" s="29" t="s">
        <v>89</v>
      </c>
      <c r="C38" s="27" t="s">
        <v>8</v>
      </c>
      <c r="D38" s="27" t="s">
        <v>19</v>
      </c>
      <c r="E38" s="27" t="s">
        <v>402</v>
      </c>
      <c r="F38" s="28" t="s">
        <v>13</v>
      </c>
      <c r="G38" s="12">
        <v>1102.5999999999999</v>
      </c>
      <c r="H38" s="12"/>
      <c r="I38" s="12">
        <f>G38+H38</f>
        <v>1102.5999999999999</v>
      </c>
    </row>
    <row r="39" spans="1:9" ht="33.75">
      <c r="A39" s="13"/>
      <c r="B39" s="29" t="s">
        <v>90</v>
      </c>
      <c r="C39" s="27" t="s">
        <v>8</v>
      </c>
      <c r="D39" s="27" t="s">
        <v>19</v>
      </c>
      <c r="E39" s="27" t="s">
        <v>402</v>
      </c>
      <c r="F39" s="28" t="s">
        <v>91</v>
      </c>
      <c r="G39" s="12">
        <v>332.9</v>
      </c>
      <c r="H39" s="12"/>
      <c r="I39" s="12">
        <f>G39+H39</f>
        <v>332.9</v>
      </c>
    </row>
    <row r="40" spans="1:9" ht="22.5">
      <c r="A40" s="13"/>
      <c r="B40" s="25" t="s">
        <v>21</v>
      </c>
      <c r="C40" s="27" t="s">
        <v>8</v>
      </c>
      <c r="D40" s="27" t="s">
        <v>19</v>
      </c>
      <c r="E40" s="27" t="s">
        <v>402</v>
      </c>
      <c r="F40" s="28" t="s">
        <v>27</v>
      </c>
      <c r="G40" s="12">
        <v>6</v>
      </c>
      <c r="H40" s="12"/>
      <c r="I40" s="12">
        <f>G40+H40</f>
        <v>6</v>
      </c>
    </row>
    <row r="41" spans="1:9" ht="22.5">
      <c r="A41" s="13"/>
      <c r="B41" s="25" t="s">
        <v>93</v>
      </c>
      <c r="C41" s="27" t="s">
        <v>8</v>
      </c>
      <c r="D41" s="27" t="s">
        <v>19</v>
      </c>
      <c r="E41" s="27" t="s">
        <v>402</v>
      </c>
      <c r="F41" s="28" t="s">
        <v>22</v>
      </c>
      <c r="G41" s="12">
        <v>235.4</v>
      </c>
      <c r="H41" s="12"/>
      <c r="I41" s="12">
        <f>G41+H41</f>
        <v>235.4</v>
      </c>
    </row>
    <row r="42" spans="1:9">
      <c r="A42" s="13"/>
      <c r="B42" s="29" t="s">
        <v>102</v>
      </c>
      <c r="C42" s="27" t="s">
        <v>8</v>
      </c>
      <c r="D42" s="27" t="s">
        <v>19</v>
      </c>
      <c r="E42" s="27" t="s">
        <v>402</v>
      </c>
      <c r="F42" s="28" t="s">
        <v>36</v>
      </c>
      <c r="G42" s="12">
        <v>2</v>
      </c>
      <c r="H42" s="12"/>
      <c r="I42" s="12">
        <f>G42+H42</f>
        <v>2</v>
      </c>
    </row>
    <row r="43" spans="1:9">
      <c r="A43" s="13"/>
      <c r="B43" s="25" t="s">
        <v>163</v>
      </c>
      <c r="C43" s="27" t="s">
        <v>8</v>
      </c>
      <c r="D43" s="27" t="s">
        <v>19</v>
      </c>
      <c r="E43" s="27" t="s">
        <v>152</v>
      </c>
      <c r="F43" s="28"/>
      <c r="G43" s="12">
        <f>G44+G46+G49</f>
        <v>23809.800000000003</v>
      </c>
      <c r="H43" s="12">
        <f t="shared" ref="H43:I43" si="9">H44+H46+H49</f>
        <v>4464.3999999999996</v>
      </c>
      <c r="I43" s="12">
        <f t="shared" si="9"/>
        <v>28274.2</v>
      </c>
    </row>
    <row r="44" spans="1:9" ht="45">
      <c r="A44" s="13"/>
      <c r="B44" s="32" t="s">
        <v>214</v>
      </c>
      <c r="C44" s="27" t="s">
        <v>8</v>
      </c>
      <c r="D44" s="27" t="s">
        <v>19</v>
      </c>
      <c r="E44" s="27" t="s">
        <v>403</v>
      </c>
      <c r="F44" s="28"/>
      <c r="G44" s="12">
        <f>G45</f>
        <v>0.1</v>
      </c>
      <c r="H44" s="12">
        <f>H45</f>
        <v>0</v>
      </c>
      <c r="I44" s="12">
        <f>I45</f>
        <v>0.1</v>
      </c>
    </row>
    <row r="45" spans="1:9" ht="22.5">
      <c r="A45" s="13"/>
      <c r="B45" s="29" t="s">
        <v>93</v>
      </c>
      <c r="C45" s="27" t="s">
        <v>8</v>
      </c>
      <c r="D45" s="27" t="s">
        <v>19</v>
      </c>
      <c r="E45" s="27" t="s">
        <v>403</v>
      </c>
      <c r="F45" s="28" t="s">
        <v>22</v>
      </c>
      <c r="G45" s="12">
        <v>0.1</v>
      </c>
      <c r="H45" s="12"/>
      <c r="I45" s="12">
        <f>G45+H45</f>
        <v>0.1</v>
      </c>
    </row>
    <row r="46" spans="1:9" ht="56.25">
      <c r="A46" s="13"/>
      <c r="B46" s="32" t="s">
        <v>202</v>
      </c>
      <c r="C46" s="27" t="s">
        <v>8</v>
      </c>
      <c r="D46" s="27" t="s">
        <v>19</v>
      </c>
      <c r="E46" s="27" t="s">
        <v>404</v>
      </c>
      <c r="F46" s="27"/>
      <c r="G46" s="12">
        <f>G47+G48</f>
        <v>119.1</v>
      </c>
      <c r="H46" s="12">
        <f>H47+H48</f>
        <v>0</v>
      </c>
      <c r="I46" s="12">
        <f>I47+I48</f>
        <v>119.1</v>
      </c>
    </row>
    <row r="47" spans="1:9">
      <c r="A47" s="13"/>
      <c r="B47" s="29" t="s">
        <v>89</v>
      </c>
      <c r="C47" s="27" t="s">
        <v>8</v>
      </c>
      <c r="D47" s="27" t="s">
        <v>19</v>
      </c>
      <c r="E47" s="27" t="s">
        <v>404</v>
      </c>
      <c r="F47" s="27" t="s">
        <v>13</v>
      </c>
      <c r="G47" s="12">
        <v>91.5</v>
      </c>
      <c r="H47" s="12"/>
      <c r="I47" s="12">
        <f>G47+H47</f>
        <v>91.5</v>
      </c>
    </row>
    <row r="48" spans="1:9" ht="33.75">
      <c r="A48" s="13"/>
      <c r="B48" s="29" t="s">
        <v>138</v>
      </c>
      <c r="C48" s="27" t="s">
        <v>8</v>
      </c>
      <c r="D48" s="27" t="s">
        <v>19</v>
      </c>
      <c r="E48" s="27" t="s">
        <v>404</v>
      </c>
      <c r="F48" s="27" t="s">
        <v>91</v>
      </c>
      <c r="G48" s="12">
        <v>27.6</v>
      </c>
      <c r="H48" s="12"/>
      <c r="I48" s="12">
        <f>G48+H48</f>
        <v>27.6</v>
      </c>
    </row>
    <row r="49" spans="1:9" ht="22.5">
      <c r="A49" s="13"/>
      <c r="B49" s="29" t="s">
        <v>378</v>
      </c>
      <c r="C49" s="27" t="s">
        <v>8</v>
      </c>
      <c r="D49" s="27" t="s">
        <v>19</v>
      </c>
      <c r="E49" s="27" t="s">
        <v>215</v>
      </c>
      <c r="F49" s="27"/>
      <c r="G49" s="12">
        <f>G50+G53</f>
        <v>23690.600000000002</v>
      </c>
      <c r="H49" s="12">
        <f>H50+H53</f>
        <v>4464.3999999999996</v>
      </c>
      <c r="I49" s="12">
        <f>I50+I53</f>
        <v>28155</v>
      </c>
    </row>
    <row r="50" spans="1:9" ht="22.5">
      <c r="A50" s="13"/>
      <c r="B50" s="30" t="s">
        <v>379</v>
      </c>
      <c r="C50" s="27" t="s">
        <v>8</v>
      </c>
      <c r="D50" s="27" t="s">
        <v>19</v>
      </c>
      <c r="E50" s="27" t="s">
        <v>216</v>
      </c>
      <c r="F50" s="27"/>
      <c r="G50" s="12">
        <f>G51+G52</f>
        <v>20701.900000000001</v>
      </c>
      <c r="H50" s="12">
        <f>H51+H52</f>
        <v>4450</v>
      </c>
      <c r="I50" s="12">
        <f>I51+I52</f>
        <v>25151.9</v>
      </c>
    </row>
    <row r="51" spans="1:9">
      <c r="A51" s="13"/>
      <c r="B51" s="31" t="s">
        <v>89</v>
      </c>
      <c r="C51" s="27" t="s">
        <v>8</v>
      </c>
      <c r="D51" s="27" t="s">
        <v>19</v>
      </c>
      <c r="E51" s="27" t="s">
        <v>216</v>
      </c>
      <c r="F51" s="28" t="s">
        <v>13</v>
      </c>
      <c r="G51" s="12">
        <v>15900.100000000002</v>
      </c>
      <c r="H51" s="12">
        <v>3417.8</v>
      </c>
      <c r="I51" s="12">
        <f>G51+H51</f>
        <v>19317.900000000001</v>
      </c>
    </row>
    <row r="52" spans="1:9" ht="33.75">
      <c r="A52" s="13"/>
      <c r="B52" s="31" t="s">
        <v>90</v>
      </c>
      <c r="C52" s="27" t="s">
        <v>8</v>
      </c>
      <c r="D52" s="27" t="s">
        <v>19</v>
      </c>
      <c r="E52" s="27" t="s">
        <v>216</v>
      </c>
      <c r="F52" s="28" t="s">
        <v>91</v>
      </c>
      <c r="G52" s="12">
        <v>4801.8</v>
      </c>
      <c r="H52" s="12">
        <v>1032.2</v>
      </c>
      <c r="I52" s="12">
        <f>G52+H52</f>
        <v>5834</v>
      </c>
    </row>
    <row r="53" spans="1:9" ht="22.5">
      <c r="A53" s="13"/>
      <c r="B53" s="25" t="s">
        <v>380</v>
      </c>
      <c r="C53" s="27" t="s">
        <v>8</v>
      </c>
      <c r="D53" s="27" t="s">
        <v>19</v>
      </c>
      <c r="E53" s="27" t="s">
        <v>217</v>
      </c>
      <c r="F53" s="27"/>
      <c r="G53" s="12">
        <f>SUM(G54:G57)</f>
        <v>2988.7000000000003</v>
      </c>
      <c r="H53" s="12">
        <f>SUM(H54:H57)</f>
        <v>14.4</v>
      </c>
      <c r="I53" s="12">
        <f>SUM(I54:I57)</f>
        <v>3003.1</v>
      </c>
    </row>
    <row r="54" spans="1:9" ht="22.5">
      <c r="A54" s="13"/>
      <c r="B54" s="25" t="s">
        <v>14</v>
      </c>
      <c r="C54" s="27" t="s">
        <v>8</v>
      </c>
      <c r="D54" s="27" t="s">
        <v>19</v>
      </c>
      <c r="E54" s="27" t="s">
        <v>217</v>
      </c>
      <c r="F54" s="27" t="s">
        <v>20</v>
      </c>
      <c r="G54" s="12">
        <v>1661.8</v>
      </c>
      <c r="H54" s="12"/>
      <c r="I54" s="12">
        <f>G54+H54</f>
        <v>1661.8</v>
      </c>
    </row>
    <row r="55" spans="1:9" ht="33.75">
      <c r="A55" s="13"/>
      <c r="B55" s="29" t="s">
        <v>90</v>
      </c>
      <c r="C55" s="27" t="s">
        <v>8</v>
      </c>
      <c r="D55" s="27" t="s">
        <v>19</v>
      </c>
      <c r="E55" s="27" t="s">
        <v>217</v>
      </c>
      <c r="F55" s="27" t="s">
        <v>91</v>
      </c>
      <c r="G55" s="12">
        <v>374.20000000000005</v>
      </c>
      <c r="H55" s="12"/>
      <c r="I55" s="12">
        <f>G55+H55</f>
        <v>374.20000000000005</v>
      </c>
    </row>
    <row r="56" spans="1:9" ht="22.5">
      <c r="A56" s="13"/>
      <c r="B56" s="29" t="s">
        <v>93</v>
      </c>
      <c r="C56" s="27" t="s">
        <v>8</v>
      </c>
      <c r="D56" s="27" t="s">
        <v>19</v>
      </c>
      <c r="E56" s="27" t="s">
        <v>217</v>
      </c>
      <c r="F56" s="27" t="s">
        <v>22</v>
      </c>
      <c r="G56" s="12">
        <v>945.80000000000007</v>
      </c>
      <c r="H56" s="12">
        <f>24.4-23.4+13.4</f>
        <v>14.4</v>
      </c>
      <c r="I56" s="12">
        <f>G56+H56</f>
        <v>960.2</v>
      </c>
    </row>
    <row r="57" spans="1:9">
      <c r="A57" s="13"/>
      <c r="B57" s="31" t="s">
        <v>23</v>
      </c>
      <c r="C57" s="27" t="s">
        <v>8</v>
      </c>
      <c r="D57" s="27" t="s">
        <v>19</v>
      </c>
      <c r="E57" s="27" t="s">
        <v>217</v>
      </c>
      <c r="F57" s="28">
        <v>851</v>
      </c>
      <c r="G57" s="12">
        <v>6.9</v>
      </c>
      <c r="H57" s="12"/>
      <c r="I57" s="12">
        <f>G57+H57</f>
        <v>6.9</v>
      </c>
    </row>
    <row r="58" spans="1:9">
      <c r="A58" s="13" t="s">
        <v>24</v>
      </c>
      <c r="B58" s="16" t="s">
        <v>156</v>
      </c>
      <c r="C58" s="10" t="s">
        <v>8</v>
      </c>
      <c r="D58" s="10" t="s">
        <v>47</v>
      </c>
      <c r="E58" s="10"/>
      <c r="F58" s="10"/>
      <c r="G58" s="18">
        <f t="shared" ref="G58:I59" si="10">G59</f>
        <v>4.8</v>
      </c>
      <c r="H58" s="18">
        <f t="shared" si="10"/>
        <v>0</v>
      </c>
      <c r="I58" s="18">
        <f t="shared" si="10"/>
        <v>4.8</v>
      </c>
    </row>
    <row r="59" spans="1:9">
      <c r="A59" s="13"/>
      <c r="B59" s="25" t="s">
        <v>163</v>
      </c>
      <c r="C59" s="27" t="s">
        <v>8</v>
      </c>
      <c r="D59" s="27" t="s">
        <v>47</v>
      </c>
      <c r="E59" s="27" t="s">
        <v>152</v>
      </c>
      <c r="F59" s="14"/>
      <c r="G59" s="12">
        <f>G60</f>
        <v>4.8</v>
      </c>
      <c r="H59" s="12">
        <f t="shared" si="10"/>
        <v>0</v>
      </c>
      <c r="I59" s="12">
        <f t="shared" si="10"/>
        <v>4.8</v>
      </c>
    </row>
    <row r="60" spans="1:9" ht="33.75">
      <c r="A60" s="13"/>
      <c r="B60" s="29" t="s">
        <v>157</v>
      </c>
      <c r="C60" s="27" t="s">
        <v>8</v>
      </c>
      <c r="D60" s="27" t="s">
        <v>47</v>
      </c>
      <c r="E60" s="27" t="s">
        <v>405</v>
      </c>
      <c r="F60" s="27"/>
      <c r="G60" s="12">
        <f>G61</f>
        <v>4.8</v>
      </c>
      <c r="H60" s="12">
        <f t="shared" ref="H60:I60" si="11">H61</f>
        <v>0</v>
      </c>
      <c r="I60" s="12">
        <f t="shared" si="11"/>
        <v>4.8</v>
      </c>
    </row>
    <row r="61" spans="1:9" ht="22.5">
      <c r="A61" s="13"/>
      <c r="B61" s="29" t="s">
        <v>93</v>
      </c>
      <c r="C61" s="27" t="s">
        <v>8</v>
      </c>
      <c r="D61" s="27" t="s">
        <v>47</v>
      </c>
      <c r="E61" s="27" t="s">
        <v>405</v>
      </c>
      <c r="F61" s="28" t="s">
        <v>22</v>
      </c>
      <c r="G61" s="12">
        <v>4.8</v>
      </c>
      <c r="H61" s="12"/>
      <c r="I61" s="12">
        <f>G61+H61</f>
        <v>4.8</v>
      </c>
    </row>
    <row r="62" spans="1:9" ht="31.5">
      <c r="A62" s="13" t="s">
        <v>28</v>
      </c>
      <c r="B62" s="16" t="s">
        <v>25</v>
      </c>
      <c r="C62" s="10" t="s">
        <v>8</v>
      </c>
      <c r="D62" s="10" t="s">
        <v>26</v>
      </c>
      <c r="E62" s="10"/>
      <c r="F62" s="10"/>
      <c r="G62" s="18">
        <f>G63+G76</f>
        <v>12650.400000000001</v>
      </c>
      <c r="H62" s="18">
        <f t="shared" ref="H62:I62" si="12">H63+H76</f>
        <v>-101.8</v>
      </c>
      <c r="I62" s="18">
        <f t="shared" si="12"/>
        <v>12548.6</v>
      </c>
    </row>
    <row r="63" spans="1:9" ht="22.5">
      <c r="A63" s="13"/>
      <c r="B63" s="31" t="s">
        <v>164</v>
      </c>
      <c r="C63" s="27" t="s">
        <v>8</v>
      </c>
      <c r="D63" s="27" t="s">
        <v>26</v>
      </c>
      <c r="E63" s="27" t="s">
        <v>165</v>
      </c>
      <c r="F63" s="28"/>
      <c r="G63" s="12">
        <f t="shared" ref="G63:I63" si="13">G64</f>
        <v>9442.1</v>
      </c>
      <c r="H63" s="12">
        <f t="shared" si="13"/>
        <v>0</v>
      </c>
      <c r="I63" s="12">
        <f t="shared" si="13"/>
        <v>9442.1</v>
      </c>
    </row>
    <row r="64" spans="1:9" ht="22.5">
      <c r="A64" s="13"/>
      <c r="B64" s="31" t="s">
        <v>96</v>
      </c>
      <c r="C64" s="27" t="s">
        <v>8</v>
      </c>
      <c r="D64" s="27" t="s">
        <v>26</v>
      </c>
      <c r="E64" s="27" t="s">
        <v>97</v>
      </c>
      <c r="F64" s="28"/>
      <c r="G64" s="12">
        <f>G65+G74</f>
        <v>9442.1</v>
      </c>
      <c r="H64" s="12">
        <f>H65+H74</f>
        <v>0</v>
      </c>
      <c r="I64" s="12">
        <f>I65+I74</f>
        <v>9442.1</v>
      </c>
    </row>
    <row r="65" spans="1:9" ht="22.5">
      <c r="A65" s="13"/>
      <c r="B65" s="31" t="s">
        <v>98</v>
      </c>
      <c r="C65" s="27" t="s">
        <v>8</v>
      </c>
      <c r="D65" s="27" t="s">
        <v>26</v>
      </c>
      <c r="E65" s="27" t="s">
        <v>218</v>
      </c>
      <c r="F65" s="28"/>
      <c r="G65" s="12">
        <f>G66+G69</f>
        <v>9441.5</v>
      </c>
      <c r="H65" s="12">
        <f>H66+H69</f>
        <v>0</v>
      </c>
      <c r="I65" s="12">
        <f>I66+I69</f>
        <v>9441.5</v>
      </c>
    </row>
    <row r="66" spans="1:9" ht="22.5">
      <c r="A66" s="13"/>
      <c r="B66" s="31" t="s">
        <v>99</v>
      </c>
      <c r="C66" s="27" t="s">
        <v>8</v>
      </c>
      <c r="D66" s="27" t="s">
        <v>26</v>
      </c>
      <c r="E66" s="27" t="s">
        <v>219</v>
      </c>
      <c r="F66" s="28"/>
      <c r="G66" s="12">
        <f>G67+G68</f>
        <v>8567.2000000000007</v>
      </c>
      <c r="H66" s="12">
        <f>H67+H68</f>
        <v>0</v>
      </c>
      <c r="I66" s="12">
        <f>I67+I68</f>
        <v>8567.2000000000007</v>
      </c>
    </row>
    <row r="67" spans="1:9">
      <c r="A67" s="13"/>
      <c r="B67" s="31" t="s">
        <v>89</v>
      </c>
      <c r="C67" s="27" t="s">
        <v>8</v>
      </c>
      <c r="D67" s="27" t="s">
        <v>26</v>
      </c>
      <c r="E67" s="27" t="s">
        <v>219</v>
      </c>
      <c r="F67" s="28" t="s">
        <v>13</v>
      </c>
      <c r="G67" s="12">
        <v>6580</v>
      </c>
      <c r="H67" s="12"/>
      <c r="I67" s="12">
        <f>G67+H67</f>
        <v>6580</v>
      </c>
    </row>
    <row r="68" spans="1:9" ht="33.75">
      <c r="A68" s="13"/>
      <c r="B68" s="31" t="s">
        <v>90</v>
      </c>
      <c r="C68" s="27" t="s">
        <v>8</v>
      </c>
      <c r="D68" s="27" t="s">
        <v>26</v>
      </c>
      <c r="E68" s="27" t="s">
        <v>219</v>
      </c>
      <c r="F68" s="28" t="s">
        <v>91</v>
      </c>
      <c r="G68" s="12">
        <v>1987.2</v>
      </c>
      <c r="H68" s="12"/>
      <c r="I68" s="12">
        <f>G68+H68</f>
        <v>1987.2</v>
      </c>
    </row>
    <row r="69" spans="1:9" ht="22.5">
      <c r="A69" s="13"/>
      <c r="B69" s="31" t="s">
        <v>100</v>
      </c>
      <c r="C69" s="27" t="s">
        <v>8</v>
      </c>
      <c r="D69" s="27" t="s">
        <v>26</v>
      </c>
      <c r="E69" s="27" t="s">
        <v>220</v>
      </c>
      <c r="F69" s="28"/>
      <c r="G69" s="12">
        <f>SUM(G70:G73)</f>
        <v>874.30000000000007</v>
      </c>
      <c r="H69" s="12">
        <f>SUM(H70:H73)</f>
        <v>0</v>
      </c>
      <c r="I69" s="12">
        <f>SUM(I70:I73)</f>
        <v>874.30000000000007</v>
      </c>
    </row>
    <row r="70" spans="1:9" ht="22.5">
      <c r="A70" s="13"/>
      <c r="B70" s="31" t="s">
        <v>14</v>
      </c>
      <c r="C70" s="27" t="s">
        <v>8</v>
      </c>
      <c r="D70" s="27" t="s">
        <v>26</v>
      </c>
      <c r="E70" s="27" t="s">
        <v>220</v>
      </c>
      <c r="F70" s="28" t="s">
        <v>20</v>
      </c>
      <c r="G70" s="12">
        <v>437.1</v>
      </c>
      <c r="H70" s="12"/>
      <c r="I70" s="12">
        <f>G70+H70</f>
        <v>437.1</v>
      </c>
    </row>
    <row r="71" spans="1:9" ht="33.75">
      <c r="A71" s="13"/>
      <c r="B71" s="31" t="s">
        <v>90</v>
      </c>
      <c r="C71" s="27" t="s">
        <v>8</v>
      </c>
      <c r="D71" s="27" t="s">
        <v>26</v>
      </c>
      <c r="E71" s="27" t="s">
        <v>220</v>
      </c>
      <c r="F71" s="28" t="s">
        <v>91</v>
      </c>
      <c r="G71" s="12">
        <v>132</v>
      </c>
      <c r="H71" s="12"/>
      <c r="I71" s="12">
        <f>G71+H71</f>
        <v>132</v>
      </c>
    </row>
    <row r="72" spans="1:9" ht="22.5">
      <c r="A72" s="13"/>
      <c r="B72" s="25" t="s">
        <v>93</v>
      </c>
      <c r="C72" s="27" t="s">
        <v>8</v>
      </c>
      <c r="D72" s="27" t="s">
        <v>26</v>
      </c>
      <c r="E72" s="27" t="s">
        <v>220</v>
      </c>
      <c r="F72" s="28">
        <v>244</v>
      </c>
      <c r="G72" s="12">
        <v>305</v>
      </c>
      <c r="H72" s="12"/>
      <c r="I72" s="12">
        <f>G72+H72</f>
        <v>305</v>
      </c>
    </row>
    <row r="73" spans="1:9">
      <c r="A73" s="13"/>
      <c r="B73" s="31" t="s">
        <v>102</v>
      </c>
      <c r="C73" s="27" t="s">
        <v>8</v>
      </c>
      <c r="D73" s="27" t="s">
        <v>26</v>
      </c>
      <c r="E73" s="27" t="s">
        <v>220</v>
      </c>
      <c r="F73" s="28">
        <v>852</v>
      </c>
      <c r="G73" s="12">
        <v>0.19999999999999996</v>
      </c>
      <c r="H73" s="12"/>
      <c r="I73" s="12">
        <f>G73+H73</f>
        <v>0.19999999999999996</v>
      </c>
    </row>
    <row r="74" spans="1:9" ht="56.25">
      <c r="A74" s="13"/>
      <c r="B74" s="33" t="s">
        <v>406</v>
      </c>
      <c r="C74" s="27" t="s">
        <v>8</v>
      </c>
      <c r="D74" s="27" t="s">
        <v>26</v>
      </c>
      <c r="E74" s="27" t="s">
        <v>407</v>
      </c>
      <c r="F74" s="28"/>
      <c r="G74" s="12">
        <f>G75</f>
        <v>0.6</v>
      </c>
      <c r="H74" s="12">
        <f>H75</f>
        <v>0</v>
      </c>
      <c r="I74" s="12">
        <f>I75</f>
        <v>0.6</v>
      </c>
    </row>
    <row r="75" spans="1:9" ht="22.5">
      <c r="A75" s="13"/>
      <c r="B75" s="25" t="s">
        <v>93</v>
      </c>
      <c r="C75" s="27" t="s">
        <v>8</v>
      </c>
      <c r="D75" s="27" t="s">
        <v>26</v>
      </c>
      <c r="E75" s="27" t="s">
        <v>407</v>
      </c>
      <c r="F75" s="28" t="s">
        <v>22</v>
      </c>
      <c r="G75" s="12">
        <v>0.6</v>
      </c>
      <c r="H75" s="12"/>
      <c r="I75" s="12">
        <f>G75+H75</f>
        <v>0.6</v>
      </c>
    </row>
    <row r="76" spans="1:9">
      <c r="A76" s="13"/>
      <c r="B76" s="25" t="s">
        <v>163</v>
      </c>
      <c r="C76" s="27" t="s">
        <v>8</v>
      </c>
      <c r="D76" s="27" t="s">
        <v>26</v>
      </c>
      <c r="E76" s="27" t="s">
        <v>152</v>
      </c>
      <c r="F76" s="27"/>
      <c r="G76" s="12">
        <f>G77</f>
        <v>3208.3</v>
      </c>
      <c r="H76" s="12">
        <f t="shared" ref="H76:I76" si="14">H77</f>
        <v>-101.8</v>
      </c>
      <c r="I76" s="12">
        <f t="shared" si="14"/>
        <v>3106.5</v>
      </c>
    </row>
    <row r="77" spans="1:9" ht="22.5">
      <c r="A77" s="13"/>
      <c r="B77" s="29" t="s">
        <v>378</v>
      </c>
      <c r="C77" s="27" t="s">
        <v>8</v>
      </c>
      <c r="D77" s="27" t="s">
        <v>26</v>
      </c>
      <c r="E77" s="27" t="s">
        <v>215</v>
      </c>
      <c r="F77" s="27"/>
      <c r="G77" s="12">
        <f>G78+G81</f>
        <v>3208.3</v>
      </c>
      <c r="H77" s="12">
        <f>H78+H81</f>
        <v>-101.8</v>
      </c>
      <c r="I77" s="12">
        <f>I78+I81</f>
        <v>3106.5</v>
      </c>
    </row>
    <row r="78" spans="1:9" ht="22.5">
      <c r="A78" s="13"/>
      <c r="B78" s="30" t="s">
        <v>379</v>
      </c>
      <c r="C78" s="27" t="s">
        <v>8</v>
      </c>
      <c r="D78" s="27" t="s">
        <v>26</v>
      </c>
      <c r="E78" s="27" t="s">
        <v>216</v>
      </c>
      <c r="F78" s="27"/>
      <c r="G78" s="12">
        <f>SUM(G79:G80)</f>
        <v>2588.9</v>
      </c>
      <c r="H78" s="12">
        <f>SUM(H79:H80)</f>
        <v>0</v>
      </c>
      <c r="I78" s="12">
        <f>SUM(I79:I80)</f>
        <v>2588.9</v>
      </c>
    </row>
    <row r="79" spans="1:9">
      <c r="A79" s="13"/>
      <c r="B79" s="29" t="s">
        <v>89</v>
      </c>
      <c r="C79" s="27" t="s">
        <v>8</v>
      </c>
      <c r="D79" s="27" t="s">
        <v>26</v>
      </c>
      <c r="E79" s="27" t="s">
        <v>216</v>
      </c>
      <c r="F79" s="28">
        <v>121</v>
      </c>
      <c r="G79" s="12">
        <v>1988.4</v>
      </c>
      <c r="H79" s="12"/>
      <c r="I79" s="12">
        <f>G79+H79</f>
        <v>1988.4</v>
      </c>
    </row>
    <row r="80" spans="1:9" ht="33.75">
      <c r="A80" s="13"/>
      <c r="B80" s="29" t="s">
        <v>90</v>
      </c>
      <c r="C80" s="27" t="s">
        <v>8</v>
      </c>
      <c r="D80" s="27" t="s">
        <v>26</v>
      </c>
      <c r="E80" s="27" t="s">
        <v>216</v>
      </c>
      <c r="F80" s="28" t="s">
        <v>91</v>
      </c>
      <c r="G80" s="12">
        <v>600.5</v>
      </c>
      <c r="H80" s="12"/>
      <c r="I80" s="12">
        <f>G80+H80</f>
        <v>600.5</v>
      </c>
    </row>
    <row r="81" spans="1:9" ht="22.5">
      <c r="A81" s="13"/>
      <c r="B81" s="25" t="s">
        <v>380</v>
      </c>
      <c r="C81" s="27" t="s">
        <v>8</v>
      </c>
      <c r="D81" s="27" t="s">
        <v>26</v>
      </c>
      <c r="E81" s="27" t="s">
        <v>217</v>
      </c>
      <c r="F81" s="28"/>
      <c r="G81" s="12">
        <f>SUM(G82:G85)</f>
        <v>619.4</v>
      </c>
      <c r="H81" s="12">
        <f>SUM(H82:H85)</f>
        <v>-101.8</v>
      </c>
      <c r="I81" s="12">
        <f>SUM(I82:I85)</f>
        <v>517.6</v>
      </c>
    </row>
    <row r="82" spans="1:9" ht="22.5">
      <c r="A82" s="13"/>
      <c r="B82" s="25" t="s">
        <v>14</v>
      </c>
      <c r="C82" s="27" t="s">
        <v>8</v>
      </c>
      <c r="D82" s="27" t="s">
        <v>26</v>
      </c>
      <c r="E82" s="27" t="s">
        <v>217</v>
      </c>
      <c r="F82" s="28" t="s">
        <v>20</v>
      </c>
      <c r="G82" s="12">
        <v>210.3</v>
      </c>
      <c r="H82" s="12">
        <v>-63.3</v>
      </c>
      <c r="I82" s="12">
        <f>G82+H82</f>
        <v>147</v>
      </c>
    </row>
    <row r="83" spans="1:9" ht="33.75">
      <c r="A83" s="13"/>
      <c r="B83" s="25" t="s">
        <v>90</v>
      </c>
      <c r="C83" s="27" t="s">
        <v>8</v>
      </c>
      <c r="D83" s="27" t="s">
        <v>26</v>
      </c>
      <c r="E83" s="27" t="s">
        <v>217</v>
      </c>
      <c r="F83" s="28" t="s">
        <v>91</v>
      </c>
      <c r="G83" s="12">
        <v>45.6</v>
      </c>
      <c r="H83" s="12">
        <v>-1.2</v>
      </c>
      <c r="I83" s="12">
        <f>G83+H83</f>
        <v>44.4</v>
      </c>
    </row>
    <row r="84" spans="1:9" ht="22.5">
      <c r="A84" s="13"/>
      <c r="B84" s="25" t="s">
        <v>93</v>
      </c>
      <c r="C84" s="27" t="s">
        <v>8</v>
      </c>
      <c r="D84" s="27" t="s">
        <v>26</v>
      </c>
      <c r="E84" s="27" t="s">
        <v>217</v>
      </c>
      <c r="F84" s="28" t="s">
        <v>22</v>
      </c>
      <c r="G84" s="12">
        <v>360.5</v>
      </c>
      <c r="H84" s="12">
        <v>-37.299999999999997</v>
      </c>
      <c r="I84" s="12">
        <f>G84+H84</f>
        <v>323.2</v>
      </c>
    </row>
    <row r="85" spans="1:9" ht="22.5">
      <c r="A85" s="13"/>
      <c r="B85" s="25" t="s">
        <v>484</v>
      </c>
      <c r="C85" s="27" t="s">
        <v>8</v>
      </c>
      <c r="D85" s="27" t="s">
        <v>26</v>
      </c>
      <c r="E85" s="27" t="s">
        <v>217</v>
      </c>
      <c r="F85" s="28" t="s">
        <v>483</v>
      </c>
      <c r="G85" s="12">
        <v>3</v>
      </c>
      <c r="H85" s="12"/>
      <c r="I85" s="12">
        <f>G85+H85</f>
        <v>3</v>
      </c>
    </row>
    <row r="86" spans="1:9">
      <c r="A86" s="13" t="s">
        <v>32</v>
      </c>
      <c r="B86" s="16" t="s">
        <v>29</v>
      </c>
      <c r="C86" s="10" t="s">
        <v>8</v>
      </c>
      <c r="D86" s="10" t="s">
        <v>30</v>
      </c>
      <c r="E86" s="10"/>
      <c r="F86" s="34"/>
      <c r="G86" s="21">
        <f>G87</f>
        <v>1949.7999999999997</v>
      </c>
      <c r="H86" s="21">
        <f t="shared" ref="H86:I88" si="15">H87</f>
        <v>23510.5</v>
      </c>
      <c r="I86" s="21">
        <f t="shared" si="15"/>
        <v>25460.3</v>
      </c>
    </row>
    <row r="87" spans="1:9">
      <c r="A87" s="13"/>
      <c r="B87" s="25" t="s">
        <v>163</v>
      </c>
      <c r="C87" s="14" t="s">
        <v>8</v>
      </c>
      <c r="D87" s="14" t="s">
        <v>30</v>
      </c>
      <c r="E87" s="14" t="s">
        <v>152</v>
      </c>
      <c r="F87" s="14"/>
      <c r="G87" s="12">
        <f>G88+G90</f>
        <v>1949.7999999999997</v>
      </c>
      <c r="H87" s="12">
        <f t="shared" ref="H87:I87" si="16">H88+H90</f>
        <v>23510.5</v>
      </c>
      <c r="I87" s="12">
        <f t="shared" si="16"/>
        <v>25460.3</v>
      </c>
    </row>
    <row r="88" spans="1:9" ht="33.75">
      <c r="A88" s="13"/>
      <c r="B88" s="31" t="s">
        <v>221</v>
      </c>
      <c r="C88" s="27" t="s">
        <v>8</v>
      </c>
      <c r="D88" s="27" t="s">
        <v>30</v>
      </c>
      <c r="E88" s="27" t="s">
        <v>222</v>
      </c>
      <c r="F88" s="27"/>
      <c r="G88" s="12">
        <f>G89</f>
        <v>1949.7999999999997</v>
      </c>
      <c r="H88" s="12">
        <f t="shared" si="15"/>
        <v>-998</v>
      </c>
      <c r="I88" s="12">
        <f t="shared" si="15"/>
        <v>951.79999999999973</v>
      </c>
    </row>
    <row r="89" spans="1:9">
      <c r="A89" s="13"/>
      <c r="B89" s="31" t="s">
        <v>31</v>
      </c>
      <c r="C89" s="27" t="s">
        <v>8</v>
      </c>
      <c r="D89" s="27" t="s">
        <v>30</v>
      </c>
      <c r="E89" s="27" t="s">
        <v>222</v>
      </c>
      <c r="F89" s="27">
        <v>870</v>
      </c>
      <c r="G89" s="12">
        <v>1949.7999999999997</v>
      </c>
      <c r="H89" s="12">
        <v>-998</v>
      </c>
      <c r="I89" s="12">
        <f>G89+H89</f>
        <v>951.79999999999973</v>
      </c>
    </row>
    <row r="90" spans="1:9">
      <c r="A90" s="13"/>
      <c r="B90" s="31" t="s">
        <v>500</v>
      </c>
      <c r="C90" s="27" t="s">
        <v>8</v>
      </c>
      <c r="D90" s="27" t="s">
        <v>30</v>
      </c>
      <c r="E90" s="27" t="s">
        <v>501</v>
      </c>
      <c r="F90" s="27"/>
      <c r="G90" s="12">
        <f>SUM(G91)</f>
        <v>0</v>
      </c>
      <c r="H90" s="12">
        <f>SUM(H91)</f>
        <v>24508.5</v>
      </c>
      <c r="I90" s="12">
        <f>SUM(I91)</f>
        <v>24508.5</v>
      </c>
    </row>
    <row r="91" spans="1:9">
      <c r="A91" s="13"/>
      <c r="B91" s="31" t="s">
        <v>31</v>
      </c>
      <c r="C91" s="27" t="s">
        <v>8</v>
      </c>
      <c r="D91" s="27" t="s">
        <v>30</v>
      </c>
      <c r="E91" s="27" t="s">
        <v>501</v>
      </c>
      <c r="F91" s="27">
        <v>870</v>
      </c>
      <c r="G91" s="12"/>
      <c r="H91" s="56">
        <f>22301.8-1706.9-580-1938.1+10+398.6-637.9-47.6-194.2+14+6638-5.8+302.4-8.5-37.3</f>
        <v>24508.5</v>
      </c>
      <c r="I91" s="12">
        <f>G91+H91</f>
        <v>24508.5</v>
      </c>
    </row>
    <row r="92" spans="1:9">
      <c r="A92" s="13" t="s">
        <v>160</v>
      </c>
      <c r="B92" s="16" t="s">
        <v>33</v>
      </c>
      <c r="C92" s="10" t="s">
        <v>8</v>
      </c>
      <c r="D92" s="10" t="s">
        <v>34</v>
      </c>
      <c r="E92" s="10"/>
      <c r="F92" s="34"/>
      <c r="G92" s="21">
        <f>G93+G100+G124+G128</f>
        <v>23033.699999999997</v>
      </c>
      <c r="H92" s="21">
        <f>H93+H100+H124+H128</f>
        <v>3065.4</v>
      </c>
      <c r="I92" s="21">
        <f>I93+I100+I124+I128</f>
        <v>26099.100000000006</v>
      </c>
    </row>
    <row r="93" spans="1:9" ht="22.5">
      <c r="A93" s="13"/>
      <c r="B93" s="31" t="s">
        <v>172</v>
      </c>
      <c r="C93" s="27" t="s">
        <v>8</v>
      </c>
      <c r="D93" s="27" t="s">
        <v>34</v>
      </c>
      <c r="E93" s="27" t="s">
        <v>296</v>
      </c>
      <c r="F93" s="27"/>
      <c r="G93" s="12">
        <f>G94</f>
        <v>1875.3000000000002</v>
      </c>
      <c r="H93" s="12">
        <f>H94</f>
        <v>153.89999999999998</v>
      </c>
      <c r="I93" s="12">
        <f t="shared" ref="I93" si="17">I94</f>
        <v>2029.2000000000003</v>
      </c>
    </row>
    <row r="94" spans="1:9" ht="22.5">
      <c r="A94" s="13"/>
      <c r="B94" s="31" t="s">
        <v>173</v>
      </c>
      <c r="C94" s="27" t="s">
        <v>8</v>
      </c>
      <c r="D94" s="27" t="s">
        <v>34</v>
      </c>
      <c r="E94" s="27" t="s">
        <v>174</v>
      </c>
      <c r="F94" s="27"/>
      <c r="G94" s="12">
        <f>G95+G97</f>
        <v>1875.3000000000002</v>
      </c>
      <c r="H94" s="12">
        <f t="shared" ref="H94:I94" si="18">H95+H97</f>
        <v>153.89999999999998</v>
      </c>
      <c r="I94" s="12">
        <f t="shared" si="18"/>
        <v>2029.2000000000003</v>
      </c>
    </row>
    <row r="95" spans="1:9" ht="22.5">
      <c r="A95" s="13"/>
      <c r="B95" s="31" t="s">
        <v>305</v>
      </c>
      <c r="C95" s="27" t="s">
        <v>8</v>
      </c>
      <c r="D95" s="27" t="s">
        <v>34</v>
      </c>
      <c r="E95" s="27" t="s">
        <v>306</v>
      </c>
      <c r="F95" s="27"/>
      <c r="G95" s="12">
        <f t="shared" ref="G95:I95" si="19">G96</f>
        <v>1637.6000000000001</v>
      </c>
      <c r="H95" s="12">
        <f t="shared" si="19"/>
        <v>163.69999999999999</v>
      </c>
      <c r="I95" s="12">
        <f t="shared" si="19"/>
        <v>1801.3000000000002</v>
      </c>
    </row>
    <row r="96" spans="1:9" ht="22.5">
      <c r="A96" s="13"/>
      <c r="B96" s="25" t="s">
        <v>21</v>
      </c>
      <c r="C96" s="27" t="s">
        <v>8</v>
      </c>
      <c r="D96" s="27" t="s">
        <v>34</v>
      </c>
      <c r="E96" s="27" t="s">
        <v>306</v>
      </c>
      <c r="F96" s="27" t="s">
        <v>27</v>
      </c>
      <c r="G96" s="12">
        <v>1637.6000000000001</v>
      </c>
      <c r="H96" s="12">
        <v>163.69999999999999</v>
      </c>
      <c r="I96" s="12">
        <f>G96+H96</f>
        <v>1801.3000000000002</v>
      </c>
    </row>
    <row r="97" spans="1:9" ht="22.5">
      <c r="A97" s="13"/>
      <c r="B97" s="31" t="s">
        <v>297</v>
      </c>
      <c r="C97" s="27" t="s">
        <v>8</v>
      </c>
      <c r="D97" s="27" t="s">
        <v>34</v>
      </c>
      <c r="E97" s="27" t="s">
        <v>114</v>
      </c>
      <c r="F97" s="27"/>
      <c r="G97" s="12">
        <f t="shared" ref="G97:I97" si="20">SUM(G98:G99)</f>
        <v>237.7</v>
      </c>
      <c r="H97" s="12">
        <f t="shared" si="20"/>
        <v>-9.8000000000000007</v>
      </c>
      <c r="I97" s="12">
        <f t="shared" si="20"/>
        <v>227.9</v>
      </c>
    </row>
    <row r="98" spans="1:9" ht="22.5">
      <c r="A98" s="13"/>
      <c r="B98" s="25" t="s">
        <v>21</v>
      </c>
      <c r="C98" s="27" t="s">
        <v>8</v>
      </c>
      <c r="D98" s="27" t="s">
        <v>34</v>
      </c>
      <c r="E98" s="27" t="s">
        <v>114</v>
      </c>
      <c r="F98" s="27" t="s">
        <v>27</v>
      </c>
      <c r="G98" s="12">
        <v>10.199999999999999</v>
      </c>
      <c r="H98" s="12">
        <v>-9.8000000000000007</v>
      </c>
      <c r="I98" s="12">
        <f>G98+H98</f>
        <v>0.39999999999999858</v>
      </c>
    </row>
    <row r="99" spans="1:9" ht="22.5">
      <c r="A99" s="13"/>
      <c r="B99" s="25" t="s">
        <v>93</v>
      </c>
      <c r="C99" s="27" t="s">
        <v>8</v>
      </c>
      <c r="D99" s="27" t="s">
        <v>34</v>
      </c>
      <c r="E99" s="27" t="s">
        <v>114</v>
      </c>
      <c r="F99" s="27" t="s">
        <v>22</v>
      </c>
      <c r="G99" s="12">
        <v>227.5</v>
      </c>
      <c r="H99" s="12"/>
      <c r="I99" s="12">
        <f>G99+H99</f>
        <v>227.5</v>
      </c>
    </row>
    <row r="100" spans="1:9" ht="22.5">
      <c r="A100" s="13"/>
      <c r="B100" s="25" t="s">
        <v>167</v>
      </c>
      <c r="C100" s="27" t="s">
        <v>8</v>
      </c>
      <c r="D100" s="27" t="s">
        <v>34</v>
      </c>
      <c r="E100" s="27" t="s">
        <v>166</v>
      </c>
      <c r="F100" s="27"/>
      <c r="G100" s="12">
        <f>G101+G119+G116</f>
        <v>16774.3</v>
      </c>
      <c r="H100" s="12">
        <f>H101+H119+H116</f>
        <v>872.30000000000007</v>
      </c>
      <c r="I100" s="12">
        <f>I101+I119+I116</f>
        <v>17646.600000000002</v>
      </c>
    </row>
    <row r="101" spans="1:9" ht="22.5">
      <c r="A101" s="13"/>
      <c r="B101" s="25" t="s">
        <v>271</v>
      </c>
      <c r="C101" s="27" t="s">
        <v>8</v>
      </c>
      <c r="D101" s="27" t="s">
        <v>34</v>
      </c>
      <c r="E101" s="28" t="s">
        <v>272</v>
      </c>
      <c r="F101" s="28"/>
      <c r="G101" s="12">
        <f>G102</f>
        <v>16720.8</v>
      </c>
      <c r="H101" s="12">
        <f>H102</f>
        <v>872.2</v>
      </c>
      <c r="I101" s="12">
        <f>I102</f>
        <v>17593</v>
      </c>
    </row>
    <row r="102" spans="1:9" ht="22.5">
      <c r="A102" s="13"/>
      <c r="B102" s="31" t="s">
        <v>107</v>
      </c>
      <c r="C102" s="27" t="s">
        <v>8</v>
      </c>
      <c r="D102" s="27" t="s">
        <v>34</v>
      </c>
      <c r="E102" s="28" t="s">
        <v>224</v>
      </c>
      <c r="F102" s="28"/>
      <c r="G102" s="12">
        <f>SUM(G103,G106,G113)</f>
        <v>16720.8</v>
      </c>
      <c r="H102" s="12">
        <f>SUM(H103,H106,H113)</f>
        <v>872.2</v>
      </c>
      <c r="I102" s="12">
        <f>SUM(I103,I106,I113)</f>
        <v>17593</v>
      </c>
    </row>
    <row r="103" spans="1:9" ht="22.5">
      <c r="A103" s="13"/>
      <c r="B103" s="31" t="s">
        <v>108</v>
      </c>
      <c r="C103" s="27" t="s">
        <v>8</v>
      </c>
      <c r="D103" s="27" t="s">
        <v>34</v>
      </c>
      <c r="E103" s="28" t="s">
        <v>225</v>
      </c>
      <c r="F103" s="28"/>
      <c r="G103" s="12">
        <f>G104+G105</f>
        <v>11265.8</v>
      </c>
      <c r="H103" s="12">
        <f>H104+H105</f>
        <v>1103</v>
      </c>
      <c r="I103" s="12">
        <f>I104+I105</f>
        <v>12368.8</v>
      </c>
    </row>
    <row r="104" spans="1:9">
      <c r="A104" s="13"/>
      <c r="B104" s="31" t="s">
        <v>150</v>
      </c>
      <c r="C104" s="27" t="s">
        <v>8</v>
      </c>
      <c r="D104" s="27" t="s">
        <v>34</v>
      </c>
      <c r="E104" s="28" t="s">
        <v>225</v>
      </c>
      <c r="F104" s="28" t="s">
        <v>35</v>
      </c>
      <c r="G104" s="12">
        <v>8652.5999999999985</v>
      </c>
      <c r="H104" s="12">
        <v>847.2</v>
      </c>
      <c r="I104" s="12">
        <f>G104+H104</f>
        <v>9499.7999999999993</v>
      </c>
    </row>
    <row r="105" spans="1:9" ht="22.5">
      <c r="A105" s="13"/>
      <c r="B105" s="31" t="s">
        <v>151</v>
      </c>
      <c r="C105" s="27" t="s">
        <v>8</v>
      </c>
      <c r="D105" s="27" t="s">
        <v>34</v>
      </c>
      <c r="E105" s="28" t="s">
        <v>225</v>
      </c>
      <c r="F105" s="28" t="s">
        <v>109</v>
      </c>
      <c r="G105" s="12">
        <v>2613.1999999999998</v>
      </c>
      <c r="H105" s="12">
        <v>255.8</v>
      </c>
      <c r="I105" s="12">
        <f>G105+H105</f>
        <v>2869</v>
      </c>
    </row>
    <row r="106" spans="1:9" ht="22.5">
      <c r="A106" s="13"/>
      <c r="B106" s="31" t="s">
        <v>110</v>
      </c>
      <c r="C106" s="27" t="s">
        <v>8</v>
      </c>
      <c r="D106" s="27" t="s">
        <v>34</v>
      </c>
      <c r="E106" s="28" t="s">
        <v>226</v>
      </c>
      <c r="F106" s="28"/>
      <c r="G106" s="12">
        <f>SUM(G107:G112)</f>
        <v>4816.9000000000005</v>
      </c>
      <c r="H106" s="12">
        <f>SUM(H107:H112)</f>
        <v>-347.3</v>
      </c>
      <c r="I106" s="12">
        <f>SUM(I107:I112)</f>
        <v>4469.6000000000004</v>
      </c>
    </row>
    <row r="107" spans="1:9" ht="22.5">
      <c r="A107" s="13"/>
      <c r="B107" s="31" t="s">
        <v>307</v>
      </c>
      <c r="C107" s="27" t="s">
        <v>8</v>
      </c>
      <c r="D107" s="27" t="s">
        <v>34</v>
      </c>
      <c r="E107" s="28" t="s">
        <v>226</v>
      </c>
      <c r="F107" s="28" t="s">
        <v>308</v>
      </c>
      <c r="G107" s="12">
        <v>38.200000000000003</v>
      </c>
      <c r="H107" s="12"/>
      <c r="I107" s="12">
        <f t="shared" ref="I107:I112" si="21">G107+H107</f>
        <v>38.200000000000003</v>
      </c>
    </row>
    <row r="108" spans="1:9" ht="22.5">
      <c r="A108" s="13"/>
      <c r="B108" s="31" t="s">
        <v>21</v>
      </c>
      <c r="C108" s="27" t="s">
        <v>8</v>
      </c>
      <c r="D108" s="27" t="s">
        <v>34</v>
      </c>
      <c r="E108" s="28" t="s">
        <v>226</v>
      </c>
      <c r="F108" s="28" t="s">
        <v>27</v>
      </c>
      <c r="G108" s="12">
        <v>613</v>
      </c>
      <c r="H108" s="12"/>
      <c r="I108" s="12">
        <f t="shared" si="21"/>
        <v>613</v>
      </c>
    </row>
    <row r="109" spans="1:9" ht="22.5">
      <c r="A109" s="13"/>
      <c r="B109" s="31" t="s">
        <v>93</v>
      </c>
      <c r="C109" s="27" t="s">
        <v>8</v>
      </c>
      <c r="D109" s="27" t="s">
        <v>34</v>
      </c>
      <c r="E109" s="28" t="s">
        <v>226</v>
      </c>
      <c r="F109" s="28" t="s">
        <v>22</v>
      </c>
      <c r="G109" s="12">
        <v>3922.3</v>
      </c>
      <c r="H109" s="12">
        <v>-319.3</v>
      </c>
      <c r="I109" s="12">
        <f t="shared" si="21"/>
        <v>3603</v>
      </c>
    </row>
    <row r="110" spans="1:9">
      <c r="A110" s="13"/>
      <c r="B110" s="31" t="s">
        <v>23</v>
      </c>
      <c r="C110" s="27" t="s">
        <v>8</v>
      </c>
      <c r="D110" s="27" t="s">
        <v>34</v>
      </c>
      <c r="E110" s="28" t="s">
        <v>226</v>
      </c>
      <c r="F110" s="28" t="s">
        <v>101</v>
      </c>
      <c r="G110" s="12">
        <v>227.10000000000002</v>
      </c>
      <c r="H110" s="12">
        <v>-28</v>
      </c>
      <c r="I110" s="12">
        <f t="shared" si="21"/>
        <v>199.10000000000002</v>
      </c>
    </row>
    <row r="111" spans="1:9">
      <c r="A111" s="13"/>
      <c r="B111" s="31" t="s">
        <v>102</v>
      </c>
      <c r="C111" s="27" t="s">
        <v>8</v>
      </c>
      <c r="D111" s="27" t="s">
        <v>34</v>
      </c>
      <c r="E111" s="28" t="s">
        <v>226</v>
      </c>
      <c r="F111" s="28" t="s">
        <v>36</v>
      </c>
      <c r="G111" s="12">
        <v>11.3</v>
      </c>
      <c r="H111" s="12"/>
      <c r="I111" s="12">
        <f t="shared" si="21"/>
        <v>11.3</v>
      </c>
    </row>
    <row r="112" spans="1:9">
      <c r="A112" s="13"/>
      <c r="B112" s="31" t="s">
        <v>104</v>
      </c>
      <c r="C112" s="27" t="s">
        <v>8</v>
      </c>
      <c r="D112" s="27" t="s">
        <v>34</v>
      </c>
      <c r="E112" s="28" t="s">
        <v>226</v>
      </c>
      <c r="F112" s="28" t="s">
        <v>105</v>
      </c>
      <c r="G112" s="12">
        <v>5</v>
      </c>
      <c r="H112" s="12"/>
      <c r="I112" s="12">
        <f t="shared" si="21"/>
        <v>5</v>
      </c>
    </row>
    <row r="113" spans="1:9" ht="22.5">
      <c r="A113" s="13"/>
      <c r="B113" s="31" t="s">
        <v>223</v>
      </c>
      <c r="C113" s="27" t="s">
        <v>8</v>
      </c>
      <c r="D113" s="27" t="s">
        <v>34</v>
      </c>
      <c r="E113" s="28" t="s">
        <v>227</v>
      </c>
      <c r="F113" s="28"/>
      <c r="G113" s="12">
        <f>SUM(G114:G115)</f>
        <v>638.09999999999991</v>
      </c>
      <c r="H113" s="12">
        <f>SUM(H114:H115)</f>
        <v>116.5</v>
      </c>
      <c r="I113" s="12">
        <f>SUM(I114:I115)</f>
        <v>754.59999999999991</v>
      </c>
    </row>
    <row r="114" spans="1:9" ht="22.5">
      <c r="A114" s="13"/>
      <c r="B114" s="31" t="s">
        <v>93</v>
      </c>
      <c r="C114" s="27" t="s">
        <v>8</v>
      </c>
      <c r="D114" s="27" t="s">
        <v>34</v>
      </c>
      <c r="E114" s="28" t="s">
        <v>227</v>
      </c>
      <c r="F114" s="28" t="s">
        <v>22</v>
      </c>
      <c r="G114" s="12">
        <v>29.9</v>
      </c>
      <c r="H114" s="12">
        <v>16.5</v>
      </c>
      <c r="I114" s="12">
        <f>G114+H114</f>
        <v>46.4</v>
      </c>
    </row>
    <row r="115" spans="1:9">
      <c r="A115" s="13"/>
      <c r="B115" s="31" t="s">
        <v>273</v>
      </c>
      <c r="C115" s="27" t="s">
        <v>8</v>
      </c>
      <c r="D115" s="27" t="s">
        <v>34</v>
      </c>
      <c r="E115" s="28" t="s">
        <v>227</v>
      </c>
      <c r="F115" s="28" t="s">
        <v>274</v>
      </c>
      <c r="G115" s="12">
        <v>608.19999999999993</v>
      </c>
      <c r="H115" s="12">
        <v>100</v>
      </c>
      <c r="I115" s="12">
        <f>G115+H115</f>
        <v>708.19999999999993</v>
      </c>
    </row>
    <row r="116" spans="1:9">
      <c r="A116" s="13"/>
      <c r="B116" s="31" t="s">
        <v>168</v>
      </c>
      <c r="C116" s="27" t="s">
        <v>8</v>
      </c>
      <c r="D116" s="27" t="s">
        <v>34</v>
      </c>
      <c r="E116" s="27" t="s">
        <v>169</v>
      </c>
      <c r="F116" s="28"/>
      <c r="G116" s="12">
        <f t="shared" ref="G116:I117" si="22">G117</f>
        <v>47.9</v>
      </c>
      <c r="H116" s="12">
        <f t="shared" si="22"/>
        <v>0</v>
      </c>
      <c r="I116" s="12">
        <f t="shared" si="22"/>
        <v>47.9</v>
      </c>
    </row>
    <row r="117" spans="1:9">
      <c r="A117" s="13"/>
      <c r="B117" s="31" t="s">
        <v>252</v>
      </c>
      <c r="C117" s="27" t="s">
        <v>8</v>
      </c>
      <c r="D117" s="27" t="s">
        <v>34</v>
      </c>
      <c r="E117" s="27" t="s">
        <v>115</v>
      </c>
      <c r="F117" s="28"/>
      <c r="G117" s="12">
        <f t="shared" si="22"/>
        <v>47.9</v>
      </c>
      <c r="H117" s="12">
        <f t="shared" si="22"/>
        <v>0</v>
      </c>
      <c r="I117" s="12">
        <f t="shared" si="22"/>
        <v>47.9</v>
      </c>
    </row>
    <row r="118" spans="1:9">
      <c r="A118" s="13"/>
      <c r="B118" s="31" t="s">
        <v>94</v>
      </c>
      <c r="C118" s="27" t="s">
        <v>8</v>
      </c>
      <c r="D118" s="27" t="s">
        <v>34</v>
      </c>
      <c r="E118" s="27" t="s">
        <v>115</v>
      </c>
      <c r="F118" s="28" t="s">
        <v>36</v>
      </c>
      <c r="G118" s="12">
        <v>47.9</v>
      </c>
      <c r="H118" s="12"/>
      <c r="I118" s="12">
        <f>G118+H118</f>
        <v>47.9</v>
      </c>
    </row>
    <row r="119" spans="1:9">
      <c r="A119" s="13"/>
      <c r="B119" s="25" t="s">
        <v>170</v>
      </c>
      <c r="C119" s="27" t="s">
        <v>8</v>
      </c>
      <c r="D119" s="27" t="s">
        <v>34</v>
      </c>
      <c r="E119" s="27" t="s">
        <v>171</v>
      </c>
      <c r="F119" s="27"/>
      <c r="G119" s="12">
        <f t="shared" ref="G119:I120" si="23">G120</f>
        <v>5.6</v>
      </c>
      <c r="H119" s="12">
        <f t="shared" si="23"/>
        <v>0.1</v>
      </c>
      <c r="I119" s="12">
        <f t="shared" si="23"/>
        <v>5.6999999999999993</v>
      </c>
    </row>
    <row r="120" spans="1:9">
      <c r="A120" s="13"/>
      <c r="B120" s="31" t="s">
        <v>311</v>
      </c>
      <c r="C120" s="27" t="s">
        <v>8</v>
      </c>
      <c r="D120" s="27" t="s">
        <v>34</v>
      </c>
      <c r="E120" s="27" t="s">
        <v>309</v>
      </c>
      <c r="F120" s="27"/>
      <c r="G120" s="12">
        <f t="shared" si="23"/>
        <v>5.6</v>
      </c>
      <c r="H120" s="12">
        <f t="shared" si="23"/>
        <v>0.1</v>
      </c>
      <c r="I120" s="12">
        <f t="shared" si="23"/>
        <v>5.6999999999999993</v>
      </c>
    </row>
    <row r="121" spans="1:9" ht="33.75">
      <c r="A121" s="13"/>
      <c r="B121" s="31" t="s">
        <v>312</v>
      </c>
      <c r="C121" s="27" t="s">
        <v>8</v>
      </c>
      <c r="D121" s="27" t="s">
        <v>34</v>
      </c>
      <c r="E121" s="27" t="s">
        <v>408</v>
      </c>
      <c r="F121" s="27"/>
      <c r="G121" s="12">
        <f>SUM(G122:G123)</f>
        <v>5.6</v>
      </c>
      <c r="H121" s="12">
        <f>SUM(H122:H123)</f>
        <v>0.1</v>
      </c>
      <c r="I121" s="12">
        <f>SUM(I122:I123)</f>
        <v>5.6999999999999993</v>
      </c>
    </row>
    <row r="122" spans="1:9">
      <c r="A122" s="13"/>
      <c r="B122" s="31" t="s">
        <v>368</v>
      </c>
      <c r="C122" s="27" t="s">
        <v>8</v>
      </c>
      <c r="D122" s="27" t="s">
        <v>34</v>
      </c>
      <c r="E122" s="27" t="s">
        <v>408</v>
      </c>
      <c r="F122" s="27" t="s">
        <v>310</v>
      </c>
      <c r="G122" s="12">
        <v>0.3</v>
      </c>
      <c r="H122" s="12"/>
      <c r="I122" s="12">
        <f>SUM(G122:H122)</f>
        <v>0.3</v>
      </c>
    </row>
    <row r="123" spans="1:9">
      <c r="A123" s="13"/>
      <c r="B123" s="31" t="s">
        <v>369</v>
      </c>
      <c r="C123" s="27" t="s">
        <v>8</v>
      </c>
      <c r="D123" s="27" t="s">
        <v>34</v>
      </c>
      <c r="E123" s="27" t="s">
        <v>408</v>
      </c>
      <c r="F123" s="27" t="s">
        <v>310</v>
      </c>
      <c r="G123" s="12">
        <v>5.3</v>
      </c>
      <c r="H123" s="12">
        <v>0.1</v>
      </c>
      <c r="I123" s="12">
        <f>SUM(G123:H123)</f>
        <v>5.3999999999999995</v>
      </c>
    </row>
    <row r="124" spans="1:9" ht="33.75">
      <c r="A124" s="13"/>
      <c r="B124" s="29" t="s">
        <v>278</v>
      </c>
      <c r="C124" s="27" t="s">
        <v>8</v>
      </c>
      <c r="D124" s="27" t="s">
        <v>34</v>
      </c>
      <c r="E124" s="27" t="s">
        <v>179</v>
      </c>
      <c r="F124" s="27"/>
      <c r="G124" s="12">
        <f t="shared" ref="G124:I126" si="24">G125</f>
        <v>371</v>
      </c>
      <c r="H124" s="12">
        <f t="shared" si="24"/>
        <v>-22.1</v>
      </c>
      <c r="I124" s="12">
        <f t="shared" si="24"/>
        <v>348.9</v>
      </c>
    </row>
    <row r="125" spans="1:9">
      <c r="A125" s="13"/>
      <c r="B125" s="31" t="s">
        <v>289</v>
      </c>
      <c r="C125" s="27" t="s">
        <v>8</v>
      </c>
      <c r="D125" s="27" t="s">
        <v>34</v>
      </c>
      <c r="E125" s="27" t="s">
        <v>183</v>
      </c>
      <c r="F125" s="27"/>
      <c r="G125" s="12">
        <f t="shared" si="24"/>
        <v>371</v>
      </c>
      <c r="H125" s="12">
        <f t="shared" si="24"/>
        <v>-22.1</v>
      </c>
      <c r="I125" s="12">
        <f t="shared" si="24"/>
        <v>348.9</v>
      </c>
    </row>
    <row r="126" spans="1:9">
      <c r="A126" s="13"/>
      <c r="B126" s="31" t="s">
        <v>290</v>
      </c>
      <c r="C126" s="27" t="s">
        <v>8</v>
      </c>
      <c r="D126" s="27" t="s">
        <v>34</v>
      </c>
      <c r="E126" s="27" t="s">
        <v>291</v>
      </c>
      <c r="F126" s="27"/>
      <c r="G126" s="12">
        <f t="shared" si="24"/>
        <v>371</v>
      </c>
      <c r="H126" s="12">
        <f t="shared" si="24"/>
        <v>-22.1</v>
      </c>
      <c r="I126" s="12">
        <f t="shared" si="24"/>
        <v>348.9</v>
      </c>
    </row>
    <row r="127" spans="1:9" ht="22.5">
      <c r="A127" s="13"/>
      <c r="B127" s="25" t="s">
        <v>93</v>
      </c>
      <c r="C127" s="27" t="s">
        <v>8</v>
      </c>
      <c r="D127" s="27" t="s">
        <v>34</v>
      </c>
      <c r="E127" s="27" t="s">
        <v>291</v>
      </c>
      <c r="F127" s="27" t="s">
        <v>22</v>
      </c>
      <c r="G127" s="12">
        <v>371</v>
      </c>
      <c r="H127" s="12">
        <v>-22.1</v>
      </c>
      <c r="I127" s="12">
        <f>G127+H127</f>
        <v>348.9</v>
      </c>
    </row>
    <row r="128" spans="1:9">
      <c r="A128" s="13"/>
      <c r="B128" s="25" t="s">
        <v>163</v>
      </c>
      <c r="C128" s="27" t="s">
        <v>8</v>
      </c>
      <c r="D128" s="27" t="s">
        <v>34</v>
      </c>
      <c r="E128" s="27" t="s">
        <v>152</v>
      </c>
      <c r="F128" s="27"/>
      <c r="G128" s="12">
        <f>G129+G134+G136+G141+G145</f>
        <v>4013.1</v>
      </c>
      <c r="H128" s="12">
        <f>H129+H134+H136+H141+H145</f>
        <v>2061.3000000000002</v>
      </c>
      <c r="I128" s="12">
        <f>I129+I134+I136+I141+I145</f>
        <v>6074.4</v>
      </c>
    </row>
    <row r="129" spans="1:9">
      <c r="A129" s="13"/>
      <c r="B129" s="29" t="s">
        <v>103</v>
      </c>
      <c r="C129" s="27" t="s">
        <v>8</v>
      </c>
      <c r="D129" s="27" t="s">
        <v>34</v>
      </c>
      <c r="E129" s="27" t="s">
        <v>409</v>
      </c>
      <c r="F129" s="28"/>
      <c r="G129" s="12">
        <f>SUM(G130:G133)</f>
        <v>962.1</v>
      </c>
      <c r="H129" s="12">
        <f>SUM(H130:H133)</f>
        <v>0</v>
      </c>
      <c r="I129" s="12">
        <f>SUM(I130:I133)</f>
        <v>962.09999999999991</v>
      </c>
    </row>
    <row r="130" spans="1:9">
      <c r="A130" s="13"/>
      <c r="B130" s="29" t="s">
        <v>89</v>
      </c>
      <c r="C130" s="27" t="s">
        <v>8</v>
      </c>
      <c r="D130" s="27" t="s">
        <v>34</v>
      </c>
      <c r="E130" s="27" t="s">
        <v>409</v>
      </c>
      <c r="F130" s="28" t="s">
        <v>13</v>
      </c>
      <c r="G130" s="12">
        <f>339.9+28.4</f>
        <v>368.29999999999995</v>
      </c>
      <c r="H130" s="12"/>
      <c r="I130" s="12">
        <f>G130+H130</f>
        <v>368.29999999999995</v>
      </c>
    </row>
    <row r="131" spans="1:9" ht="33.75">
      <c r="A131" s="13"/>
      <c r="B131" s="29" t="s">
        <v>90</v>
      </c>
      <c r="C131" s="27" t="s">
        <v>8</v>
      </c>
      <c r="D131" s="27" t="s">
        <v>34</v>
      </c>
      <c r="E131" s="27" t="s">
        <v>409</v>
      </c>
      <c r="F131" s="28" t="s">
        <v>91</v>
      </c>
      <c r="G131" s="12">
        <f>102.6+8.6</f>
        <v>111.19999999999999</v>
      </c>
      <c r="H131" s="12"/>
      <c r="I131" s="12">
        <f>G131+H131</f>
        <v>111.19999999999999</v>
      </c>
    </row>
    <row r="132" spans="1:9" ht="22.5">
      <c r="A132" s="13"/>
      <c r="B132" s="29" t="s">
        <v>21</v>
      </c>
      <c r="C132" s="27" t="s">
        <v>8</v>
      </c>
      <c r="D132" s="27" t="s">
        <v>34</v>
      </c>
      <c r="E132" s="27" t="s">
        <v>409</v>
      </c>
      <c r="F132" s="28">
        <v>242</v>
      </c>
      <c r="G132" s="12">
        <f>36.5+90</f>
        <v>126.5</v>
      </c>
      <c r="H132" s="12">
        <v>-13.8</v>
      </c>
      <c r="I132" s="12">
        <f>G132+H132</f>
        <v>112.7</v>
      </c>
    </row>
    <row r="133" spans="1:9" ht="22.5">
      <c r="A133" s="13"/>
      <c r="B133" s="29" t="s">
        <v>93</v>
      </c>
      <c r="C133" s="27" t="s">
        <v>8</v>
      </c>
      <c r="D133" s="27" t="s">
        <v>34</v>
      </c>
      <c r="E133" s="27" t="s">
        <v>409</v>
      </c>
      <c r="F133" s="28">
        <v>244</v>
      </c>
      <c r="G133" s="12">
        <f>483.1-127</f>
        <v>356.1</v>
      </c>
      <c r="H133" s="12">
        <v>13.8</v>
      </c>
      <c r="I133" s="12">
        <f>G133+H133</f>
        <v>369.90000000000003</v>
      </c>
    </row>
    <row r="134" spans="1:9" ht="22.5">
      <c r="A134" s="13"/>
      <c r="B134" s="32" t="s">
        <v>204</v>
      </c>
      <c r="C134" s="27" t="s">
        <v>8</v>
      </c>
      <c r="D134" s="27" t="s">
        <v>34</v>
      </c>
      <c r="E134" s="28" t="s">
        <v>410</v>
      </c>
      <c r="F134" s="28"/>
      <c r="G134" s="12">
        <f>G135</f>
        <v>72.400000000000006</v>
      </c>
      <c r="H134" s="12">
        <f>H135</f>
        <v>0</v>
      </c>
      <c r="I134" s="12">
        <f>I135</f>
        <v>72.400000000000006</v>
      </c>
    </row>
    <row r="135" spans="1:9" ht="22.5">
      <c r="A135" s="13"/>
      <c r="B135" s="29" t="s">
        <v>93</v>
      </c>
      <c r="C135" s="27" t="s">
        <v>8</v>
      </c>
      <c r="D135" s="27" t="s">
        <v>34</v>
      </c>
      <c r="E135" s="28" t="s">
        <v>410</v>
      </c>
      <c r="F135" s="28">
        <v>244</v>
      </c>
      <c r="G135" s="12">
        <v>72.400000000000006</v>
      </c>
      <c r="H135" s="12"/>
      <c r="I135" s="12">
        <f>G135+H135</f>
        <v>72.400000000000006</v>
      </c>
    </row>
    <row r="136" spans="1:9" ht="45">
      <c r="A136" s="13"/>
      <c r="B136" s="32" t="s">
        <v>203</v>
      </c>
      <c r="C136" s="27" t="s">
        <v>8</v>
      </c>
      <c r="D136" s="27" t="s">
        <v>34</v>
      </c>
      <c r="E136" s="28" t="s">
        <v>411</v>
      </c>
      <c r="F136" s="28"/>
      <c r="G136" s="12">
        <f>SUM(G137:G140)</f>
        <v>252.5</v>
      </c>
      <c r="H136" s="12">
        <f>SUM(H137:H140)</f>
        <v>0</v>
      </c>
      <c r="I136" s="12">
        <f>SUM(I137:I140)</f>
        <v>252.5</v>
      </c>
    </row>
    <row r="137" spans="1:9">
      <c r="A137" s="13"/>
      <c r="B137" s="29" t="s">
        <v>89</v>
      </c>
      <c r="C137" s="27" t="s">
        <v>8</v>
      </c>
      <c r="D137" s="27" t="s">
        <v>34</v>
      </c>
      <c r="E137" s="28" t="s">
        <v>411</v>
      </c>
      <c r="F137" s="28" t="s">
        <v>13</v>
      </c>
      <c r="G137" s="12">
        <v>88.6</v>
      </c>
      <c r="H137" s="12"/>
      <c r="I137" s="12">
        <f>G137+H137</f>
        <v>88.6</v>
      </c>
    </row>
    <row r="138" spans="1:9" ht="33.75">
      <c r="A138" s="13"/>
      <c r="B138" s="29" t="s">
        <v>90</v>
      </c>
      <c r="C138" s="27" t="s">
        <v>8</v>
      </c>
      <c r="D138" s="27" t="s">
        <v>34</v>
      </c>
      <c r="E138" s="28" t="s">
        <v>411</v>
      </c>
      <c r="F138" s="28" t="s">
        <v>91</v>
      </c>
      <c r="G138" s="12">
        <v>26.8</v>
      </c>
      <c r="H138" s="12"/>
      <c r="I138" s="12">
        <f>G138+H138</f>
        <v>26.8</v>
      </c>
    </row>
    <row r="139" spans="1:9" ht="22.5">
      <c r="A139" s="13"/>
      <c r="B139" s="29" t="s">
        <v>21</v>
      </c>
      <c r="C139" s="27" t="s">
        <v>8</v>
      </c>
      <c r="D139" s="27" t="s">
        <v>34</v>
      </c>
      <c r="E139" s="28" t="s">
        <v>411</v>
      </c>
      <c r="F139" s="28" t="s">
        <v>27</v>
      </c>
      <c r="G139" s="12">
        <v>48.400000000000006</v>
      </c>
      <c r="H139" s="12"/>
      <c r="I139" s="12">
        <f>G139+H139</f>
        <v>48.400000000000006</v>
      </c>
    </row>
    <row r="140" spans="1:9" ht="22.5">
      <c r="A140" s="13"/>
      <c r="B140" s="29" t="s">
        <v>93</v>
      </c>
      <c r="C140" s="27" t="s">
        <v>8</v>
      </c>
      <c r="D140" s="27" t="s">
        <v>34</v>
      </c>
      <c r="E140" s="28" t="s">
        <v>411</v>
      </c>
      <c r="F140" s="28">
        <v>244</v>
      </c>
      <c r="G140" s="12">
        <v>88.7</v>
      </c>
      <c r="H140" s="12"/>
      <c r="I140" s="12">
        <f>G140+H140</f>
        <v>88.7</v>
      </c>
    </row>
    <row r="141" spans="1:9" ht="22.5">
      <c r="A141" s="13"/>
      <c r="B141" s="31" t="s">
        <v>314</v>
      </c>
      <c r="C141" s="27" t="s">
        <v>8</v>
      </c>
      <c r="D141" s="27" t="s">
        <v>34</v>
      </c>
      <c r="E141" s="28" t="s">
        <v>313</v>
      </c>
      <c r="F141" s="28"/>
      <c r="G141" s="12">
        <f>SUM(G142:G144)</f>
        <v>2108.6999999999998</v>
      </c>
      <c r="H141" s="12">
        <f>SUM(H142:H144)</f>
        <v>2061.3000000000002</v>
      </c>
      <c r="I141" s="12">
        <f>SUM(I142:I144)</f>
        <v>4170</v>
      </c>
    </row>
    <row r="142" spans="1:9" ht="22.5">
      <c r="A142" s="13"/>
      <c r="B142" s="31" t="s">
        <v>93</v>
      </c>
      <c r="C142" s="27" t="s">
        <v>8</v>
      </c>
      <c r="D142" s="27" t="s">
        <v>34</v>
      </c>
      <c r="E142" s="28" t="s">
        <v>313</v>
      </c>
      <c r="F142" s="28" t="s">
        <v>22</v>
      </c>
      <c r="G142" s="12">
        <v>235.9</v>
      </c>
      <c r="H142" s="12"/>
      <c r="I142" s="12">
        <f>G142+H142</f>
        <v>235.9</v>
      </c>
    </row>
    <row r="143" spans="1:9" ht="22.5">
      <c r="A143" s="13"/>
      <c r="B143" s="31" t="s">
        <v>484</v>
      </c>
      <c r="C143" s="27" t="s">
        <v>8</v>
      </c>
      <c r="D143" s="27" t="s">
        <v>34</v>
      </c>
      <c r="E143" s="28" t="s">
        <v>313</v>
      </c>
      <c r="F143" s="28" t="s">
        <v>483</v>
      </c>
      <c r="G143" s="12">
        <v>125.80000000000001</v>
      </c>
      <c r="H143" s="12">
        <f>11.3+3</f>
        <v>14.3</v>
      </c>
      <c r="I143" s="12">
        <f>G143+H143</f>
        <v>140.10000000000002</v>
      </c>
    </row>
    <row r="144" spans="1:9">
      <c r="A144" s="13"/>
      <c r="B144" s="31" t="s">
        <v>104</v>
      </c>
      <c r="C144" s="27" t="s">
        <v>8</v>
      </c>
      <c r="D144" s="27" t="s">
        <v>34</v>
      </c>
      <c r="E144" s="28" t="s">
        <v>313</v>
      </c>
      <c r="F144" s="28" t="s">
        <v>105</v>
      </c>
      <c r="G144" s="12">
        <v>1747</v>
      </c>
      <c r="H144" s="12">
        <f>920+580+210+90+62+185</f>
        <v>2047</v>
      </c>
      <c r="I144" s="12">
        <f>G144+H144</f>
        <v>3794</v>
      </c>
    </row>
    <row r="145" spans="1:9">
      <c r="A145" s="13"/>
      <c r="B145" s="31" t="s">
        <v>37</v>
      </c>
      <c r="C145" s="27" t="s">
        <v>8</v>
      </c>
      <c r="D145" s="27" t="s">
        <v>34</v>
      </c>
      <c r="E145" s="27" t="s">
        <v>106</v>
      </c>
      <c r="F145" s="27"/>
      <c r="G145" s="12">
        <f>SUM(G146:G149)</f>
        <v>617.4</v>
      </c>
      <c r="H145" s="12">
        <f>SUM(H146:H149)</f>
        <v>0</v>
      </c>
      <c r="I145" s="12">
        <f>SUM(I146:I149)</f>
        <v>617.4</v>
      </c>
    </row>
    <row r="146" spans="1:9">
      <c r="A146" s="13"/>
      <c r="B146" s="31" t="s">
        <v>89</v>
      </c>
      <c r="C146" s="27" t="s">
        <v>8</v>
      </c>
      <c r="D146" s="27" t="s">
        <v>34</v>
      </c>
      <c r="E146" s="27" t="s">
        <v>106</v>
      </c>
      <c r="F146" s="28" t="s">
        <v>13</v>
      </c>
      <c r="G146" s="12">
        <v>354.4</v>
      </c>
      <c r="H146" s="12"/>
      <c r="I146" s="12">
        <f>G146+H146</f>
        <v>354.4</v>
      </c>
    </row>
    <row r="147" spans="1:9" ht="22.5">
      <c r="A147" s="13"/>
      <c r="B147" s="31" t="s">
        <v>14</v>
      </c>
      <c r="C147" s="27" t="s">
        <v>8</v>
      </c>
      <c r="D147" s="27" t="s">
        <v>34</v>
      </c>
      <c r="E147" s="27" t="s">
        <v>106</v>
      </c>
      <c r="F147" s="28" t="s">
        <v>20</v>
      </c>
      <c r="G147" s="12">
        <v>54.1</v>
      </c>
      <c r="H147" s="12"/>
      <c r="I147" s="12">
        <f>G147+H147</f>
        <v>54.1</v>
      </c>
    </row>
    <row r="148" spans="1:9" ht="33.75">
      <c r="A148" s="13"/>
      <c r="B148" s="31" t="s">
        <v>90</v>
      </c>
      <c r="C148" s="27" t="s">
        <v>8</v>
      </c>
      <c r="D148" s="27" t="s">
        <v>34</v>
      </c>
      <c r="E148" s="27" t="s">
        <v>106</v>
      </c>
      <c r="F148" s="28" t="s">
        <v>91</v>
      </c>
      <c r="G148" s="12">
        <v>123.4</v>
      </c>
      <c r="H148" s="12"/>
      <c r="I148" s="12">
        <f>G148+H148</f>
        <v>123.4</v>
      </c>
    </row>
    <row r="149" spans="1:9" ht="22.5">
      <c r="A149" s="13"/>
      <c r="B149" s="29" t="s">
        <v>93</v>
      </c>
      <c r="C149" s="27" t="s">
        <v>8</v>
      </c>
      <c r="D149" s="27" t="s">
        <v>34</v>
      </c>
      <c r="E149" s="27" t="s">
        <v>106</v>
      </c>
      <c r="F149" s="28" t="s">
        <v>22</v>
      </c>
      <c r="G149" s="12">
        <v>85.5</v>
      </c>
      <c r="H149" s="12"/>
      <c r="I149" s="12">
        <f>G149+H149</f>
        <v>85.5</v>
      </c>
    </row>
    <row r="150" spans="1:9">
      <c r="A150" s="9">
        <v>2</v>
      </c>
      <c r="B150" s="16" t="s">
        <v>365</v>
      </c>
      <c r="C150" s="26" t="s">
        <v>11</v>
      </c>
      <c r="D150" s="26" t="s">
        <v>54</v>
      </c>
      <c r="E150" s="26"/>
      <c r="F150" s="26"/>
      <c r="G150" s="21">
        <f t="shared" ref="G150:I153" si="25">G151</f>
        <v>524.5</v>
      </c>
      <c r="H150" s="21">
        <f t="shared" si="25"/>
        <v>0</v>
      </c>
      <c r="I150" s="21">
        <f t="shared" si="25"/>
        <v>524.5</v>
      </c>
    </row>
    <row r="151" spans="1:9">
      <c r="A151" s="13" t="s">
        <v>392</v>
      </c>
      <c r="B151" s="16" t="s">
        <v>366</v>
      </c>
      <c r="C151" s="26" t="s">
        <v>11</v>
      </c>
      <c r="D151" s="26" t="s">
        <v>19</v>
      </c>
      <c r="E151" s="26"/>
      <c r="F151" s="26"/>
      <c r="G151" s="21">
        <f t="shared" si="25"/>
        <v>524.5</v>
      </c>
      <c r="H151" s="21">
        <f t="shared" si="25"/>
        <v>0</v>
      </c>
      <c r="I151" s="21">
        <f t="shared" si="25"/>
        <v>524.5</v>
      </c>
    </row>
    <row r="152" spans="1:9" ht="22.5">
      <c r="A152" s="13"/>
      <c r="B152" s="31" t="s">
        <v>167</v>
      </c>
      <c r="C152" s="27" t="s">
        <v>11</v>
      </c>
      <c r="D152" s="27" t="s">
        <v>19</v>
      </c>
      <c r="E152" s="27" t="s">
        <v>166</v>
      </c>
      <c r="F152" s="27"/>
      <c r="G152" s="12">
        <f t="shared" si="25"/>
        <v>524.5</v>
      </c>
      <c r="H152" s="12">
        <f t="shared" si="25"/>
        <v>0</v>
      </c>
      <c r="I152" s="12">
        <f t="shared" si="25"/>
        <v>524.5</v>
      </c>
    </row>
    <row r="153" spans="1:9">
      <c r="A153" s="13"/>
      <c r="B153" s="31" t="s">
        <v>170</v>
      </c>
      <c r="C153" s="27" t="s">
        <v>11</v>
      </c>
      <c r="D153" s="27" t="s">
        <v>19</v>
      </c>
      <c r="E153" s="27" t="s">
        <v>171</v>
      </c>
      <c r="F153" s="27"/>
      <c r="G153" s="12">
        <f t="shared" si="25"/>
        <v>524.5</v>
      </c>
      <c r="H153" s="12">
        <f t="shared" si="25"/>
        <v>0</v>
      </c>
      <c r="I153" s="12">
        <f t="shared" si="25"/>
        <v>524.5</v>
      </c>
    </row>
    <row r="154" spans="1:9">
      <c r="A154" s="13"/>
      <c r="B154" s="33" t="s">
        <v>367</v>
      </c>
      <c r="C154" s="27" t="s">
        <v>11</v>
      </c>
      <c r="D154" s="27" t="s">
        <v>19</v>
      </c>
      <c r="E154" s="27" t="s">
        <v>364</v>
      </c>
      <c r="F154" s="27"/>
      <c r="G154" s="12">
        <f>SUM(G155:G157)</f>
        <v>524.5</v>
      </c>
      <c r="H154" s="12">
        <f>SUM(H155:H157)</f>
        <v>0</v>
      </c>
      <c r="I154" s="12">
        <f>SUM(I155:I157)</f>
        <v>524.5</v>
      </c>
    </row>
    <row r="155" spans="1:9" ht="22.5">
      <c r="A155" s="13"/>
      <c r="B155" s="31" t="s">
        <v>14</v>
      </c>
      <c r="C155" s="27" t="s">
        <v>11</v>
      </c>
      <c r="D155" s="27" t="s">
        <v>19</v>
      </c>
      <c r="E155" s="27" t="s">
        <v>364</v>
      </c>
      <c r="F155" s="27" t="s">
        <v>20</v>
      </c>
      <c r="G155" s="12">
        <v>73.2</v>
      </c>
      <c r="H155" s="12"/>
      <c r="I155" s="12">
        <f>G155+H155</f>
        <v>73.2</v>
      </c>
    </row>
    <row r="156" spans="1:9" ht="22.5">
      <c r="A156" s="13"/>
      <c r="B156" s="31" t="s">
        <v>21</v>
      </c>
      <c r="C156" s="27" t="s">
        <v>11</v>
      </c>
      <c r="D156" s="27" t="s">
        <v>19</v>
      </c>
      <c r="E156" s="27" t="s">
        <v>364</v>
      </c>
      <c r="F156" s="28" t="s">
        <v>27</v>
      </c>
      <c r="G156" s="12">
        <v>0</v>
      </c>
      <c r="H156" s="12"/>
      <c r="I156" s="12">
        <f>G156+H156</f>
        <v>0</v>
      </c>
    </row>
    <row r="157" spans="1:9" ht="22.5">
      <c r="A157" s="13"/>
      <c r="B157" s="31" t="s">
        <v>93</v>
      </c>
      <c r="C157" s="27" t="s">
        <v>11</v>
      </c>
      <c r="D157" s="27" t="s">
        <v>19</v>
      </c>
      <c r="E157" s="27" t="s">
        <v>364</v>
      </c>
      <c r="F157" s="28" t="s">
        <v>22</v>
      </c>
      <c r="G157" s="12">
        <v>451.3</v>
      </c>
      <c r="H157" s="12"/>
      <c r="I157" s="12">
        <f>G157+H157</f>
        <v>451.3</v>
      </c>
    </row>
    <row r="158" spans="1:9">
      <c r="A158" s="9">
        <v>3</v>
      </c>
      <c r="B158" s="16" t="s">
        <v>38</v>
      </c>
      <c r="C158" s="10" t="s">
        <v>17</v>
      </c>
      <c r="D158" s="10"/>
      <c r="E158" s="10"/>
      <c r="F158" s="35"/>
      <c r="G158" s="21">
        <f>G159+G167</f>
        <v>1730.4999999999998</v>
      </c>
      <c r="H158" s="21">
        <f t="shared" ref="H158:I158" si="26">H159+H167</f>
        <v>764</v>
      </c>
      <c r="I158" s="21">
        <f t="shared" si="26"/>
        <v>2494.5</v>
      </c>
    </row>
    <row r="159" spans="1:9" ht="21.75">
      <c r="A159" s="13" t="s">
        <v>39</v>
      </c>
      <c r="B159" s="36" t="s">
        <v>275</v>
      </c>
      <c r="C159" s="26" t="s">
        <v>17</v>
      </c>
      <c r="D159" s="26" t="s">
        <v>71</v>
      </c>
      <c r="E159" s="26"/>
      <c r="F159" s="26"/>
      <c r="G159" s="21">
        <f t="shared" ref="G159:I163" si="27">G160</f>
        <v>603</v>
      </c>
      <c r="H159" s="21">
        <f t="shared" si="27"/>
        <v>1073</v>
      </c>
      <c r="I159" s="21">
        <f t="shared" si="27"/>
        <v>1676</v>
      </c>
    </row>
    <row r="160" spans="1:9" ht="22.5">
      <c r="A160" s="9"/>
      <c r="B160" s="31" t="s">
        <v>167</v>
      </c>
      <c r="C160" s="27" t="s">
        <v>17</v>
      </c>
      <c r="D160" s="27" t="s">
        <v>71</v>
      </c>
      <c r="E160" s="27" t="s">
        <v>166</v>
      </c>
      <c r="F160" s="27"/>
      <c r="G160" s="12">
        <f t="shared" si="27"/>
        <v>603</v>
      </c>
      <c r="H160" s="12">
        <f t="shared" si="27"/>
        <v>1073</v>
      </c>
      <c r="I160" s="12">
        <f t="shared" si="27"/>
        <v>1676</v>
      </c>
    </row>
    <row r="161" spans="1:9">
      <c r="A161" s="9"/>
      <c r="B161" s="31" t="s">
        <v>170</v>
      </c>
      <c r="C161" s="27" t="s">
        <v>17</v>
      </c>
      <c r="D161" s="27" t="s">
        <v>71</v>
      </c>
      <c r="E161" s="27" t="s">
        <v>171</v>
      </c>
      <c r="F161" s="27"/>
      <c r="G161" s="12">
        <f>G162+G165</f>
        <v>603</v>
      </c>
      <c r="H161" s="12">
        <f>H162+H165</f>
        <v>1073</v>
      </c>
      <c r="I161" s="12">
        <f>I162+I165</f>
        <v>1676</v>
      </c>
    </row>
    <row r="162" spans="1:9" ht="22.5">
      <c r="A162" s="9"/>
      <c r="B162" s="31" t="s">
        <v>158</v>
      </c>
      <c r="C162" s="27" t="s">
        <v>17</v>
      </c>
      <c r="D162" s="27" t="s">
        <v>71</v>
      </c>
      <c r="E162" s="27" t="s">
        <v>159</v>
      </c>
      <c r="F162" s="27"/>
      <c r="G162" s="12">
        <f t="shared" si="27"/>
        <v>126</v>
      </c>
      <c r="H162" s="12">
        <f t="shared" si="27"/>
        <v>75</v>
      </c>
      <c r="I162" s="12">
        <f t="shared" si="27"/>
        <v>201</v>
      </c>
    </row>
    <row r="163" spans="1:9" ht="33.75">
      <c r="A163" s="9"/>
      <c r="B163" s="25" t="s">
        <v>262</v>
      </c>
      <c r="C163" s="27" t="s">
        <v>17</v>
      </c>
      <c r="D163" s="27" t="s">
        <v>71</v>
      </c>
      <c r="E163" s="27" t="s">
        <v>159</v>
      </c>
      <c r="F163" s="27"/>
      <c r="G163" s="12">
        <f t="shared" si="27"/>
        <v>126</v>
      </c>
      <c r="H163" s="12">
        <f t="shared" si="27"/>
        <v>75</v>
      </c>
      <c r="I163" s="12">
        <f t="shared" si="27"/>
        <v>201</v>
      </c>
    </row>
    <row r="164" spans="1:9">
      <c r="A164" s="9"/>
      <c r="B164" s="25" t="s">
        <v>206</v>
      </c>
      <c r="C164" s="27" t="s">
        <v>17</v>
      </c>
      <c r="D164" s="27" t="s">
        <v>71</v>
      </c>
      <c r="E164" s="27" t="s">
        <v>159</v>
      </c>
      <c r="F164" s="27" t="s">
        <v>207</v>
      </c>
      <c r="G164" s="12">
        <v>126</v>
      </c>
      <c r="H164" s="12">
        <v>75</v>
      </c>
      <c r="I164" s="12">
        <f>G164+H164</f>
        <v>201</v>
      </c>
    </row>
    <row r="165" spans="1:9" ht="56.25">
      <c r="A165" s="9"/>
      <c r="B165" s="32" t="s">
        <v>412</v>
      </c>
      <c r="C165" s="27" t="s">
        <v>17</v>
      </c>
      <c r="D165" s="27" t="s">
        <v>71</v>
      </c>
      <c r="E165" s="27" t="s">
        <v>413</v>
      </c>
      <c r="F165" s="28"/>
      <c r="G165" s="12">
        <f>G166</f>
        <v>477</v>
      </c>
      <c r="H165" s="12">
        <f>H166</f>
        <v>998</v>
      </c>
      <c r="I165" s="12">
        <f>I166</f>
        <v>1475</v>
      </c>
    </row>
    <row r="166" spans="1:9">
      <c r="A166" s="9"/>
      <c r="B166" s="29" t="s">
        <v>206</v>
      </c>
      <c r="C166" s="27" t="s">
        <v>17</v>
      </c>
      <c r="D166" s="27" t="s">
        <v>71</v>
      </c>
      <c r="E166" s="27" t="s">
        <v>413</v>
      </c>
      <c r="F166" s="27" t="s">
        <v>207</v>
      </c>
      <c r="G166" s="12">
        <v>477</v>
      </c>
      <c r="H166" s="12">
        <v>998</v>
      </c>
      <c r="I166" s="12">
        <f>G166+H166</f>
        <v>1475</v>
      </c>
    </row>
    <row r="167" spans="1:9" ht="21">
      <c r="A167" s="13" t="s">
        <v>371</v>
      </c>
      <c r="B167" s="16" t="s">
        <v>315</v>
      </c>
      <c r="C167" s="26" t="s">
        <v>17</v>
      </c>
      <c r="D167" s="26" t="s">
        <v>40</v>
      </c>
      <c r="E167" s="27"/>
      <c r="F167" s="27"/>
      <c r="G167" s="21">
        <f>G168+G189</f>
        <v>1127.4999999999998</v>
      </c>
      <c r="H167" s="21">
        <f t="shared" ref="H167:I167" si="28">H168+H189</f>
        <v>-309</v>
      </c>
      <c r="I167" s="21">
        <f t="shared" si="28"/>
        <v>818.49999999999989</v>
      </c>
    </row>
    <row r="168" spans="1:9" ht="22.5">
      <c r="A168" s="9"/>
      <c r="B168" s="31" t="s">
        <v>167</v>
      </c>
      <c r="C168" s="27" t="s">
        <v>17</v>
      </c>
      <c r="D168" s="27" t="s">
        <v>40</v>
      </c>
      <c r="E168" s="27" t="s">
        <v>166</v>
      </c>
      <c r="F168" s="27"/>
      <c r="G168" s="12">
        <f>G169</f>
        <v>1064.3999999999999</v>
      </c>
      <c r="H168" s="12">
        <f t="shared" ref="H168:I168" si="29">H169</f>
        <v>-309</v>
      </c>
      <c r="I168" s="12">
        <f t="shared" si="29"/>
        <v>755.39999999999986</v>
      </c>
    </row>
    <row r="169" spans="1:9">
      <c r="A169" s="9"/>
      <c r="B169" s="31" t="s">
        <v>170</v>
      </c>
      <c r="C169" s="27" t="s">
        <v>17</v>
      </c>
      <c r="D169" s="27" t="s">
        <v>40</v>
      </c>
      <c r="E169" s="27" t="s">
        <v>171</v>
      </c>
      <c r="F169" s="27"/>
      <c r="G169" s="12">
        <f>G170+G172+G180+G183+G185+G187+G174+G177</f>
        <v>1064.3999999999999</v>
      </c>
      <c r="H169" s="12">
        <f>H170+H172+H180+H183+H185+H187+H174+H177</f>
        <v>-309</v>
      </c>
      <c r="I169" s="12">
        <f>I170+I172+I180+I183+I185+I187+I174+I177</f>
        <v>755.39999999999986</v>
      </c>
    </row>
    <row r="170" spans="1:9">
      <c r="A170" s="9"/>
      <c r="B170" s="33" t="s">
        <v>317</v>
      </c>
      <c r="C170" s="27" t="s">
        <v>17</v>
      </c>
      <c r="D170" s="27" t="s">
        <v>40</v>
      </c>
      <c r="E170" s="27" t="s">
        <v>316</v>
      </c>
      <c r="F170" s="27"/>
      <c r="G170" s="12">
        <f>SUM(G171:G171)</f>
        <v>104.7</v>
      </c>
      <c r="H170" s="12">
        <f>SUM(H171:H171)</f>
        <v>0</v>
      </c>
      <c r="I170" s="12">
        <f>SUM(I171:I171)</f>
        <v>104.7</v>
      </c>
    </row>
    <row r="171" spans="1:9" ht="22.5">
      <c r="A171" s="9"/>
      <c r="B171" s="31" t="s">
        <v>93</v>
      </c>
      <c r="C171" s="27" t="s">
        <v>17</v>
      </c>
      <c r="D171" s="27" t="s">
        <v>40</v>
      </c>
      <c r="E171" s="27" t="s">
        <v>316</v>
      </c>
      <c r="F171" s="27" t="s">
        <v>22</v>
      </c>
      <c r="G171" s="12">
        <v>104.7</v>
      </c>
      <c r="H171" s="12"/>
      <c r="I171" s="12">
        <f>G171+H171</f>
        <v>104.7</v>
      </c>
    </row>
    <row r="172" spans="1:9">
      <c r="A172" s="9"/>
      <c r="B172" s="25" t="s">
        <v>311</v>
      </c>
      <c r="C172" s="27" t="s">
        <v>17</v>
      </c>
      <c r="D172" s="27" t="s">
        <v>40</v>
      </c>
      <c r="E172" s="27" t="s">
        <v>309</v>
      </c>
      <c r="F172" s="27"/>
      <c r="G172" s="12">
        <f>SUM(G173:G173)</f>
        <v>50</v>
      </c>
      <c r="H172" s="12">
        <f>SUM(H173:H173)</f>
        <v>-50</v>
      </c>
      <c r="I172" s="12">
        <f>SUM(I173:I173)</f>
        <v>0</v>
      </c>
    </row>
    <row r="173" spans="1:9" ht="22.5">
      <c r="A173" s="9"/>
      <c r="B173" s="25" t="s">
        <v>93</v>
      </c>
      <c r="C173" s="27" t="s">
        <v>17</v>
      </c>
      <c r="D173" s="27" t="s">
        <v>40</v>
      </c>
      <c r="E173" s="27" t="s">
        <v>309</v>
      </c>
      <c r="F173" s="27" t="s">
        <v>22</v>
      </c>
      <c r="G173" s="12">
        <v>50</v>
      </c>
      <c r="H173" s="12">
        <v>-50</v>
      </c>
      <c r="I173" s="12">
        <f>G173+H173</f>
        <v>0</v>
      </c>
    </row>
    <row r="174" spans="1:9" ht="56.25">
      <c r="A174" s="9"/>
      <c r="B174" s="37" t="s">
        <v>414</v>
      </c>
      <c r="C174" s="27" t="s">
        <v>17</v>
      </c>
      <c r="D174" s="27" t="s">
        <v>40</v>
      </c>
      <c r="E174" s="27" t="s">
        <v>418</v>
      </c>
      <c r="F174" s="27"/>
      <c r="G174" s="12">
        <f>SUM(G175:G176)</f>
        <v>0</v>
      </c>
      <c r="H174" s="12">
        <f>SUM(H175:H176)</f>
        <v>0</v>
      </c>
      <c r="I174" s="12">
        <f>SUM(I175:I176)</f>
        <v>0</v>
      </c>
    </row>
    <row r="175" spans="1:9" ht="22.5">
      <c r="A175" s="9"/>
      <c r="B175" s="31" t="s">
        <v>415</v>
      </c>
      <c r="C175" s="27" t="s">
        <v>17</v>
      </c>
      <c r="D175" s="27" t="s">
        <v>40</v>
      </c>
      <c r="E175" s="27" t="s">
        <v>418</v>
      </c>
      <c r="F175" s="27" t="s">
        <v>22</v>
      </c>
      <c r="G175" s="12"/>
      <c r="H175" s="12"/>
      <c r="I175" s="12">
        <f>G175+H175</f>
        <v>0</v>
      </c>
    </row>
    <row r="176" spans="1:9" ht="22.5">
      <c r="A176" s="9"/>
      <c r="B176" s="31" t="s">
        <v>416</v>
      </c>
      <c r="C176" s="27" t="s">
        <v>17</v>
      </c>
      <c r="D176" s="27" t="s">
        <v>40</v>
      </c>
      <c r="E176" s="27" t="s">
        <v>418</v>
      </c>
      <c r="F176" s="27" t="s">
        <v>22</v>
      </c>
      <c r="G176" s="12"/>
      <c r="H176" s="12"/>
      <c r="I176" s="12">
        <f>G176+H176</f>
        <v>0</v>
      </c>
    </row>
    <row r="177" spans="1:9" ht="45">
      <c r="A177" s="9"/>
      <c r="B177" s="37" t="s">
        <v>417</v>
      </c>
      <c r="C177" s="27" t="s">
        <v>17</v>
      </c>
      <c r="D177" s="27" t="s">
        <v>40</v>
      </c>
      <c r="E177" s="27" t="s">
        <v>419</v>
      </c>
      <c r="F177" s="27"/>
      <c r="G177" s="12">
        <f>SUM(G178:G179)</f>
        <v>0</v>
      </c>
      <c r="H177" s="12">
        <f>SUM(H178:H179)</f>
        <v>0</v>
      </c>
      <c r="I177" s="12">
        <f>SUM(I178:I179)</f>
        <v>0</v>
      </c>
    </row>
    <row r="178" spans="1:9" ht="22.5">
      <c r="A178" s="9"/>
      <c r="B178" s="31" t="s">
        <v>415</v>
      </c>
      <c r="C178" s="27" t="s">
        <v>17</v>
      </c>
      <c r="D178" s="27" t="s">
        <v>40</v>
      </c>
      <c r="E178" s="27" t="s">
        <v>419</v>
      </c>
      <c r="F178" s="27" t="s">
        <v>27</v>
      </c>
      <c r="G178" s="12"/>
      <c r="H178" s="12"/>
      <c r="I178" s="12">
        <f>G178+H178</f>
        <v>0</v>
      </c>
    </row>
    <row r="179" spans="1:9" ht="22.5">
      <c r="A179" s="9"/>
      <c r="B179" s="31" t="s">
        <v>416</v>
      </c>
      <c r="C179" s="27" t="s">
        <v>17</v>
      </c>
      <c r="D179" s="27" t="s">
        <v>40</v>
      </c>
      <c r="E179" s="27" t="s">
        <v>419</v>
      </c>
      <c r="F179" s="27" t="s">
        <v>27</v>
      </c>
      <c r="G179" s="12"/>
      <c r="H179" s="12"/>
      <c r="I179" s="12">
        <f>G179+H179</f>
        <v>0</v>
      </c>
    </row>
    <row r="180" spans="1:9" ht="22.5">
      <c r="A180" s="9"/>
      <c r="B180" s="31" t="s">
        <v>319</v>
      </c>
      <c r="C180" s="27" t="s">
        <v>17</v>
      </c>
      <c r="D180" s="27" t="s">
        <v>40</v>
      </c>
      <c r="E180" s="27" t="s">
        <v>318</v>
      </c>
      <c r="F180" s="27"/>
      <c r="G180" s="12">
        <f>SUM(G181:G182)</f>
        <v>326.39999999999998</v>
      </c>
      <c r="H180" s="12">
        <f>SUM(H181:H182)</f>
        <v>-4.2</v>
      </c>
      <c r="I180" s="12">
        <f>SUM(I181:I182)</f>
        <v>322.2</v>
      </c>
    </row>
    <row r="181" spans="1:9" ht="22.5">
      <c r="A181" s="9"/>
      <c r="B181" s="31" t="s">
        <v>21</v>
      </c>
      <c r="C181" s="27" t="s">
        <v>17</v>
      </c>
      <c r="D181" s="27" t="s">
        <v>40</v>
      </c>
      <c r="E181" s="27" t="s">
        <v>318</v>
      </c>
      <c r="F181" s="27" t="s">
        <v>27</v>
      </c>
      <c r="G181" s="12">
        <v>4.2</v>
      </c>
      <c r="H181" s="12">
        <v>-4.2</v>
      </c>
      <c r="I181" s="12">
        <f>G181+H181</f>
        <v>0</v>
      </c>
    </row>
    <row r="182" spans="1:9" ht="22.5">
      <c r="A182" s="9"/>
      <c r="B182" s="31" t="s">
        <v>93</v>
      </c>
      <c r="C182" s="27" t="s">
        <v>17</v>
      </c>
      <c r="D182" s="27" t="s">
        <v>40</v>
      </c>
      <c r="E182" s="27" t="s">
        <v>318</v>
      </c>
      <c r="F182" s="27" t="s">
        <v>22</v>
      </c>
      <c r="G182" s="12">
        <v>322.2</v>
      </c>
      <c r="H182" s="12"/>
      <c r="I182" s="12">
        <f>G182+H182</f>
        <v>322.2</v>
      </c>
    </row>
    <row r="183" spans="1:9" ht="22.5">
      <c r="A183" s="9"/>
      <c r="B183" s="31" t="s">
        <v>158</v>
      </c>
      <c r="C183" s="27" t="s">
        <v>17</v>
      </c>
      <c r="D183" s="27" t="s">
        <v>40</v>
      </c>
      <c r="E183" s="27" t="s">
        <v>159</v>
      </c>
      <c r="F183" s="27"/>
      <c r="G183" s="12">
        <f>SUM(G184:G184)</f>
        <v>400.2</v>
      </c>
      <c r="H183" s="12">
        <f>SUM(H184:H184)</f>
        <v>-154.4</v>
      </c>
      <c r="I183" s="12">
        <f>SUM(I184:I184)</f>
        <v>245.79999999999998</v>
      </c>
    </row>
    <row r="184" spans="1:9" ht="22.5">
      <c r="A184" s="9"/>
      <c r="B184" s="31" t="s">
        <v>93</v>
      </c>
      <c r="C184" s="27" t="s">
        <v>17</v>
      </c>
      <c r="D184" s="27" t="s">
        <v>40</v>
      </c>
      <c r="E184" s="27" t="s">
        <v>159</v>
      </c>
      <c r="F184" s="27" t="s">
        <v>22</v>
      </c>
      <c r="G184" s="38">
        <v>400.2</v>
      </c>
      <c r="H184" s="38">
        <v>-154.4</v>
      </c>
      <c r="I184" s="12">
        <f>G184+H184</f>
        <v>245.79999999999998</v>
      </c>
    </row>
    <row r="185" spans="1:9" ht="33.75">
      <c r="A185" s="9"/>
      <c r="B185" s="33" t="s">
        <v>322</v>
      </c>
      <c r="C185" s="27" t="s">
        <v>17</v>
      </c>
      <c r="D185" s="27" t="s">
        <v>40</v>
      </c>
      <c r="E185" s="27" t="s">
        <v>320</v>
      </c>
      <c r="F185" s="27"/>
      <c r="G185" s="38">
        <f>SUM(G186)</f>
        <v>50</v>
      </c>
      <c r="H185" s="38">
        <f>SUM(H186)</f>
        <v>-50</v>
      </c>
      <c r="I185" s="38">
        <f>SUM(I186)</f>
        <v>0</v>
      </c>
    </row>
    <row r="186" spans="1:9" ht="22.5">
      <c r="A186" s="9"/>
      <c r="B186" s="31" t="s">
        <v>93</v>
      </c>
      <c r="C186" s="27" t="s">
        <v>17</v>
      </c>
      <c r="D186" s="27" t="s">
        <v>40</v>
      </c>
      <c r="E186" s="27" t="s">
        <v>320</v>
      </c>
      <c r="F186" s="27" t="s">
        <v>22</v>
      </c>
      <c r="G186" s="38">
        <v>50</v>
      </c>
      <c r="H186" s="38">
        <v>-50</v>
      </c>
      <c r="I186" s="12">
        <f>G186+H186</f>
        <v>0</v>
      </c>
    </row>
    <row r="187" spans="1:9" ht="22.5">
      <c r="A187" s="9"/>
      <c r="B187" s="31" t="s">
        <v>323</v>
      </c>
      <c r="C187" s="27" t="s">
        <v>17</v>
      </c>
      <c r="D187" s="27" t="s">
        <v>40</v>
      </c>
      <c r="E187" s="27" t="s">
        <v>321</v>
      </c>
      <c r="F187" s="27"/>
      <c r="G187" s="38">
        <f>G188</f>
        <v>133.1</v>
      </c>
      <c r="H187" s="38">
        <f>H188</f>
        <v>-50.4</v>
      </c>
      <c r="I187" s="38">
        <f>I188</f>
        <v>82.699999999999989</v>
      </c>
    </row>
    <row r="188" spans="1:9" ht="22.5">
      <c r="A188" s="9"/>
      <c r="B188" s="31" t="s">
        <v>93</v>
      </c>
      <c r="C188" s="27" t="s">
        <v>17</v>
      </c>
      <c r="D188" s="27" t="s">
        <v>40</v>
      </c>
      <c r="E188" s="27" t="s">
        <v>321</v>
      </c>
      <c r="F188" s="27" t="s">
        <v>22</v>
      </c>
      <c r="G188" s="38">
        <v>133.1</v>
      </c>
      <c r="H188" s="38">
        <v>-50.4</v>
      </c>
      <c r="I188" s="12">
        <f>G188+H188</f>
        <v>82.699999999999989</v>
      </c>
    </row>
    <row r="189" spans="1:9" ht="22.5">
      <c r="A189" s="9"/>
      <c r="B189" s="31" t="s">
        <v>164</v>
      </c>
      <c r="C189" s="27" t="s">
        <v>17</v>
      </c>
      <c r="D189" s="27" t="s">
        <v>40</v>
      </c>
      <c r="E189" s="27" t="s">
        <v>165</v>
      </c>
      <c r="F189" s="28"/>
      <c r="G189" s="12">
        <f t="shared" ref="G189:I190" si="30">G190</f>
        <v>63.099999999999994</v>
      </c>
      <c r="H189" s="12">
        <f t="shared" si="30"/>
        <v>0</v>
      </c>
      <c r="I189" s="12">
        <f t="shared" si="30"/>
        <v>63.099999999999994</v>
      </c>
    </row>
    <row r="190" spans="1:9">
      <c r="A190" s="9"/>
      <c r="B190" s="29" t="s">
        <v>205</v>
      </c>
      <c r="C190" s="27" t="s">
        <v>17</v>
      </c>
      <c r="D190" s="27" t="s">
        <v>40</v>
      </c>
      <c r="E190" s="27" t="s">
        <v>177</v>
      </c>
      <c r="F190" s="28"/>
      <c r="G190" s="12">
        <f t="shared" si="30"/>
        <v>63.099999999999994</v>
      </c>
      <c r="H190" s="12">
        <f t="shared" si="30"/>
        <v>0</v>
      </c>
      <c r="I190" s="12">
        <f t="shared" si="30"/>
        <v>63.099999999999994</v>
      </c>
    </row>
    <row r="191" spans="1:9" ht="33.75">
      <c r="A191" s="9"/>
      <c r="B191" s="29" t="s">
        <v>141</v>
      </c>
      <c r="C191" s="27" t="s">
        <v>17</v>
      </c>
      <c r="D191" s="27" t="s">
        <v>40</v>
      </c>
      <c r="E191" s="27" t="s">
        <v>142</v>
      </c>
      <c r="F191" s="27"/>
      <c r="G191" s="12">
        <f>G192+G194</f>
        <v>63.099999999999994</v>
      </c>
      <c r="H191" s="12">
        <f>H192+H194</f>
        <v>0</v>
      </c>
      <c r="I191" s="12">
        <f>I192+I194</f>
        <v>63.099999999999994</v>
      </c>
    </row>
    <row r="192" spans="1:9" ht="56.25">
      <c r="A192" s="9"/>
      <c r="B192" s="37" t="s">
        <v>414</v>
      </c>
      <c r="C192" s="27" t="s">
        <v>17</v>
      </c>
      <c r="D192" s="27" t="s">
        <v>40</v>
      </c>
      <c r="E192" s="27" t="s">
        <v>506</v>
      </c>
      <c r="F192" s="27"/>
      <c r="G192" s="12">
        <f>SUM(G193:G193)</f>
        <v>24.2</v>
      </c>
      <c r="H192" s="12">
        <f>SUM(H193:H193)</f>
        <v>0</v>
      </c>
      <c r="I192" s="12">
        <f>SUM(I193:I193)</f>
        <v>24.2</v>
      </c>
    </row>
    <row r="193" spans="1:9">
      <c r="A193" s="9"/>
      <c r="B193" s="29" t="s">
        <v>206</v>
      </c>
      <c r="C193" s="27" t="s">
        <v>17</v>
      </c>
      <c r="D193" s="27" t="s">
        <v>40</v>
      </c>
      <c r="E193" s="27" t="s">
        <v>506</v>
      </c>
      <c r="F193" s="27" t="s">
        <v>207</v>
      </c>
      <c r="G193" s="12">
        <v>24.2</v>
      </c>
      <c r="H193" s="12"/>
      <c r="I193" s="12">
        <f>G193+H193</f>
        <v>24.2</v>
      </c>
    </row>
    <row r="194" spans="1:9" ht="45">
      <c r="A194" s="9"/>
      <c r="B194" s="37" t="s">
        <v>417</v>
      </c>
      <c r="C194" s="27" t="s">
        <v>17</v>
      </c>
      <c r="D194" s="27" t="s">
        <v>40</v>
      </c>
      <c r="E194" s="27" t="s">
        <v>507</v>
      </c>
      <c r="F194" s="27"/>
      <c r="G194" s="12">
        <f>SUM(G195:G195)</f>
        <v>38.9</v>
      </c>
      <c r="H194" s="12">
        <f>SUM(H195:H195)</f>
        <v>0</v>
      </c>
      <c r="I194" s="12">
        <f>SUM(I195:I195)</f>
        <v>38.9</v>
      </c>
    </row>
    <row r="195" spans="1:9">
      <c r="A195" s="9"/>
      <c r="B195" s="29" t="s">
        <v>206</v>
      </c>
      <c r="C195" s="27" t="s">
        <v>17</v>
      </c>
      <c r="D195" s="27" t="s">
        <v>40</v>
      </c>
      <c r="E195" s="27" t="s">
        <v>507</v>
      </c>
      <c r="F195" s="27" t="s">
        <v>207</v>
      </c>
      <c r="G195" s="12">
        <v>38.9</v>
      </c>
      <c r="H195" s="12"/>
      <c r="I195" s="12">
        <f>G195+H195</f>
        <v>38.9</v>
      </c>
    </row>
    <row r="196" spans="1:9">
      <c r="A196" s="9">
        <v>4</v>
      </c>
      <c r="B196" s="16" t="s">
        <v>41</v>
      </c>
      <c r="C196" s="10" t="s">
        <v>19</v>
      </c>
      <c r="D196" s="10"/>
      <c r="E196" s="10"/>
      <c r="F196" s="34"/>
      <c r="G196" s="18">
        <f>G197+G207+G221</f>
        <v>19831.8</v>
      </c>
      <c r="H196" s="18">
        <f>H197+H207+H221</f>
        <v>2249.6</v>
      </c>
      <c r="I196" s="18">
        <f>I197+I207+I221</f>
        <v>22081.4</v>
      </c>
    </row>
    <row r="197" spans="1:9">
      <c r="A197" s="13" t="s">
        <v>42</v>
      </c>
      <c r="B197" s="16" t="s">
        <v>153</v>
      </c>
      <c r="C197" s="10" t="s">
        <v>19</v>
      </c>
      <c r="D197" s="10" t="s">
        <v>47</v>
      </c>
      <c r="E197" s="10"/>
      <c r="F197" s="10"/>
      <c r="G197" s="21">
        <f>G198+G204</f>
        <v>695.40000000000009</v>
      </c>
      <c r="H197" s="21">
        <f>H198+H204</f>
        <v>-230</v>
      </c>
      <c r="I197" s="21">
        <f>I198+I204</f>
        <v>465.40000000000003</v>
      </c>
    </row>
    <row r="198" spans="1:9" ht="33.75">
      <c r="A198" s="13"/>
      <c r="B198" s="31" t="s">
        <v>381</v>
      </c>
      <c r="C198" s="27" t="s">
        <v>19</v>
      </c>
      <c r="D198" s="27" t="s">
        <v>47</v>
      </c>
      <c r="E198" s="27" t="s">
        <v>166</v>
      </c>
      <c r="F198" s="28"/>
      <c r="G198" s="12">
        <f>G199</f>
        <v>170.8</v>
      </c>
      <c r="H198" s="12">
        <f>H199</f>
        <v>0</v>
      </c>
      <c r="I198" s="12">
        <f>I199</f>
        <v>170.8</v>
      </c>
    </row>
    <row r="199" spans="1:9">
      <c r="A199" s="13"/>
      <c r="B199" s="31" t="s">
        <v>168</v>
      </c>
      <c r="C199" s="27" t="s">
        <v>19</v>
      </c>
      <c r="D199" s="27" t="s">
        <v>47</v>
      </c>
      <c r="E199" s="27" t="s">
        <v>169</v>
      </c>
      <c r="F199" s="28"/>
      <c r="G199" s="12">
        <f>G200+G202</f>
        <v>170.8</v>
      </c>
      <c r="H199" s="12">
        <f t="shared" ref="H199:I199" si="31">H200+H202</f>
        <v>0</v>
      </c>
      <c r="I199" s="12">
        <f t="shared" si="31"/>
        <v>170.8</v>
      </c>
    </row>
    <row r="200" spans="1:9" ht="22.5">
      <c r="A200" s="13"/>
      <c r="B200" s="31" t="s">
        <v>338</v>
      </c>
      <c r="C200" s="27" t="s">
        <v>19</v>
      </c>
      <c r="D200" s="27" t="s">
        <v>47</v>
      </c>
      <c r="E200" s="27" t="s">
        <v>340</v>
      </c>
      <c r="F200" s="28"/>
      <c r="G200" s="12">
        <f>SUM(G201:G201)</f>
        <v>76</v>
      </c>
      <c r="H200" s="12">
        <f>SUM(H201:H201)</f>
        <v>0</v>
      </c>
      <c r="I200" s="12">
        <f>SUM(I201:I201)</f>
        <v>76</v>
      </c>
    </row>
    <row r="201" spans="1:9" ht="22.5">
      <c r="A201" s="13"/>
      <c r="B201" s="31" t="s">
        <v>93</v>
      </c>
      <c r="C201" s="27" t="s">
        <v>19</v>
      </c>
      <c r="D201" s="27" t="s">
        <v>47</v>
      </c>
      <c r="E201" s="27" t="s">
        <v>340</v>
      </c>
      <c r="F201" s="27" t="s">
        <v>22</v>
      </c>
      <c r="G201" s="12">
        <v>76</v>
      </c>
      <c r="H201" s="12"/>
      <c r="I201" s="12">
        <f>G201+H201</f>
        <v>76</v>
      </c>
    </row>
    <row r="202" spans="1:9" ht="67.5">
      <c r="A202" s="13"/>
      <c r="B202" s="32" t="s">
        <v>420</v>
      </c>
      <c r="C202" s="27" t="s">
        <v>19</v>
      </c>
      <c r="D202" s="27" t="s">
        <v>47</v>
      </c>
      <c r="E202" s="27" t="s">
        <v>421</v>
      </c>
      <c r="F202" s="27"/>
      <c r="G202" s="12">
        <f>G203</f>
        <v>94.8</v>
      </c>
      <c r="H202" s="12">
        <f>H203</f>
        <v>0</v>
      </c>
      <c r="I202" s="12">
        <f>I203</f>
        <v>94.8</v>
      </c>
    </row>
    <row r="203" spans="1:9" ht="22.5">
      <c r="A203" s="13"/>
      <c r="B203" s="31" t="s">
        <v>93</v>
      </c>
      <c r="C203" s="27" t="s">
        <v>19</v>
      </c>
      <c r="D203" s="27" t="s">
        <v>47</v>
      </c>
      <c r="E203" s="27" t="s">
        <v>421</v>
      </c>
      <c r="F203" s="27" t="s">
        <v>22</v>
      </c>
      <c r="G203" s="12">
        <v>94.8</v>
      </c>
      <c r="H203" s="12"/>
      <c r="I203" s="12">
        <f>G203+H203</f>
        <v>94.8</v>
      </c>
    </row>
    <row r="204" spans="1:9">
      <c r="A204" s="13"/>
      <c r="B204" s="25" t="s">
        <v>163</v>
      </c>
      <c r="C204" s="27" t="s">
        <v>19</v>
      </c>
      <c r="D204" s="27" t="s">
        <v>47</v>
      </c>
      <c r="E204" s="27" t="s">
        <v>152</v>
      </c>
      <c r="F204" s="27"/>
      <c r="G204" s="12">
        <f>G205</f>
        <v>524.6</v>
      </c>
      <c r="H204" s="12">
        <f t="shared" ref="H204:I204" si="32">H205</f>
        <v>-230</v>
      </c>
      <c r="I204" s="12">
        <f t="shared" si="32"/>
        <v>294.60000000000002</v>
      </c>
    </row>
    <row r="205" spans="1:9" ht="33.75">
      <c r="A205" s="13"/>
      <c r="B205" s="32" t="s">
        <v>422</v>
      </c>
      <c r="C205" s="27" t="s">
        <v>19</v>
      </c>
      <c r="D205" s="27" t="s">
        <v>47</v>
      </c>
      <c r="E205" s="27" t="s">
        <v>423</v>
      </c>
      <c r="F205" s="27"/>
      <c r="G205" s="12">
        <f>G206</f>
        <v>524.6</v>
      </c>
      <c r="H205" s="12">
        <f>H206</f>
        <v>-230</v>
      </c>
      <c r="I205" s="12">
        <f>I206</f>
        <v>294.60000000000002</v>
      </c>
    </row>
    <row r="206" spans="1:9" ht="22.5">
      <c r="A206" s="13"/>
      <c r="B206" s="29" t="s">
        <v>93</v>
      </c>
      <c r="C206" s="27" t="s">
        <v>19</v>
      </c>
      <c r="D206" s="27" t="s">
        <v>47</v>
      </c>
      <c r="E206" s="27" t="s">
        <v>423</v>
      </c>
      <c r="F206" s="27" t="s">
        <v>22</v>
      </c>
      <c r="G206" s="12">
        <v>524.6</v>
      </c>
      <c r="H206" s="12">
        <v>-230</v>
      </c>
      <c r="I206" s="12">
        <f>G206+H206</f>
        <v>294.60000000000002</v>
      </c>
    </row>
    <row r="207" spans="1:9">
      <c r="A207" s="13" t="s">
        <v>44</v>
      </c>
      <c r="B207" s="16" t="s">
        <v>111</v>
      </c>
      <c r="C207" s="10" t="s">
        <v>19</v>
      </c>
      <c r="D207" s="10" t="s">
        <v>43</v>
      </c>
      <c r="E207" s="10"/>
      <c r="F207" s="10"/>
      <c r="G207" s="18">
        <f>G208</f>
        <v>17413.599999999999</v>
      </c>
      <c r="H207" s="18">
        <f t="shared" ref="H207:I208" si="33">H208</f>
        <v>2657.1</v>
      </c>
      <c r="I207" s="18">
        <f t="shared" si="33"/>
        <v>20070.7</v>
      </c>
    </row>
    <row r="208" spans="1:9" ht="22.5">
      <c r="A208" s="13"/>
      <c r="B208" s="31" t="s">
        <v>167</v>
      </c>
      <c r="C208" s="27" t="s">
        <v>19</v>
      </c>
      <c r="D208" s="27" t="s">
        <v>43</v>
      </c>
      <c r="E208" s="27" t="s">
        <v>166</v>
      </c>
      <c r="F208" s="27"/>
      <c r="G208" s="12">
        <f>G209</f>
        <v>17413.599999999999</v>
      </c>
      <c r="H208" s="12">
        <f t="shared" si="33"/>
        <v>2657.1</v>
      </c>
      <c r="I208" s="12">
        <f t="shared" si="33"/>
        <v>20070.7</v>
      </c>
    </row>
    <row r="209" spans="1:9">
      <c r="A209" s="13"/>
      <c r="B209" s="31" t="s">
        <v>168</v>
      </c>
      <c r="C209" s="27" t="s">
        <v>19</v>
      </c>
      <c r="D209" s="27" t="s">
        <v>43</v>
      </c>
      <c r="E209" s="27" t="s">
        <v>169</v>
      </c>
      <c r="F209" s="27"/>
      <c r="G209" s="12">
        <f>G210+G213+G216</f>
        <v>17413.599999999999</v>
      </c>
      <c r="H209" s="12">
        <f t="shared" ref="H209:I209" si="34">H210+H213+H216</f>
        <v>2657.1</v>
      </c>
      <c r="I209" s="12">
        <f t="shared" si="34"/>
        <v>20070.7</v>
      </c>
    </row>
    <row r="210" spans="1:9">
      <c r="A210" s="13"/>
      <c r="B210" s="33" t="s">
        <v>112</v>
      </c>
      <c r="C210" s="27" t="s">
        <v>19</v>
      </c>
      <c r="D210" s="27" t="s">
        <v>43</v>
      </c>
      <c r="E210" s="27" t="s">
        <v>113</v>
      </c>
      <c r="F210" s="27"/>
      <c r="G210" s="12">
        <f>G211+G212</f>
        <v>11192.5</v>
      </c>
      <c r="H210" s="12">
        <f t="shared" ref="H210:I210" si="35">H211+H212</f>
        <v>2657.1000000000004</v>
      </c>
      <c r="I210" s="12">
        <f t="shared" si="35"/>
        <v>13849.599999999999</v>
      </c>
    </row>
    <row r="211" spans="1:9" ht="22.5">
      <c r="A211" s="13"/>
      <c r="B211" s="31" t="s">
        <v>93</v>
      </c>
      <c r="C211" s="27" t="s">
        <v>19</v>
      </c>
      <c r="D211" s="27" t="s">
        <v>43</v>
      </c>
      <c r="E211" s="27" t="s">
        <v>113</v>
      </c>
      <c r="F211" s="27" t="s">
        <v>22</v>
      </c>
      <c r="G211" s="12">
        <v>3159.2</v>
      </c>
      <c r="H211" s="12">
        <f>145.5</f>
        <v>145.5</v>
      </c>
      <c r="I211" s="12">
        <f>G211+H211</f>
        <v>3304.7</v>
      </c>
    </row>
    <row r="212" spans="1:9">
      <c r="A212" s="13"/>
      <c r="B212" s="25" t="s">
        <v>206</v>
      </c>
      <c r="C212" s="27" t="s">
        <v>19</v>
      </c>
      <c r="D212" s="27" t="s">
        <v>43</v>
      </c>
      <c r="E212" s="27" t="s">
        <v>113</v>
      </c>
      <c r="F212" s="27" t="s">
        <v>207</v>
      </c>
      <c r="G212" s="12">
        <f>7183.3+520+850-520</f>
        <v>8033.2999999999993</v>
      </c>
      <c r="H212" s="12">
        <f>355.3+1259+450+380+81.3-14</f>
        <v>2511.6000000000004</v>
      </c>
      <c r="I212" s="12">
        <f>G212+H212</f>
        <v>10544.9</v>
      </c>
    </row>
    <row r="213" spans="1:9" ht="22.5">
      <c r="A213" s="13"/>
      <c r="B213" s="25" t="s">
        <v>509</v>
      </c>
      <c r="C213" s="27" t="s">
        <v>19</v>
      </c>
      <c r="D213" s="27" t="s">
        <v>43</v>
      </c>
      <c r="E213" s="27" t="s">
        <v>508</v>
      </c>
      <c r="F213" s="27"/>
      <c r="G213" s="12">
        <f>SUM(G214:G215)</f>
        <v>2465</v>
      </c>
      <c r="H213" s="12">
        <f>SUM(H214:H215)</f>
        <v>1800.4</v>
      </c>
      <c r="I213" s="12">
        <f>SUM(I214:I215)</f>
        <v>4265.3999999999996</v>
      </c>
    </row>
    <row r="214" spans="1:9">
      <c r="A214" s="13"/>
      <c r="B214" s="25" t="s">
        <v>468</v>
      </c>
      <c r="C214" s="27" t="s">
        <v>19</v>
      </c>
      <c r="D214" s="27" t="s">
        <v>43</v>
      </c>
      <c r="E214" s="27" t="s">
        <v>508</v>
      </c>
      <c r="F214" s="27" t="s">
        <v>207</v>
      </c>
      <c r="G214" s="12">
        <v>123.3</v>
      </c>
      <c r="H214" s="12">
        <v>90</v>
      </c>
      <c r="I214" s="12">
        <f>G214+H214</f>
        <v>213.3</v>
      </c>
    </row>
    <row r="215" spans="1:9">
      <c r="A215" s="13"/>
      <c r="B215" s="25" t="s">
        <v>469</v>
      </c>
      <c r="C215" s="27" t="s">
        <v>19</v>
      </c>
      <c r="D215" s="27" t="s">
        <v>43</v>
      </c>
      <c r="E215" s="27" t="s">
        <v>508</v>
      </c>
      <c r="F215" s="27" t="s">
        <v>207</v>
      </c>
      <c r="G215" s="12">
        <v>2341.6999999999998</v>
      </c>
      <c r="H215" s="12">
        <f>1710+0.4</f>
        <v>1710.4</v>
      </c>
      <c r="I215" s="12">
        <f>G215+H215</f>
        <v>4052.1</v>
      </c>
    </row>
    <row r="216" spans="1:9" ht="22.5">
      <c r="A216" s="13"/>
      <c r="B216" s="25" t="s">
        <v>485</v>
      </c>
      <c r="C216" s="27" t="s">
        <v>19</v>
      </c>
      <c r="D216" s="27" t="s">
        <v>43</v>
      </c>
      <c r="E216" s="27" t="s">
        <v>486</v>
      </c>
      <c r="F216" s="27"/>
      <c r="G216" s="12">
        <f>SUM(G217:G220)</f>
        <v>3756.1</v>
      </c>
      <c r="H216" s="12">
        <f t="shared" ref="H216:I216" si="36">SUM(H217:H220)</f>
        <v>-1800.4</v>
      </c>
      <c r="I216" s="12">
        <f t="shared" si="36"/>
        <v>1955.7</v>
      </c>
    </row>
    <row r="217" spans="1:9" ht="22.5">
      <c r="A217" s="13"/>
      <c r="B217" s="29" t="s">
        <v>433</v>
      </c>
      <c r="C217" s="27" t="s">
        <v>19</v>
      </c>
      <c r="D217" s="27" t="s">
        <v>43</v>
      </c>
      <c r="E217" s="27" t="s">
        <v>508</v>
      </c>
      <c r="F217" s="27" t="s">
        <v>22</v>
      </c>
      <c r="G217" s="12">
        <v>166.7</v>
      </c>
      <c r="H217" s="12">
        <v>-90</v>
      </c>
      <c r="I217" s="12">
        <f>G217+H217</f>
        <v>76.699999999999989</v>
      </c>
    </row>
    <row r="218" spans="1:9" ht="22.5">
      <c r="A218" s="13"/>
      <c r="B218" s="29" t="s">
        <v>396</v>
      </c>
      <c r="C218" s="27" t="s">
        <v>19</v>
      </c>
      <c r="D218" s="27" t="s">
        <v>43</v>
      </c>
      <c r="E218" s="27" t="s">
        <v>508</v>
      </c>
      <c r="F218" s="27" t="s">
        <v>22</v>
      </c>
      <c r="G218" s="12">
        <v>3168.3</v>
      </c>
      <c r="H218" s="12">
        <f>-1710-0.4</f>
        <v>-1710.4</v>
      </c>
      <c r="I218" s="12">
        <f>G218+H218</f>
        <v>1457.9</v>
      </c>
    </row>
    <row r="219" spans="1:9">
      <c r="A219" s="13"/>
      <c r="B219" s="25" t="s">
        <v>468</v>
      </c>
      <c r="C219" s="27" t="s">
        <v>19</v>
      </c>
      <c r="D219" s="27" t="s">
        <v>43</v>
      </c>
      <c r="E219" s="27" t="s">
        <v>486</v>
      </c>
      <c r="F219" s="27" t="s">
        <v>207</v>
      </c>
      <c r="G219" s="12">
        <v>21.1</v>
      </c>
      <c r="H219" s="12"/>
      <c r="I219" s="12">
        <f>G219+H219</f>
        <v>21.1</v>
      </c>
    </row>
    <row r="220" spans="1:9">
      <c r="A220" s="13"/>
      <c r="B220" s="25" t="s">
        <v>469</v>
      </c>
      <c r="C220" s="27" t="s">
        <v>19</v>
      </c>
      <c r="D220" s="27" t="s">
        <v>43</v>
      </c>
      <c r="E220" s="27" t="s">
        <v>486</v>
      </c>
      <c r="F220" s="27" t="s">
        <v>207</v>
      </c>
      <c r="G220" s="12">
        <v>400</v>
      </c>
      <c r="H220" s="12"/>
      <c r="I220" s="12">
        <f>G220+H220</f>
        <v>400</v>
      </c>
    </row>
    <row r="221" spans="1:9">
      <c r="A221" s="13" t="s">
        <v>375</v>
      </c>
      <c r="B221" s="16" t="s">
        <v>326</v>
      </c>
      <c r="C221" s="26" t="s">
        <v>19</v>
      </c>
      <c r="D221" s="26" t="s">
        <v>45</v>
      </c>
      <c r="E221" s="26"/>
      <c r="F221" s="26"/>
      <c r="G221" s="21">
        <f>G222+G228+G236</f>
        <v>1722.8</v>
      </c>
      <c r="H221" s="21">
        <f>H222+H228+H236</f>
        <v>-177.5</v>
      </c>
      <c r="I221" s="21">
        <f>I222+I228+I236</f>
        <v>1545.3</v>
      </c>
    </row>
    <row r="222" spans="1:9" ht="22.5">
      <c r="A222" s="13"/>
      <c r="B222" s="31" t="s">
        <v>172</v>
      </c>
      <c r="C222" s="27" t="s">
        <v>19</v>
      </c>
      <c r="D222" s="27" t="s">
        <v>45</v>
      </c>
      <c r="E222" s="27" t="s">
        <v>296</v>
      </c>
      <c r="F222" s="27"/>
      <c r="G222" s="12">
        <f>G223</f>
        <v>98</v>
      </c>
      <c r="H222" s="12">
        <f>H223</f>
        <v>-38</v>
      </c>
      <c r="I222" s="12">
        <f>I223</f>
        <v>60</v>
      </c>
    </row>
    <row r="223" spans="1:9" ht="22.5">
      <c r="A223" s="13"/>
      <c r="B223" s="31" t="s">
        <v>327</v>
      </c>
      <c r="C223" s="27" t="s">
        <v>19</v>
      </c>
      <c r="D223" s="27" t="s">
        <v>45</v>
      </c>
      <c r="E223" s="27" t="s">
        <v>324</v>
      </c>
      <c r="F223" s="27"/>
      <c r="G223" s="12">
        <f>G224+G226</f>
        <v>98</v>
      </c>
      <c r="H223" s="12">
        <f>H224+H226</f>
        <v>-38</v>
      </c>
      <c r="I223" s="12">
        <f>I224+I226</f>
        <v>60</v>
      </c>
    </row>
    <row r="224" spans="1:9" ht="22.5">
      <c r="A224" s="13"/>
      <c r="B224" s="31" t="s">
        <v>328</v>
      </c>
      <c r="C224" s="27" t="s">
        <v>19</v>
      </c>
      <c r="D224" s="27" t="s">
        <v>45</v>
      </c>
      <c r="E224" s="27" t="s">
        <v>325</v>
      </c>
      <c r="F224" s="27"/>
      <c r="G224" s="12">
        <f>SUM(G225:G225)</f>
        <v>0</v>
      </c>
      <c r="H224" s="12">
        <f>SUM(H225:H225)</f>
        <v>0</v>
      </c>
      <c r="I224" s="12">
        <f>SUM(I225:I225)</f>
        <v>0</v>
      </c>
    </row>
    <row r="225" spans="1:9" ht="33.75">
      <c r="A225" s="13"/>
      <c r="B225" s="31" t="s">
        <v>184</v>
      </c>
      <c r="C225" s="27" t="s">
        <v>19</v>
      </c>
      <c r="D225" s="27" t="s">
        <v>45</v>
      </c>
      <c r="E225" s="27" t="s">
        <v>325</v>
      </c>
      <c r="F225" s="27" t="s">
        <v>187</v>
      </c>
      <c r="G225" s="12"/>
      <c r="H225" s="12"/>
      <c r="I225" s="12">
        <f>G225+H225</f>
        <v>0</v>
      </c>
    </row>
    <row r="226" spans="1:9">
      <c r="A226" s="13"/>
      <c r="B226" s="31" t="s">
        <v>331</v>
      </c>
      <c r="C226" s="27" t="s">
        <v>19</v>
      </c>
      <c r="D226" s="27" t="s">
        <v>45</v>
      </c>
      <c r="E226" s="27" t="s">
        <v>330</v>
      </c>
      <c r="F226" s="27"/>
      <c r="G226" s="12">
        <f>SUM(G227:G227)</f>
        <v>98</v>
      </c>
      <c r="H226" s="12">
        <f>SUM(H227:H227)</f>
        <v>-38</v>
      </c>
      <c r="I226" s="12">
        <f>SUM(I227:I227)</f>
        <v>60</v>
      </c>
    </row>
    <row r="227" spans="1:9" ht="22.5">
      <c r="A227" s="13"/>
      <c r="B227" s="31" t="s">
        <v>93</v>
      </c>
      <c r="C227" s="27" t="s">
        <v>19</v>
      </c>
      <c r="D227" s="27" t="s">
        <v>45</v>
      </c>
      <c r="E227" s="27" t="s">
        <v>330</v>
      </c>
      <c r="F227" s="27" t="s">
        <v>22</v>
      </c>
      <c r="G227" s="12">
        <v>98</v>
      </c>
      <c r="H227" s="12">
        <v>-38</v>
      </c>
      <c r="I227" s="12">
        <f>G227+H227</f>
        <v>60</v>
      </c>
    </row>
    <row r="228" spans="1:9" ht="33.75">
      <c r="A228" s="13"/>
      <c r="B228" s="31" t="s">
        <v>381</v>
      </c>
      <c r="C228" s="27" t="s">
        <v>19</v>
      </c>
      <c r="D228" s="27" t="s">
        <v>45</v>
      </c>
      <c r="E228" s="27" t="s">
        <v>166</v>
      </c>
      <c r="F228" s="28"/>
      <c r="G228" s="12">
        <f>SUM(G229)</f>
        <v>371.70000000000005</v>
      </c>
      <c r="H228" s="12">
        <f>SUM(H229)</f>
        <v>0</v>
      </c>
      <c r="I228" s="12">
        <f>SUM(I229)</f>
        <v>371.70000000000005</v>
      </c>
    </row>
    <row r="229" spans="1:9">
      <c r="A229" s="13"/>
      <c r="B229" s="31" t="s">
        <v>175</v>
      </c>
      <c r="C229" s="27" t="s">
        <v>19</v>
      </c>
      <c r="D229" s="27" t="s">
        <v>45</v>
      </c>
      <c r="E229" s="27" t="s">
        <v>176</v>
      </c>
      <c r="F229" s="27"/>
      <c r="G229" s="12">
        <f>G230+G232</f>
        <v>371.70000000000005</v>
      </c>
      <c r="H229" s="12">
        <f>H230+H232</f>
        <v>0</v>
      </c>
      <c r="I229" s="12">
        <f>I230+I232</f>
        <v>371.70000000000005</v>
      </c>
    </row>
    <row r="230" spans="1:9">
      <c r="A230" s="13"/>
      <c r="B230" s="31" t="s">
        <v>382</v>
      </c>
      <c r="C230" s="27" t="s">
        <v>19</v>
      </c>
      <c r="D230" s="27" t="s">
        <v>45</v>
      </c>
      <c r="E230" s="27" t="s">
        <v>383</v>
      </c>
      <c r="F230" s="27"/>
      <c r="G230" s="12">
        <f>G231</f>
        <v>315.70000000000005</v>
      </c>
      <c r="H230" s="12">
        <f>H231</f>
        <v>0</v>
      </c>
      <c r="I230" s="12">
        <f>I231</f>
        <v>315.70000000000005</v>
      </c>
    </row>
    <row r="231" spans="1:9" ht="22.5">
      <c r="A231" s="13"/>
      <c r="B231" s="31" t="s">
        <v>93</v>
      </c>
      <c r="C231" s="27" t="s">
        <v>19</v>
      </c>
      <c r="D231" s="27" t="s">
        <v>45</v>
      </c>
      <c r="E231" s="27" t="s">
        <v>383</v>
      </c>
      <c r="F231" s="27" t="s">
        <v>22</v>
      </c>
      <c r="G231" s="12">
        <v>315.70000000000005</v>
      </c>
      <c r="H231" s="12"/>
      <c r="I231" s="12">
        <f>G231+H231</f>
        <v>315.70000000000005</v>
      </c>
    </row>
    <row r="232" spans="1:9" ht="22.5">
      <c r="A232" s="13"/>
      <c r="B232" s="31" t="s">
        <v>424</v>
      </c>
      <c r="C232" s="27" t="s">
        <v>19</v>
      </c>
      <c r="D232" s="27" t="s">
        <v>45</v>
      </c>
      <c r="E232" s="27" t="s">
        <v>425</v>
      </c>
      <c r="F232" s="27"/>
      <c r="G232" s="12">
        <f>SUM(G233:G235)</f>
        <v>56</v>
      </c>
      <c r="H232" s="12">
        <f>SUM(H233:H235)</f>
        <v>0</v>
      </c>
      <c r="I232" s="12">
        <f>SUM(I233:I235)</f>
        <v>56</v>
      </c>
    </row>
    <row r="233" spans="1:9">
      <c r="A233" s="13"/>
      <c r="B233" s="29" t="s">
        <v>150</v>
      </c>
      <c r="C233" s="27" t="s">
        <v>19</v>
      </c>
      <c r="D233" s="27" t="s">
        <v>45</v>
      </c>
      <c r="E233" s="27" t="s">
        <v>425</v>
      </c>
      <c r="F233" s="27" t="s">
        <v>35</v>
      </c>
      <c r="G233" s="12">
        <v>33.200000000000003</v>
      </c>
      <c r="H233" s="12"/>
      <c r="I233" s="12">
        <f>G233+H233</f>
        <v>33.200000000000003</v>
      </c>
    </row>
    <row r="234" spans="1:9" ht="22.5">
      <c r="A234" s="13"/>
      <c r="B234" s="29" t="s">
        <v>151</v>
      </c>
      <c r="C234" s="27" t="s">
        <v>19</v>
      </c>
      <c r="D234" s="27" t="s">
        <v>45</v>
      </c>
      <c r="E234" s="27" t="s">
        <v>425</v>
      </c>
      <c r="F234" s="27" t="s">
        <v>109</v>
      </c>
      <c r="G234" s="12">
        <v>10.000000000000004</v>
      </c>
      <c r="H234" s="12"/>
      <c r="I234" s="12">
        <f>G234+H234</f>
        <v>10.000000000000004</v>
      </c>
    </row>
    <row r="235" spans="1:9" ht="22.5">
      <c r="A235" s="13"/>
      <c r="B235" s="31" t="s">
        <v>93</v>
      </c>
      <c r="C235" s="27" t="s">
        <v>19</v>
      </c>
      <c r="D235" s="27" t="s">
        <v>45</v>
      </c>
      <c r="E235" s="27" t="s">
        <v>425</v>
      </c>
      <c r="F235" s="27" t="s">
        <v>22</v>
      </c>
      <c r="G235" s="12">
        <v>12.799999999999997</v>
      </c>
      <c r="H235" s="12"/>
      <c r="I235" s="12">
        <f>G235+H235</f>
        <v>12.799999999999997</v>
      </c>
    </row>
    <row r="236" spans="1:9" ht="22.5">
      <c r="A236" s="13"/>
      <c r="B236" s="33" t="s">
        <v>164</v>
      </c>
      <c r="C236" s="27" t="s">
        <v>19</v>
      </c>
      <c r="D236" s="27" t="s">
        <v>45</v>
      </c>
      <c r="E236" s="27" t="s">
        <v>165</v>
      </c>
      <c r="F236" s="27"/>
      <c r="G236" s="12">
        <f t="shared" ref="G236:I237" si="37">G237</f>
        <v>1253.0999999999999</v>
      </c>
      <c r="H236" s="12">
        <f t="shared" si="37"/>
        <v>-139.5</v>
      </c>
      <c r="I236" s="12">
        <f t="shared" si="37"/>
        <v>1113.5999999999999</v>
      </c>
    </row>
    <row r="237" spans="1:9" ht="22.5">
      <c r="A237" s="13"/>
      <c r="B237" s="33" t="s">
        <v>334</v>
      </c>
      <c r="C237" s="27" t="s">
        <v>19</v>
      </c>
      <c r="D237" s="27" t="s">
        <v>45</v>
      </c>
      <c r="E237" s="27" t="s">
        <v>332</v>
      </c>
      <c r="F237" s="27"/>
      <c r="G237" s="12">
        <f t="shared" si="37"/>
        <v>1253.0999999999999</v>
      </c>
      <c r="H237" s="12">
        <f t="shared" si="37"/>
        <v>-139.5</v>
      </c>
      <c r="I237" s="12">
        <f t="shared" si="37"/>
        <v>1113.5999999999999</v>
      </c>
    </row>
    <row r="238" spans="1:9" ht="33.75">
      <c r="A238" s="13"/>
      <c r="B238" s="33" t="s">
        <v>335</v>
      </c>
      <c r="C238" s="27" t="s">
        <v>19</v>
      </c>
      <c r="D238" s="27" t="s">
        <v>45</v>
      </c>
      <c r="E238" s="27" t="s">
        <v>333</v>
      </c>
      <c r="F238" s="27"/>
      <c r="G238" s="12">
        <f>SUM(G239:G240)</f>
        <v>1253.0999999999999</v>
      </c>
      <c r="H238" s="12">
        <f>SUM(H239:H240)</f>
        <v>-139.5</v>
      </c>
      <c r="I238" s="12">
        <f>SUM(I239:I240)</f>
        <v>1113.5999999999999</v>
      </c>
    </row>
    <row r="239" spans="1:9" ht="22.5">
      <c r="A239" s="13"/>
      <c r="B239" s="31" t="s">
        <v>21</v>
      </c>
      <c r="C239" s="27" t="s">
        <v>19</v>
      </c>
      <c r="D239" s="27" t="s">
        <v>45</v>
      </c>
      <c r="E239" s="27" t="s">
        <v>333</v>
      </c>
      <c r="F239" s="27" t="s">
        <v>27</v>
      </c>
      <c r="G239" s="12">
        <v>269.2</v>
      </c>
      <c r="H239" s="12"/>
      <c r="I239" s="12">
        <f>G239+H239</f>
        <v>269.2</v>
      </c>
    </row>
    <row r="240" spans="1:9" ht="22.5">
      <c r="A240" s="13"/>
      <c r="B240" s="31" t="s">
        <v>93</v>
      </c>
      <c r="C240" s="27" t="s">
        <v>19</v>
      </c>
      <c r="D240" s="27" t="s">
        <v>45</v>
      </c>
      <c r="E240" s="27" t="s">
        <v>333</v>
      </c>
      <c r="F240" s="27" t="s">
        <v>22</v>
      </c>
      <c r="G240" s="12">
        <v>983.9</v>
      </c>
      <c r="H240" s="12">
        <v>-139.5</v>
      </c>
      <c r="I240" s="12">
        <f>G240+H240</f>
        <v>844.4</v>
      </c>
    </row>
    <row r="241" spans="1:9">
      <c r="A241" s="9">
        <v>5</v>
      </c>
      <c r="B241" s="16" t="s">
        <v>46</v>
      </c>
      <c r="C241" s="10" t="s">
        <v>47</v>
      </c>
      <c r="D241" s="10"/>
      <c r="E241" s="10"/>
      <c r="F241" s="34"/>
      <c r="G241" s="39">
        <f>G242+G248+G284+G300</f>
        <v>156475.40000000002</v>
      </c>
      <c r="H241" s="39">
        <f>H242+H248+H284+H300</f>
        <v>15534</v>
      </c>
      <c r="I241" s="39">
        <f>I242+I248+I284+I300</f>
        <v>172009.4</v>
      </c>
    </row>
    <row r="242" spans="1:9">
      <c r="A242" s="13" t="s">
        <v>48</v>
      </c>
      <c r="B242" s="16" t="s">
        <v>336</v>
      </c>
      <c r="C242" s="26" t="s">
        <v>47</v>
      </c>
      <c r="D242" s="26" t="s">
        <v>8</v>
      </c>
      <c r="E242" s="26"/>
      <c r="F242" s="26"/>
      <c r="G242" s="21">
        <f>G243</f>
        <v>434.59999999999997</v>
      </c>
      <c r="H242" s="21">
        <f>H243</f>
        <v>-9.6999999999999993</v>
      </c>
      <c r="I242" s="21">
        <f>I243</f>
        <v>424.9</v>
      </c>
    </row>
    <row r="243" spans="1:9" ht="22.5">
      <c r="A243" s="9"/>
      <c r="B243" s="33" t="s">
        <v>164</v>
      </c>
      <c r="C243" s="27" t="s">
        <v>47</v>
      </c>
      <c r="D243" s="27" t="s">
        <v>8</v>
      </c>
      <c r="E243" s="27" t="s">
        <v>165</v>
      </c>
      <c r="F243" s="27"/>
      <c r="G243" s="12">
        <f t="shared" ref="G243:I244" si="38">G244</f>
        <v>434.59999999999997</v>
      </c>
      <c r="H243" s="12">
        <f t="shared" si="38"/>
        <v>-9.6999999999999993</v>
      </c>
      <c r="I243" s="12">
        <f t="shared" si="38"/>
        <v>424.9</v>
      </c>
    </row>
    <row r="244" spans="1:9" ht="22.5">
      <c r="A244" s="9"/>
      <c r="B244" s="33" t="s">
        <v>334</v>
      </c>
      <c r="C244" s="27" t="s">
        <v>47</v>
      </c>
      <c r="D244" s="27" t="s">
        <v>8</v>
      </c>
      <c r="E244" s="27" t="s">
        <v>332</v>
      </c>
      <c r="F244" s="27"/>
      <c r="G244" s="12">
        <f t="shared" si="38"/>
        <v>434.59999999999997</v>
      </c>
      <c r="H244" s="12">
        <f t="shared" si="38"/>
        <v>-9.6999999999999993</v>
      </c>
      <c r="I244" s="12">
        <f t="shared" si="38"/>
        <v>424.9</v>
      </c>
    </row>
    <row r="245" spans="1:9" ht="33.75">
      <c r="A245" s="9"/>
      <c r="B245" s="33" t="s">
        <v>335</v>
      </c>
      <c r="C245" s="27" t="s">
        <v>47</v>
      </c>
      <c r="D245" s="27" t="s">
        <v>8</v>
      </c>
      <c r="E245" s="27" t="s">
        <v>333</v>
      </c>
      <c r="F245" s="27"/>
      <c r="G245" s="12">
        <f>SUM(G246:G247)</f>
        <v>434.59999999999997</v>
      </c>
      <c r="H245" s="12">
        <f>SUM(H246:H247)</f>
        <v>-9.6999999999999993</v>
      </c>
      <c r="I245" s="12">
        <f>SUM(I246:I247)</f>
        <v>424.9</v>
      </c>
    </row>
    <row r="246" spans="1:9" ht="22.5">
      <c r="A246" s="9"/>
      <c r="B246" s="31" t="s">
        <v>93</v>
      </c>
      <c r="C246" s="27" t="s">
        <v>47</v>
      </c>
      <c r="D246" s="27" t="s">
        <v>8</v>
      </c>
      <c r="E246" s="27" t="s">
        <v>333</v>
      </c>
      <c r="F246" s="27" t="s">
        <v>22</v>
      </c>
      <c r="G246" s="38">
        <v>151.69999999999999</v>
      </c>
      <c r="H246" s="38">
        <v>-9.6999999999999993</v>
      </c>
      <c r="I246" s="12">
        <f>G246+H246</f>
        <v>142</v>
      </c>
    </row>
    <row r="247" spans="1:9">
      <c r="A247" s="9"/>
      <c r="B247" s="31" t="s">
        <v>339</v>
      </c>
      <c r="C247" s="27" t="s">
        <v>47</v>
      </c>
      <c r="D247" s="27" t="s">
        <v>8</v>
      </c>
      <c r="E247" s="27" t="s">
        <v>333</v>
      </c>
      <c r="F247" s="27" t="s">
        <v>69</v>
      </c>
      <c r="G247" s="38">
        <v>282.89999999999998</v>
      </c>
      <c r="H247" s="38"/>
      <c r="I247" s="12">
        <f>G247+H247</f>
        <v>282.89999999999998</v>
      </c>
    </row>
    <row r="248" spans="1:9">
      <c r="A248" s="13" t="s">
        <v>51</v>
      </c>
      <c r="B248" s="16" t="s">
        <v>49</v>
      </c>
      <c r="C248" s="26" t="s">
        <v>47</v>
      </c>
      <c r="D248" s="26" t="s">
        <v>11</v>
      </c>
      <c r="E248" s="26"/>
      <c r="F248" s="26"/>
      <c r="G248" s="21">
        <f>G249+G280</f>
        <v>140640.20000000001</v>
      </c>
      <c r="H248" s="21">
        <f>H249+H280</f>
        <v>12543.5</v>
      </c>
      <c r="I248" s="21">
        <f>I249+I280</f>
        <v>153183.70000000001</v>
      </c>
    </row>
    <row r="249" spans="1:9" ht="22.5">
      <c r="A249" s="13"/>
      <c r="B249" s="40" t="s">
        <v>167</v>
      </c>
      <c r="C249" s="27" t="s">
        <v>47</v>
      </c>
      <c r="D249" s="27" t="s">
        <v>11</v>
      </c>
      <c r="E249" s="27" t="s">
        <v>166</v>
      </c>
      <c r="F249" s="27"/>
      <c r="G249" s="12">
        <f>G250</f>
        <v>140030.20000000001</v>
      </c>
      <c r="H249" s="12">
        <f>H250</f>
        <v>12543.5</v>
      </c>
      <c r="I249" s="12">
        <f t="shared" ref="I249" si="39">I250</f>
        <v>152573.70000000001</v>
      </c>
    </row>
    <row r="250" spans="1:9">
      <c r="A250" s="13"/>
      <c r="B250" s="31" t="s">
        <v>168</v>
      </c>
      <c r="C250" s="27" t="s">
        <v>47</v>
      </c>
      <c r="D250" s="27" t="s">
        <v>11</v>
      </c>
      <c r="E250" s="27" t="s">
        <v>169</v>
      </c>
      <c r="F250" s="27"/>
      <c r="G250" s="12">
        <f>G251+G257+G264+G266+G269+G278+G254+G272+G275</f>
        <v>140030.20000000001</v>
      </c>
      <c r="H250" s="12">
        <f t="shared" ref="H250:I250" si="40">H251+H257+H264+H266+H269+H278+H254+H272+H275</f>
        <v>12543.5</v>
      </c>
      <c r="I250" s="12">
        <f t="shared" si="40"/>
        <v>152573.70000000001</v>
      </c>
    </row>
    <row r="251" spans="1:9" ht="22.5">
      <c r="A251" s="13"/>
      <c r="B251" s="29" t="s">
        <v>386</v>
      </c>
      <c r="C251" s="27" t="s">
        <v>47</v>
      </c>
      <c r="D251" s="27" t="s">
        <v>11</v>
      </c>
      <c r="E251" s="27" t="s">
        <v>387</v>
      </c>
      <c r="F251" s="27"/>
      <c r="G251" s="12">
        <f>G252+G253</f>
        <v>34.1</v>
      </c>
      <c r="H251" s="12">
        <f t="shared" ref="H251:I251" si="41">H252+H253</f>
        <v>9486.7000000000007</v>
      </c>
      <c r="I251" s="12">
        <f t="shared" si="41"/>
        <v>9520.8000000000011</v>
      </c>
    </row>
    <row r="252" spans="1:9" ht="22.5">
      <c r="A252" s="13"/>
      <c r="B252" s="31" t="s">
        <v>426</v>
      </c>
      <c r="C252" s="27" t="s">
        <v>47</v>
      </c>
      <c r="D252" s="27" t="s">
        <v>11</v>
      </c>
      <c r="E252" s="27" t="s">
        <v>387</v>
      </c>
      <c r="F252" s="27" t="s">
        <v>388</v>
      </c>
      <c r="G252" s="12">
        <v>34.1</v>
      </c>
      <c r="H252" s="12"/>
      <c r="I252" s="12">
        <f>G252+H252</f>
        <v>34.1</v>
      </c>
    </row>
    <row r="253" spans="1:9" ht="22.5">
      <c r="A253" s="13"/>
      <c r="B253" s="25" t="s">
        <v>429</v>
      </c>
      <c r="C253" s="27" t="s">
        <v>47</v>
      </c>
      <c r="D253" s="27" t="s">
        <v>11</v>
      </c>
      <c r="E253" s="27" t="s">
        <v>387</v>
      </c>
      <c r="F253" s="27" t="s">
        <v>50</v>
      </c>
      <c r="G253" s="12"/>
      <c r="H253" s="12">
        <f>6466.9+3019.8</f>
        <v>9486.7000000000007</v>
      </c>
      <c r="I253" s="12">
        <f>G253+H253</f>
        <v>9486.7000000000007</v>
      </c>
    </row>
    <row r="254" spans="1:9" ht="56.25">
      <c r="A254" s="13"/>
      <c r="B254" s="41" t="s">
        <v>427</v>
      </c>
      <c r="C254" s="27" t="s">
        <v>47</v>
      </c>
      <c r="D254" s="27" t="s">
        <v>11</v>
      </c>
      <c r="E254" s="27" t="s">
        <v>428</v>
      </c>
      <c r="F254" s="27"/>
      <c r="G254" s="12">
        <f>SUM(G255:G256)</f>
        <v>1263.2</v>
      </c>
      <c r="H254" s="12">
        <f>SUM(H255:H256)</f>
        <v>0</v>
      </c>
      <c r="I254" s="12">
        <f>SUM(I255:I256)</f>
        <v>1263.2</v>
      </c>
    </row>
    <row r="255" spans="1:9" ht="45">
      <c r="A255" s="13"/>
      <c r="B255" s="31" t="s">
        <v>480</v>
      </c>
      <c r="C255" s="27" t="s">
        <v>47</v>
      </c>
      <c r="D255" s="27" t="s">
        <v>11</v>
      </c>
      <c r="E255" s="27" t="s">
        <v>428</v>
      </c>
      <c r="F255" s="27" t="s">
        <v>329</v>
      </c>
      <c r="G255" s="12">
        <v>63.2</v>
      </c>
      <c r="H255" s="12"/>
      <c r="I255" s="12">
        <f>G255+H255</f>
        <v>63.2</v>
      </c>
    </row>
    <row r="256" spans="1:9" ht="45">
      <c r="A256" s="13"/>
      <c r="B256" s="31" t="s">
        <v>481</v>
      </c>
      <c r="C256" s="27" t="s">
        <v>47</v>
      </c>
      <c r="D256" s="27" t="s">
        <v>11</v>
      </c>
      <c r="E256" s="27" t="s">
        <v>428</v>
      </c>
      <c r="F256" s="27" t="s">
        <v>329</v>
      </c>
      <c r="G256" s="12">
        <v>1200</v>
      </c>
      <c r="H256" s="12"/>
      <c r="I256" s="12">
        <f>SUM(G256:H256)</f>
        <v>1200</v>
      </c>
    </row>
    <row r="257" spans="1:9">
      <c r="A257" s="13"/>
      <c r="B257" s="31" t="s">
        <v>252</v>
      </c>
      <c r="C257" s="27" t="s">
        <v>47</v>
      </c>
      <c r="D257" s="27" t="s">
        <v>11</v>
      </c>
      <c r="E257" s="27" t="s">
        <v>115</v>
      </c>
      <c r="F257" s="28"/>
      <c r="G257" s="12">
        <f>SUM(G258:G263)</f>
        <v>17409.7</v>
      </c>
      <c r="H257" s="12">
        <f t="shared" ref="H257:I257" si="42">SUM(H258:H263)</f>
        <v>-1071.6999999999998</v>
      </c>
      <c r="I257" s="12">
        <f t="shared" si="42"/>
        <v>16338.000000000002</v>
      </c>
    </row>
    <row r="258" spans="1:9" ht="22.5">
      <c r="A258" s="13"/>
      <c r="B258" s="31" t="s">
        <v>426</v>
      </c>
      <c r="C258" s="27" t="s">
        <v>47</v>
      </c>
      <c r="D258" s="27" t="s">
        <v>11</v>
      </c>
      <c r="E258" s="27" t="s">
        <v>115</v>
      </c>
      <c r="F258" s="28" t="s">
        <v>388</v>
      </c>
      <c r="G258" s="12">
        <v>1653.3</v>
      </c>
      <c r="H258" s="12">
        <v>-1653.3</v>
      </c>
      <c r="I258" s="12">
        <f>G258+H258</f>
        <v>0</v>
      </c>
    </row>
    <row r="259" spans="1:9" ht="22.5">
      <c r="A259" s="13"/>
      <c r="B259" s="31" t="s">
        <v>93</v>
      </c>
      <c r="C259" s="27" t="s">
        <v>47</v>
      </c>
      <c r="D259" s="27" t="s">
        <v>11</v>
      </c>
      <c r="E259" s="27" t="s">
        <v>115</v>
      </c>
      <c r="F259" s="28" t="s">
        <v>22</v>
      </c>
      <c r="G259" s="12">
        <v>6264.7000000000007</v>
      </c>
      <c r="H259" s="12">
        <v>723.2</v>
      </c>
      <c r="I259" s="12">
        <f>G259+H259</f>
        <v>6987.9000000000005</v>
      </c>
    </row>
    <row r="260" spans="1:9">
      <c r="A260" s="13"/>
      <c r="B260" s="31" t="s">
        <v>273</v>
      </c>
      <c r="C260" s="27" t="s">
        <v>47</v>
      </c>
      <c r="D260" s="27" t="s">
        <v>11</v>
      </c>
      <c r="E260" s="27" t="s">
        <v>115</v>
      </c>
      <c r="F260" s="28" t="s">
        <v>274</v>
      </c>
      <c r="G260" s="12">
        <v>803.6</v>
      </c>
      <c r="H260" s="12"/>
      <c r="I260" s="12">
        <f t="shared" ref="I260:I263" si="43">G260+H260</f>
        <v>803.6</v>
      </c>
    </row>
    <row r="261" spans="1:9" ht="22.5">
      <c r="A261" s="13"/>
      <c r="B261" s="25" t="s">
        <v>429</v>
      </c>
      <c r="C261" s="27" t="s">
        <v>47</v>
      </c>
      <c r="D261" s="27" t="s">
        <v>11</v>
      </c>
      <c r="E261" s="27" t="s">
        <v>115</v>
      </c>
      <c r="F261" s="28" t="s">
        <v>50</v>
      </c>
      <c r="G261" s="12">
        <v>6522.3</v>
      </c>
      <c r="H261" s="12"/>
      <c r="I261" s="12">
        <f t="shared" si="43"/>
        <v>6522.3</v>
      </c>
    </row>
    <row r="262" spans="1:9">
      <c r="A262" s="13"/>
      <c r="B262" s="25" t="s">
        <v>206</v>
      </c>
      <c r="C262" s="27" t="s">
        <v>47</v>
      </c>
      <c r="D262" s="27" t="s">
        <v>11</v>
      </c>
      <c r="E262" s="27" t="s">
        <v>115</v>
      </c>
      <c r="F262" s="28" t="s">
        <v>207</v>
      </c>
      <c r="G262" s="12">
        <v>2150.8000000000002</v>
      </c>
      <c r="H262" s="12">
        <v>-141.6</v>
      </c>
      <c r="I262" s="12">
        <f t="shared" si="43"/>
        <v>2009.2000000000003</v>
      </c>
    </row>
    <row r="263" spans="1:9">
      <c r="A263" s="13"/>
      <c r="B263" s="31" t="s">
        <v>102</v>
      </c>
      <c r="C263" s="27" t="s">
        <v>47</v>
      </c>
      <c r="D263" s="27" t="s">
        <v>11</v>
      </c>
      <c r="E263" s="27" t="s">
        <v>115</v>
      </c>
      <c r="F263" s="28" t="s">
        <v>36</v>
      </c>
      <c r="G263" s="12">
        <v>15</v>
      </c>
      <c r="H263" s="12"/>
      <c r="I263" s="12">
        <f t="shared" si="43"/>
        <v>15</v>
      </c>
    </row>
    <row r="264" spans="1:9" ht="67.5">
      <c r="A264" s="13"/>
      <c r="B264" s="32" t="s">
        <v>430</v>
      </c>
      <c r="C264" s="27" t="s">
        <v>47</v>
      </c>
      <c r="D264" s="27" t="s">
        <v>11</v>
      </c>
      <c r="E264" s="27" t="s">
        <v>431</v>
      </c>
      <c r="F264" s="28"/>
      <c r="G264" s="12">
        <f>SUM(G265:G265)</f>
        <v>3152.1</v>
      </c>
      <c r="H264" s="12">
        <f>SUM(H265:H265)</f>
        <v>155</v>
      </c>
      <c r="I264" s="12">
        <f>SUM(I265:I265)</f>
        <v>3307.1</v>
      </c>
    </row>
    <row r="265" spans="1:9" ht="33.75">
      <c r="A265" s="13"/>
      <c r="B265" s="32" t="s">
        <v>184</v>
      </c>
      <c r="C265" s="27" t="s">
        <v>47</v>
      </c>
      <c r="D265" s="27" t="s">
        <v>11</v>
      </c>
      <c r="E265" s="27" t="s">
        <v>431</v>
      </c>
      <c r="F265" s="28" t="s">
        <v>187</v>
      </c>
      <c r="G265" s="12">
        <v>3152.1</v>
      </c>
      <c r="H265" s="12">
        <v>155</v>
      </c>
      <c r="I265" s="12">
        <f>G265+H265</f>
        <v>3307.1</v>
      </c>
    </row>
    <row r="266" spans="1:9" ht="56.25">
      <c r="A266" s="13"/>
      <c r="B266" s="37" t="s">
        <v>432</v>
      </c>
      <c r="C266" s="27" t="s">
        <v>47</v>
      </c>
      <c r="D266" s="27" t="s">
        <v>11</v>
      </c>
      <c r="E266" s="27" t="s">
        <v>434</v>
      </c>
      <c r="F266" s="28"/>
      <c r="G266" s="12">
        <f>SUM(G267:G268)</f>
        <v>0</v>
      </c>
      <c r="H266" s="12">
        <f>SUM(H267:H268)</f>
        <v>0</v>
      </c>
      <c r="I266" s="12">
        <f>SUM(I267:I268)</f>
        <v>0</v>
      </c>
    </row>
    <row r="267" spans="1:9" ht="22.5">
      <c r="A267" s="13"/>
      <c r="B267" s="31" t="s">
        <v>433</v>
      </c>
      <c r="C267" s="27" t="s">
        <v>47</v>
      </c>
      <c r="D267" s="27" t="s">
        <v>11</v>
      </c>
      <c r="E267" s="27" t="s">
        <v>434</v>
      </c>
      <c r="F267" s="28" t="s">
        <v>22</v>
      </c>
      <c r="G267" s="12"/>
      <c r="H267" s="12"/>
      <c r="I267" s="12">
        <f>G267+H267</f>
        <v>0</v>
      </c>
    </row>
    <row r="268" spans="1:9" ht="22.5">
      <c r="A268" s="13"/>
      <c r="B268" s="31" t="s">
        <v>396</v>
      </c>
      <c r="C268" s="27" t="s">
        <v>47</v>
      </c>
      <c r="D268" s="27" t="s">
        <v>11</v>
      </c>
      <c r="E268" s="27" t="s">
        <v>434</v>
      </c>
      <c r="F268" s="28" t="s">
        <v>22</v>
      </c>
      <c r="G268" s="12"/>
      <c r="H268" s="12"/>
      <c r="I268" s="12">
        <f>G268+H268</f>
        <v>0</v>
      </c>
    </row>
    <row r="269" spans="1:9" ht="36" customHeight="1">
      <c r="A269" s="13"/>
      <c r="B269" s="25" t="s">
        <v>394</v>
      </c>
      <c r="C269" s="27" t="s">
        <v>47</v>
      </c>
      <c r="D269" s="27" t="s">
        <v>11</v>
      </c>
      <c r="E269" s="27" t="s">
        <v>395</v>
      </c>
      <c r="F269" s="28"/>
      <c r="G269" s="12">
        <f>SUM(G270:G271)</f>
        <v>0</v>
      </c>
      <c r="H269" s="12">
        <f>SUM(H270:H271)</f>
        <v>0</v>
      </c>
      <c r="I269" s="12">
        <f>SUM(I270:I271)</f>
        <v>0</v>
      </c>
    </row>
    <row r="270" spans="1:9" ht="22.5">
      <c r="A270" s="13"/>
      <c r="B270" s="25" t="s">
        <v>391</v>
      </c>
      <c r="C270" s="27" t="s">
        <v>47</v>
      </c>
      <c r="D270" s="27" t="s">
        <v>11</v>
      </c>
      <c r="E270" s="27" t="s">
        <v>395</v>
      </c>
      <c r="F270" s="28" t="s">
        <v>50</v>
      </c>
      <c r="G270" s="12"/>
      <c r="H270" s="12"/>
      <c r="I270" s="12">
        <f>G270+H270</f>
        <v>0</v>
      </c>
    </row>
    <row r="271" spans="1:9" ht="22.5">
      <c r="A271" s="13"/>
      <c r="B271" s="25" t="s">
        <v>370</v>
      </c>
      <c r="C271" s="27" t="s">
        <v>47</v>
      </c>
      <c r="D271" s="27" t="s">
        <v>11</v>
      </c>
      <c r="E271" s="27" t="s">
        <v>395</v>
      </c>
      <c r="F271" s="28" t="s">
        <v>50</v>
      </c>
      <c r="G271" s="12"/>
      <c r="H271" s="12"/>
      <c r="I271" s="12">
        <f>G271+H271</f>
        <v>0</v>
      </c>
    </row>
    <row r="272" spans="1:9" ht="33.75">
      <c r="A272" s="13"/>
      <c r="B272" s="25" t="s">
        <v>510</v>
      </c>
      <c r="C272" s="27" t="s">
        <v>47</v>
      </c>
      <c r="D272" s="27" t="s">
        <v>11</v>
      </c>
      <c r="E272" s="27" t="s">
        <v>511</v>
      </c>
      <c r="F272" s="28"/>
      <c r="G272" s="12">
        <f>SUM(G273:G274)</f>
        <v>117202</v>
      </c>
      <c r="H272" s="12">
        <f>SUM(H273:H274)</f>
        <v>1090.5</v>
      </c>
      <c r="I272" s="12">
        <f>SUM(I273:I274)</f>
        <v>118292.5</v>
      </c>
    </row>
    <row r="273" spans="1:9" ht="22.5">
      <c r="A273" s="13"/>
      <c r="B273" s="31" t="s">
        <v>396</v>
      </c>
      <c r="C273" s="27" t="s">
        <v>47</v>
      </c>
      <c r="D273" s="27" t="s">
        <v>11</v>
      </c>
      <c r="E273" s="27" t="s">
        <v>511</v>
      </c>
      <c r="F273" s="28" t="s">
        <v>22</v>
      </c>
      <c r="G273" s="12">
        <v>21004.7</v>
      </c>
      <c r="H273" s="12">
        <v>1090.5</v>
      </c>
      <c r="I273" s="12">
        <f>G273+H273</f>
        <v>22095.200000000001</v>
      </c>
    </row>
    <row r="274" spans="1:9" ht="22.5">
      <c r="A274" s="13"/>
      <c r="B274" s="25" t="s">
        <v>370</v>
      </c>
      <c r="C274" s="27" t="s">
        <v>47</v>
      </c>
      <c r="D274" s="27" t="s">
        <v>11</v>
      </c>
      <c r="E274" s="27" t="s">
        <v>511</v>
      </c>
      <c r="F274" s="28" t="s">
        <v>50</v>
      </c>
      <c r="G274" s="12">
        <v>96197.3</v>
      </c>
      <c r="H274" s="12"/>
      <c r="I274" s="12">
        <f>G274+H274</f>
        <v>96197.3</v>
      </c>
    </row>
    <row r="275" spans="1:9" ht="33.75">
      <c r="A275" s="13"/>
      <c r="B275" s="25" t="s">
        <v>515</v>
      </c>
      <c r="C275" s="27" t="s">
        <v>47</v>
      </c>
      <c r="D275" s="27" t="s">
        <v>11</v>
      </c>
      <c r="E275" s="27" t="s">
        <v>516</v>
      </c>
      <c r="F275" s="28"/>
      <c r="G275" s="12">
        <f>SUM(G276:G277)</f>
        <v>0</v>
      </c>
      <c r="H275" s="12">
        <f>SUM(H276:H277)</f>
        <v>2153</v>
      </c>
      <c r="I275" s="12">
        <f>SUM(I276:I277)</f>
        <v>2153</v>
      </c>
    </row>
    <row r="276" spans="1:9" ht="22.5">
      <c r="A276" s="13"/>
      <c r="B276" s="31" t="s">
        <v>433</v>
      </c>
      <c r="C276" s="27" t="s">
        <v>47</v>
      </c>
      <c r="D276" s="27" t="s">
        <v>11</v>
      </c>
      <c r="E276" s="27" t="s">
        <v>516</v>
      </c>
      <c r="F276" s="28" t="s">
        <v>22</v>
      </c>
      <c r="G276" s="12"/>
      <c r="H276" s="12">
        <v>107.6</v>
      </c>
      <c r="I276" s="12">
        <f>SUM(G276:H276)</f>
        <v>107.6</v>
      </c>
    </row>
    <row r="277" spans="1:9" ht="22.5">
      <c r="A277" s="13"/>
      <c r="B277" s="31" t="s">
        <v>396</v>
      </c>
      <c r="C277" s="27" t="s">
        <v>47</v>
      </c>
      <c r="D277" s="27" t="s">
        <v>11</v>
      </c>
      <c r="E277" s="27" t="s">
        <v>516</v>
      </c>
      <c r="F277" s="28" t="s">
        <v>22</v>
      </c>
      <c r="G277" s="12"/>
      <c r="H277" s="12">
        <v>2045.4</v>
      </c>
      <c r="I277" s="12">
        <f>SUM(G277:H277)</f>
        <v>2045.4</v>
      </c>
    </row>
    <row r="278" spans="1:9" ht="22.5">
      <c r="A278" s="13"/>
      <c r="B278" s="31" t="s">
        <v>338</v>
      </c>
      <c r="C278" s="27" t="s">
        <v>47</v>
      </c>
      <c r="D278" s="27" t="s">
        <v>11</v>
      </c>
      <c r="E278" s="27" t="s">
        <v>340</v>
      </c>
      <c r="F278" s="28"/>
      <c r="G278" s="12">
        <f>SUM(G279:G279)</f>
        <v>969.1</v>
      </c>
      <c r="H278" s="12">
        <f>SUM(H279:H279)</f>
        <v>730</v>
      </c>
      <c r="I278" s="12">
        <f>SUM(I279:I279)</f>
        <v>1699.1</v>
      </c>
    </row>
    <row r="279" spans="1:9" ht="22.5">
      <c r="A279" s="13"/>
      <c r="B279" s="31" t="s">
        <v>396</v>
      </c>
      <c r="C279" s="27" t="s">
        <v>47</v>
      </c>
      <c r="D279" s="27" t="s">
        <v>11</v>
      </c>
      <c r="E279" s="27" t="s">
        <v>340</v>
      </c>
      <c r="F279" s="28" t="s">
        <v>22</v>
      </c>
      <c r="G279" s="12">
        <f>369.5+599.6</f>
        <v>969.1</v>
      </c>
      <c r="H279" s="12">
        <v>730</v>
      </c>
      <c r="I279" s="12">
        <f>G279+H279</f>
        <v>1699.1</v>
      </c>
    </row>
    <row r="280" spans="1:9" ht="22.5">
      <c r="A280" s="13"/>
      <c r="B280" s="33" t="s">
        <v>164</v>
      </c>
      <c r="C280" s="27" t="s">
        <v>47</v>
      </c>
      <c r="D280" s="27" t="s">
        <v>11</v>
      </c>
      <c r="E280" s="27" t="s">
        <v>165</v>
      </c>
      <c r="F280" s="27"/>
      <c r="G280" s="12">
        <f t="shared" ref="G280:I281" si="44">G281</f>
        <v>610</v>
      </c>
      <c r="H280" s="12">
        <f t="shared" si="44"/>
        <v>0</v>
      </c>
      <c r="I280" s="12">
        <f t="shared" si="44"/>
        <v>610</v>
      </c>
    </row>
    <row r="281" spans="1:9" ht="22.5">
      <c r="A281" s="13"/>
      <c r="B281" s="33" t="s">
        <v>334</v>
      </c>
      <c r="C281" s="27" t="s">
        <v>47</v>
      </c>
      <c r="D281" s="27" t="s">
        <v>11</v>
      </c>
      <c r="E281" s="27" t="s">
        <v>332</v>
      </c>
      <c r="F281" s="27"/>
      <c r="G281" s="12">
        <f t="shared" si="44"/>
        <v>610</v>
      </c>
      <c r="H281" s="12">
        <f t="shared" si="44"/>
        <v>0</v>
      </c>
      <c r="I281" s="12">
        <f t="shared" si="44"/>
        <v>610</v>
      </c>
    </row>
    <row r="282" spans="1:9" ht="33.75">
      <c r="A282" s="13"/>
      <c r="B282" s="33" t="s">
        <v>335</v>
      </c>
      <c r="C282" s="27" t="s">
        <v>47</v>
      </c>
      <c r="D282" s="27" t="s">
        <v>11</v>
      </c>
      <c r="E282" s="27" t="s">
        <v>333</v>
      </c>
      <c r="F282" s="27"/>
      <c r="G282" s="12">
        <f>SUM(G283:G283)</f>
        <v>610</v>
      </c>
      <c r="H282" s="12">
        <f>SUM(H283:H283)</f>
        <v>0</v>
      </c>
      <c r="I282" s="12">
        <f>SUM(I283:I283)</f>
        <v>610</v>
      </c>
    </row>
    <row r="283" spans="1:9" ht="33.75">
      <c r="A283" s="13"/>
      <c r="B283" s="32" t="s">
        <v>184</v>
      </c>
      <c r="C283" s="27" t="s">
        <v>47</v>
      </c>
      <c r="D283" s="27" t="s">
        <v>11</v>
      </c>
      <c r="E283" s="27" t="s">
        <v>333</v>
      </c>
      <c r="F283" s="27" t="s">
        <v>187</v>
      </c>
      <c r="G283" s="12">
        <v>610</v>
      </c>
      <c r="H283" s="12"/>
      <c r="I283" s="12">
        <f>G283+H283</f>
        <v>610</v>
      </c>
    </row>
    <row r="284" spans="1:9">
      <c r="A284" s="13" t="s">
        <v>372</v>
      </c>
      <c r="B284" s="16" t="s">
        <v>337</v>
      </c>
      <c r="C284" s="26" t="s">
        <v>47</v>
      </c>
      <c r="D284" s="26" t="s">
        <v>17</v>
      </c>
      <c r="E284" s="26"/>
      <c r="F284" s="26"/>
      <c r="G284" s="21">
        <f>G295+G285</f>
        <v>1809.4</v>
      </c>
      <c r="H284" s="21">
        <f>H295+H285</f>
        <v>1798</v>
      </c>
      <c r="I284" s="21">
        <f>I295+I285</f>
        <v>3607.4</v>
      </c>
    </row>
    <row r="285" spans="1:9" ht="22.5">
      <c r="A285" s="13"/>
      <c r="B285" s="31" t="s">
        <v>167</v>
      </c>
      <c r="C285" s="27" t="s">
        <v>47</v>
      </c>
      <c r="D285" s="27" t="s">
        <v>17</v>
      </c>
      <c r="E285" s="27" t="s">
        <v>166</v>
      </c>
      <c r="F285" s="28"/>
      <c r="G285" s="12">
        <f>G286+G290</f>
        <v>1608</v>
      </c>
      <c r="H285" s="12">
        <f t="shared" ref="H285:I285" si="45">H286+H290</f>
        <v>609.9</v>
      </c>
      <c r="I285" s="12">
        <f t="shared" si="45"/>
        <v>2217.9</v>
      </c>
    </row>
    <row r="286" spans="1:9">
      <c r="A286" s="13"/>
      <c r="B286" s="31" t="s">
        <v>175</v>
      </c>
      <c r="C286" s="27" t="s">
        <v>47</v>
      </c>
      <c r="D286" s="27" t="s">
        <v>17</v>
      </c>
      <c r="E286" s="27" t="s">
        <v>176</v>
      </c>
      <c r="F286" s="28"/>
      <c r="G286" s="12">
        <f>SUM(G287)</f>
        <v>6</v>
      </c>
      <c r="H286" s="12">
        <f t="shared" ref="H286:I288" si="46">SUM(H287)</f>
        <v>0</v>
      </c>
      <c r="I286" s="12">
        <f t="shared" si="46"/>
        <v>6</v>
      </c>
    </row>
    <row r="287" spans="1:9" ht="22.5">
      <c r="A287" s="13"/>
      <c r="B287" s="31" t="s">
        <v>436</v>
      </c>
      <c r="C287" s="27" t="s">
        <v>47</v>
      </c>
      <c r="D287" s="27" t="s">
        <v>17</v>
      </c>
      <c r="E287" s="27" t="s">
        <v>439</v>
      </c>
      <c r="F287" s="28"/>
      <c r="G287" s="12">
        <f>SUM(G288)</f>
        <v>6</v>
      </c>
      <c r="H287" s="12">
        <f t="shared" si="46"/>
        <v>0</v>
      </c>
      <c r="I287" s="12">
        <f t="shared" si="46"/>
        <v>6</v>
      </c>
    </row>
    <row r="288" spans="1:9" ht="22.5">
      <c r="A288" s="13"/>
      <c r="B288" s="31" t="s">
        <v>437</v>
      </c>
      <c r="C288" s="27" t="s">
        <v>47</v>
      </c>
      <c r="D288" s="27" t="s">
        <v>17</v>
      </c>
      <c r="E288" s="27" t="s">
        <v>440</v>
      </c>
      <c r="F288" s="28"/>
      <c r="G288" s="12">
        <f>SUM(G289)</f>
        <v>6</v>
      </c>
      <c r="H288" s="12">
        <f t="shared" si="46"/>
        <v>0</v>
      </c>
      <c r="I288" s="12">
        <f t="shared" si="46"/>
        <v>6</v>
      </c>
    </row>
    <row r="289" spans="1:9" ht="22.5">
      <c r="A289" s="13"/>
      <c r="B289" s="31" t="s">
        <v>93</v>
      </c>
      <c r="C289" s="27" t="s">
        <v>47</v>
      </c>
      <c r="D289" s="27" t="s">
        <v>17</v>
      </c>
      <c r="E289" s="27" t="s">
        <v>440</v>
      </c>
      <c r="F289" s="28" t="s">
        <v>22</v>
      </c>
      <c r="G289" s="12">
        <v>6</v>
      </c>
      <c r="H289" s="12"/>
      <c r="I289" s="12">
        <f>G289+H289</f>
        <v>6</v>
      </c>
    </row>
    <row r="290" spans="1:9">
      <c r="A290" s="13"/>
      <c r="B290" s="31" t="s">
        <v>168</v>
      </c>
      <c r="C290" s="27" t="s">
        <v>47</v>
      </c>
      <c r="D290" s="27" t="s">
        <v>17</v>
      </c>
      <c r="E290" s="27" t="s">
        <v>169</v>
      </c>
      <c r="F290" s="28"/>
      <c r="G290" s="12">
        <f>G291</f>
        <v>1602</v>
      </c>
      <c r="H290" s="12">
        <f>H291</f>
        <v>609.9</v>
      </c>
      <c r="I290" s="12">
        <f>I291</f>
        <v>2211.9</v>
      </c>
    </row>
    <row r="291" spans="1:9" ht="22.5">
      <c r="A291" s="13"/>
      <c r="B291" s="31" t="s">
        <v>338</v>
      </c>
      <c r="C291" s="27" t="s">
        <v>47</v>
      </c>
      <c r="D291" s="27" t="s">
        <v>17</v>
      </c>
      <c r="E291" s="27" t="s">
        <v>340</v>
      </c>
      <c r="F291" s="28"/>
      <c r="G291" s="12">
        <f>SUM(G292:G294)</f>
        <v>1602</v>
      </c>
      <c r="H291" s="12">
        <f>SUM(H292:H294)</f>
        <v>609.9</v>
      </c>
      <c r="I291" s="12">
        <f>SUM(I292:I294)</f>
        <v>2211.9</v>
      </c>
    </row>
    <row r="292" spans="1:9" ht="22.5">
      <c r="A292" s="13"/>
      <c r="B292" s="31" t="s">
        <v>93</v>
      </c>
      <c r="C292" s="27" t="s">
        <v>47</v>
      </c>
      <c r="D292" s="27" t="s">
        <v>17</v>
      </c>
      <c r="E292" s="27" t="s">
        <v>340</v>
      </c>
      <c r="F292" s="27" t="s">
        <v>22</v>
      </c>
      <c r="G292" s="12">
        <v>132</v>
      </c>
      <c r="H292" s="12"/>
      <c r="I292" s="12">
        <f>G292+H292</f>
        <v>132</v>
      </c>
    </row>
    <row r="293" spans="1:9">
      <c r="A293" s="13"/>
      <c r="B293" s="25" t="s">
        <v>206</v>
      </c>
      <c r="C293" s="27" t="s">
        <v>47</v>
      </c>
      <c r="D293" s="27" t="s">
        <v>17</v>
      </c>
      <c r="E293" s="27" t="s">
        <v>340</v>
      </c>
      <c r="F293" s="27" t="s">
        <v>207</v>
      </c>
      <c r="G293" s="12">
        <v>1420</v>
      </c>
      <c r="H293" s="12">
        <v>609.9</v>
      </c>
      <c r="I293" s="12">
        <f>G293+H293</f>
        <v>2029.9</v>
      </c>
    </row>
    <row r="294" spans="1:9">
      <c r="A294" s="13"/>
      <c r="B294" s="31" t="s">
        <v>339</v>
      </c>
      <c r="C294" s="27" t="s">
        <v>47</v>
      </c>
      <c r="D294" s="27" t="s">
        <v>17</v>
      </c>
      <c r="E294" s="27" t="s">
        <v>340</v>
      </c>
      <c r="F294" s="27" t="s">
        <v>69</v>
      </c>
      <c r="G294" s="12">
        <v>50</v>
      </c>
      <c r="H294" s="12"/>
      <c r="I294" s="12">
        <f>G294+H294</f>
        <v>50</v>
      </c>
    </row>
    <row r="295" spans="1:9" ht="22.5">
      <c r="A295" s="13"/>
      <c r="B295" s="31" t="s">
        <v>164</v>
      </c>
      <c r="C295" s="27" t="s">
        <v>47</v>
      </c>
      <c r="D295" s="27" t="s">
        <v>17</v>
      </c>
      <c r="E295" s="27" t="s">
        <v>165</v>
      </c>
      <c r="F295" s="28"/>
      <c r="G295" s="12">
        <f t="shared" ref="G295:I298" si="47">G296</f>
        <v>201.4</v>
      </c>
      <c r="H295" s="12">
        <f t="shared" si="47"/>
        <v>1188.0999999999999</v>
      </c>
      <c r="I295" s="12">
        <f t="shared" si="47"/>
        <v>1389.5</v>
      </c>
    </row>
    <row r="296" spans="1:9">
      <c r="A296" s="13"/>
      <c r="B296" s="31" t="s">
        <v>205</v>
      </c>
      <c r="C296" s="27" t="s">
        <v>47</v>
      </c>
      <c r="D296" s="27" t="s">
        <v>17</v>
      </c>
      <c r="E296" s="27" t="s">
        <v>177</v>
      </c>
      <c r="F296" s="28"/>
      <c r="G296" s="12">
        <f t="shared" si="47"/>
        <v>201.4</v>
      </c>
      <c r="H296" s="12">
        <f t="shared" si="47"/>
        <v>1188.0999999999999</v>
      </c>
      <c r="I296" s="12">
        <f t="shared" si="47"/>
        <v>1389.5</v>
      </c>
    </row>
    <row r="297" spans="1:9" ht="33.75">
      <c r="A297" s="13"/>
      <c r="B297" s="31" t="s">
        <v>141</v>
      </c>
      <c r="C297" s="27" t="s">
        <v>47</v>
      </c>
      <c r="D297" s="27" t="s">
        <v>17</v>
      </c>
      <c r="E297" s="27" t="s">
        <v>142</v>
      </c>
      <c r="F297" s="27"/>
      <c r="G297" s="12">
        <f t="shared" si="47"/>
        <v>201.4</v>
      </c>
      <c r="H297" s="12">
        <f t="shared" si="47"/>
        <v>1188.0999999999999</v>
      </c>
      <c r="I297" s="12">
        <f t="shared" si="47"/>
        <v>1389.5</v>
      </c>
    </row>
    <row r="298" spans="1:9" ht="22.5">
      <c r="A298" s="13"/>
      <c r="B298" s="42" t="s">
        <v>435</v>
      </c>
      <c r="C298" s="27" t="s">
        <v>47</v>
      </c>
      <c r="D298" s="27" t="s">
        <v>17</v>
      </c>
      <c r="E298" s="27" t="s">
        <v>438</v>
      </c>
      <c r="F298" s="27"/>
      <c r="G298" s="12">
        <f t="shared" si="47"/>
        <v>201.4</v>
      </c>
      <c r="H298" s="12">
        <f t="shared" si="47"/>
        <v>1188.0999999999999</v>
      </c>
      <c r="I298" s="12">
        <f t="shared" si="47"/>
        <v>1389.5</v>
      </c>
    </row>
    <row r="299" spans="1:9">
      <c r="A299" s="13"/>
      <c r="B299" s="43" t="s">
        <v>206</v>
      </c>
      <c r="C299" s="27" t="s">
        <v>47</v>
      </c>
      <c r="D299" s="27" t="s">
        <v>17</v>
      </c>
      <c r="E299" s="27" t="s">
        <v>438</v>
      </c>
      <c r="F299" s="27" t="s">
        <v>207</v>
      </c>
      <c r="G299" s="12">
        <v>201.4</v>
      </c>
      <c r="H299" s="12">
        <v>1188.0999999999999</v>
      </c>
      <c r="I299" s="12">
        <f>G299+H299</f>
        <v>1389.5</v>
      </c>
    </row>
    <row r="300" spans="1:9">
      <c r="A300" s="13" t="s">
        <v>373</v>
      </c>
      <c r="B300" s="36" t="s">
        <v>185</v>
      </c>
      <c r="C300" s="26" t="s">
        <v>47</v>
      </c>
      <c r="D300" s="26" t="s">
        <v>47</v>
      </c>
      <c r="E300" s="26"/>
      <c r="F300" s="26"/>
      <c r="G300" s="21">
        <f t="shared" ref="G300:I301" si="48">G301</f>
        <v>13591.2</v>
      </c>
      <c r="H300" s="21">
        <f t="shared" si="48"/>
        <v>1202.2</v>
      </c>
      <c r="I300" s="21">
        <f t="shared" si="48"/>
        <v>14793.400000000001</v>
      </c>
    </row>
    <row r="301" spans="1:9" ht="33.75">
      <c r="A301" s="13"/>
      <c r="B301" s="31" t="s">
        <v>276</v>
      </c>
      <c r="C301" s="27" t="s">
        <v>47</v>
      </c>
      <c r="D301" s="27" t="s">
        <v>47</v>
      </c>
      <c r="E301" s="27" t="s">
        <v>277</v>
      </c>
      <c r="F301" s="26"/>
      <c r="G301" s="12">
        <f t="shared" si="48"/>
        <v>13591.2</v>
      </c>
      <c r="H301" s="12">
        <f>H302</f>
        <v>1202.2</v>
      </c>
      <c r="I301" s="12">
        <f t="shared" si="48"/>
        <v>14793.400000000001</v>
      </c>
    </row>
    <row r="302" spans="1:9" ht="22.5">
      <c r="A302" s="13"/>
      <c r="B302" s="31" t="s">
        <v>167</v>
      </c>
      <c r="C302" s="27" t="s">
        <v>47</v>
      </c>
      <c r="D302" s="27" t="s">
        <v>47</v>
      </c>
      <c r="E302" s="27" t="s">
        <v>166</v>
      </c>
      <c r="F302" s="28"/>
      <c r="G302" s="12">
        <f t="shared" ref="G302" si="49">G303+G310</f>
        <v>13591.2</v>
      </c>
      <c r="H302" s="12">
        <f t="shared" ref="H302:I302" si="50">H303+H310</f>
        <v>1202.2</v>
      </c>
      <c r="I302" s="12">
        <f t="shared" si="50"/>
        <v>14793.400000000001</v>
      </c>
    </row>
    <row r="303" spans="1:9" ht="33.75">
      <c r="A303" s="13"/>
      <c r="B303" s="31" t="s">
        <v>186</v>
      </c>
      <c r="C303" s="27" t="s">
        <v>47</v>
      </c>
      <c r="D303" s="27" t="s">
        <v>47</v>
      </c>
      <c r="E303" s="27" t="s">
        <v>208</v>
      </c>
      <c r="F303" s="28"/>
      <c r="G303" s="12">
        <f t="shared" ref="G303" si="51">G304+G305+G306+G307+G308+G309</f>
        <v>4099.8</v>
      </c>
      <c r="H303" s="12">
        <f t="shared" ref="H303:I303" si="52">H304+H305+H306+H307+H308+H309</f>
        <v>365.3</v>
      </c>
      <c r="I303" s="12">
        <f t="shared" si="52"/>
        <v>4465.0999999999995</v>
      </c>
    </row>
    <row r="304" spans="1:9" ht="22.5">
      <c r="A304" s="13"/>
      <c r="B304" s="31" t="s">
        <v>21</v>
      </c>
      <c r="C304" s="27" t="s">
        <v>47</v>
      </c>
      <c r="D304" s="27" t="s">
        <v>47</v>
      </c>
      <c r="E304" s="27" t="s">
        <v>208</v>
      </c>
      <c r="F304" s="28" t="s">
        <v>27</v>
      </c>
      <c r="G304" s="12">
        <v>328.5</v>
      </c>
      <c r="H304" s="12">
        <v>47.6</v>
      </c>
      <c r="I304" s="12">
        <f t="shared" ref="I304:I307" si="53">G304+H304</f>
        <v>376.1</v>
      </c>
    </row>
    <row r="305" spans="1:9" ht="22.5">
      <c r="A305" s="13"/>
      <c r="B305" s="31" t="s">
        <v>93</v>
      </c>
      <c r="C305" s="27" t="s">
        <v>47</v>
      </c>
      <c r="D305" s="27" t="s">
        <v>47</v>
      </c>
      <c r="E305" s="27" t="s">
        <v>208</v>
      </c>
      <c r="F305" s="28" t="s">
        <v>22</v>
      </c>
      <c r="G305" s="12">
        <v>2939.8</v>
      </c>
      <c r="H305" s="12"/>
      <c r="I305" s="12">
        <f t="shared" si="53"/>
        <v>2939.8</v>
      </c>
    </row>
    <row r="306" spans="1:9" ht="33.75">
      <c r="A306" s="13"/>
      <c r="B306" s="25" t="s">
        <v>57</v>
      </c>
      <c r="C306" s="27" t="s">
        <v>47</v>
      </c>
      <c r="D306" s="27" t="s">
        <v>47</v>
      </c>
      <c r="E306" s="27" t="s">
        <v>208</v>
      </c>
      <c r="F306" s="27" t="s">
        <v>68</v>
      </c>
      <c r="G306" s="12">
        <v>460.9</v>
      </c>
      <c r="H306" s="12"/>
      <c r="I306" s="12">
        <f t="shared" si="53"/>
        <v>460.9</v>
      </c>
    </row>
    <row r="307" spans="1:9">
      <c r="A307" s="13"/>
      <c r="B307" s="31" t="s">
        <v>339</v>
      </c>
      <c r="C307" s="27" t="s">
        <v>47</v>
      </c>
      <c r="D307" s="27" t="s">
        <v>47</v>
      </c>
      <c r="E307" s="27" t="s">
        <v>208</v>
      </c>
      <c r="F307" s="27" t="s">
        <v>69</v>
      </c>
      <c r="G307" s="12">
        <v>43.6</v>
      </c>
      <c r="H307" s="12"/>
      <c r="I307" s="12">
        <f t="shared" si="53"/>
        <v>43.6</v>
      </c>
    </row>
    <row r="308" spans="1:9">
      <c r="A308" s="13"/>
      <c r="B308" s="29" t="s">
        <v>23</v>
      </c>
      <c r="C308" s="27" t="s">
        <v>47</v>
      </c>
      <c r="D308" s="27" t="s">
        <v>47</v>
      </c>
      <c r="E308" s="27" t="s">
        <v>208</v>
      </c>
      <c r="F308" s="27" t="s">
        <v>101</v>
      </c>
      <c r="G308" s="12">
        <v>305.3</v>
      </c>
      <c r="H308" s="12">
        <v>317.7</v>
      </c>
      <c r="I308" s="12">
        <f t="shared" ref="I308:I309" si="54">G308+H308</f>
        <v>623</v>
      </c>
    </row>
    <row r="309" spans="1:9">
      <c r="A309" s="13"/>
      <c r="B309" s="31" t="s">
        <v>102</v>
      </c>
      <c r="C309" s="27" t="s">
        <v>47</v>
      </c>
      <c r="D309" s="27" t="s">
        <v>47</v>
      </c>
      <c r="E309" s="27" t="s">
        <v>208</v>
      </c>
      <c r="F309" s="27" t="s">
        <v>36</v>
      </c>
      <c r="G309" s="12">
        <v>21.7</v>
      </c>
      <c r="H309" s="12"/>
      <c r="I309" s="12">
        <f t="shared" si="54"/>
        <v>21.7</v>
      </c>
    </row>
    <row r="310" spans="1:9" ht="33.75">
      <c r="A310" s="13"/>
      <c r="B310" s="25" t="s">
        <v>209</v>
      </c>
      <c r="C310" s="27" t="s">
        <v>47</v>
      </c>
      <c r="D310" s="27" t="s">
        <v>47</v>
      </c>
      <c r="E310" s="27" t="s">
        <v>210</v>
      </c>
      <c r="F310" s="27"/>
      <c r="G310" s="12">
        <f>G311+G312+G313</f>
        <v>9491.4</v>
      </c>
      <c r="H310" s="12">
        <f t="shared" ref="H310:I310" si="55">H311+H312+H313</f>
        <v>836.9</v>
      </c>
      <c r="I310" s="12">
        <f t="shared" si="55"/>
        <v>10328.300000000001</v>
      </c>
    </row>
    <row r="311" spans="1:9">
      <c r="A311" s="13"/>
      <c r="B311" s="29" t="s">
        <v>150</v>
      </c>
      <c r="C311" s="27" t="s">
        <v>47</v>
      </c>
      <c r="D311" s="27" t="s">
        <v>47</v>
      </c>
      <c r="E311" s="27" t="s">
        <v>210</v>
      </c>
      <c r="F311" s="27" t="s">
        <v>35</v>
      </c>
      <c r="G311" s="12">
        <v>6537.9</v>
      </c>
      <c r="H311" s="12">
        <v>642.79999999999995</v>
      </c>
      <c r="I311" s="12">
        <f>G311+H311</f>
        <v>7180.7</v>
      </c>
    </row>
    <row r="312" spans="1:9" ht="22.5">
      <c r="A312" s="13"/>
      <c r="B312" s="29" t="s">
        <v>151</v>
      </c>
      <c r="C312" s="27" t="s">
        <v>47</v>
      </c>
      <c r="D312" s="27" t="s">
        <v>47</v>
      </c>
      <c r="E312" s="27" t="s">
        <v>210</v>
      </c>
      <c r="F312" s="27" t="s">
        <v>109</v>
      </c>
      <c r="G312" s="12">
        <v>1990.3</v>
      </c>
      <c r="H312" s="12">
        <v>194.1</v>
      </c>
      <c r="I312" s="12">
        <f>G312+H312</f>
        <v>2184.4</v>
      </c>
    </row>
    <row r="313" spans="1:9" ht="33.75">
      <c r="A313" s="13"/>
      <c r="B313" s="25" t="s">
        <v>57</v>
      </c>
      <c r="C313" s="27" t="s">
        <v>47</v>
      </c>
      <c r="D313" s="27" t="s">
        <v>47</v>
      </c>
      <c r="E313" s="27" t="s">
        <v>210</v>
      </c>
      <c r="F313" s="27" t="s">
        <v>68</v>
      </c>
      <c r="G313" s="12">
        <v>963.2</v>
      </c>
      <c r="H313" s="12"/>
      <c r="I313" s="12">
        <f>G313+H313</f>
        <v>963.2</v>
      </c>
    </row>
    <row r="314" spans="1:9">
      <c r="A314" s="9">
        <v>6</v>
      </c>
      <c r="B314" s="16" t="s">
        <v>52</v>
      </c>
      <c r="C314" s="10" t="s">
        <v>53</v>
      </c>
      <c r="D314" s="10" t="s">
        <v>54</v>
      </c>
      <c r="E314" s="10"/>
      <c r="F314" s="10"/>
      <c r="G314" s="18">
        <f>G315+G352+G411+G452+G457+G463</f>
        <v>507676.29999999993</v>
      </c>
      <c r="H314" s="18">
        <f>H315+H352+H411+H452+H457+H463</f>
        <v>22429.5</v>
      </c>
      <c r="I314" s="18">
        <f>I315+I352+I411+I452+I457+I463</f>
        <v>530105.80000000005</v>
      </c>
    </row>
    <row r="315" spans="1:9">
      <c r="A315" s="13" t="s">
        <v>55</v>
      </c>
      <c r="B315" s="16" t="s">
        <v>56</v>
      </c>
      <c r="C315" s="26" t="s">
        <v>53</v>
      </c>
      <c r="D315" s="26" t="s">
        <v>8</v>
      </c>
      <c r="E315" s="26"/>
      <c r="F315" s="26"/>
      <c r="G315" s="21">
        <f>G316</f>
        <v>125724.69999999998</v>
      </c>
      <c r="H315" s="21">
        <f>H316</f>
        <v>4543</v>
      </c>
      <c r="I315" s="21">
        <f>I316</f>
        <v>130267.70000000001</v>
      </c>
    </row>
    <row r="316" spans="1:9" ht="33.75">
      <c r="A316" s="13"/>
      <c r="B316" s="31" t="s">
        <v>278</v>
      </c>
      <c r="C316" s="27" t="s">
        <v>53</v>
      </c>
      <c r="D316" s="27" t="s">
        <v>8</v>
      </c>
      <c r="E316" s="27" t="s">
        <v>179</v>
      </c>
      <c r="F316" s="27"/>
      <c r="G316" s="12">
        <f>G317</f>
        <v>125724.69999999998</v>
      </c>
      <c r="H316" s="12">
        <f>H317</f>
        <v>4543</v>
      </c>
      <c r="I316" s="12">
        <f t="shared" ref="I316" si="56">I317</f>
        <v>130267.70000000001</v>
      </c>
    </row>
    <row r="317" spans="1:9">
      <c r="A317" s="13"/>
      <c r="B317" s="31" t="s">
        <v>178</v>
      </c>
      <c r="C317" s="27" t="s">
        <v>53</v>
      </c>
      <c r="D317" s="27" t="s">
        <v>8</v>
      </c>
      <c r="E317" s="27" t="s">
        <v>180</v>
      </c>
      <c r="F317" s="27"/>
      <c r="G317" s="12">
        <f>G320+G323+G325+G327+G329+G331+G335+G337+G339+G343+G346+G318+G333+G349+G341</f>
        <v>125724.69999999998</v>
      </c>
      <c r="H317" s="12">
        <f t="shared" ref="H317:I317" si="57">H320+H323+H325+H327+H329+H331+H335+H337+H339+H343+H346+H318+H333+H349+H341</f>
        <v>4543</v>
      </c>
      <c r="I317" s="12">
        <f t="shared" si="57"/>
        <v>130267.70000000001</v>
      </c>
    </row>
    <row r="318" spans="1:9" ht="22.5">
      <c r="A318" s="13"/>
      <c r="B318" s="29" t="s">
        <v>517</v>
      </c>
      <c r="C318" s="27" t="s">
        <v>53</v>
      </c>
      <c r="D318" s="27" t="s">
        <v>8</v>
      </c>
      <c r="E318" s="27" t="s">
        <v>518</v>
      </c>
      <c r="F318" s="27"/>
      <c r="G318" s="12">
        <f>G319</f>
        <v>0</v>
      </c>
      <c r="H318" s="12">
        <f>H319</f>
        <v>1174.8</v>
      </c>
      <c r="I318" s="12">
        <f>I319</f>
        <v>1174.8</v>
      </c>
    </row>
    <row r="319" spans="1:9">
      <c r="A319" s="13"/>
      <c r="B319" s="29" t="s">
        <v>339</v>
      </c>
      <c r="C319" s="27" t="s">
        <v>53</v>
      </c>
      <c r="D319" s="27" t="s">
        <v>8</v>
      </c>
      <c r="E319" s="27" t="s">
        <v>518</v>
      </c>
      <c r="F319" s="27" t="s">
        <v>69</v>
      </c>
      <c r="G319" s="12"/>
      <c r="H319" s="12">
        <v>1174.8</v>
      </c>
      <c r="I319" s="12">
        <f>G319+H319</f>
        <v>1174.8</v>
      </c>
    </row>
    <row r="320" spans="1:9" ht="22.5">
      <c r="A320" s="13"/>
      <c r="B320" s="31" t="s">
        <v>116</v>
      </c>
      <c r="C320" s="27" t="s">
        <v>53</v>
      </c>
      <c r="D320" s="27" t="s">
        <v>8</v>
      </c>
      <c r="E320" s="27" t="s">
        <v>117</v>
      </c>
      <c r="F320" s="27"/>
      <c r="G320" s="12">
        <f>SUM(G321:G322)</f>
        <v>15407</v>
      </c>
      <c r="H320" s="12">
        <f>SUM(H321:H322)</f>
        <v>194.2</v>
      </c>
      <c r="I320" s="12">
        <f>SUM(I321:I322)</f>
        <v>15601.199999999999</v>
      </c>
    </row>
    <row r="321" spans="1:9" ht="33.75">
      <c r="A321" s="13"/>
      <c r="B321" s="29" t="s">
        <v>58</v>
      </c>
      <c r="C321" s="27" t="s">
        <v>53</v>
      </c>
      <c r="D321" s="27" t="s">
        <v>8</v>
      </c>
      <c r="E321" s="27" t="s">
        <v>117</v>
      </c>
      <c r="F321" s="27" t="s">
        <v>68</v>
      </c>
      <c r="G321" s="12">
        <v>8811.6999999999989</v>
      </c>
      <c r="H321" s="12"/>
      <c r="I321" s="12">
        <f>G321+H321</f>
        <v>8811.6999999999989</v>
      </c>
    </row>
    <row r="322" spans="1:9">
      <c r="A322" s="13"/>
      <c r="B322" s="29" t="s">
        <v>339</v>
      </c>
      <c r="C322" s="27" t="s">
        <v>53</v>
      </c>
      <c r="D322" s="27" t="s">
        <v>8</v>
      </c>
      <c r="E322" s="27" t="s">
        <v>117</v>
      </c>
      <c r="F322" s="27" t="s">
        <v>69</v>
      </c>
      <c r="G322" s="12">
        <v>6595.3</v>
      </c>
      <c r="H322" s="12">
        <v>194.2</v>
      </c>
      <c r="I322" s="12">
        <f>G322+H322</f>
        <v>6789.5</v>
      </c>
    </row>
    <row r="323" spans="1:9" ht="22.5">
      <c r="A323" s="13"/>
      <c r="B323" s="31" t="s">
        <v>229</v>
      </c>
      <c r="C323" s="27" t="s">
        <v>53</v>
      </c>
      <c r="D323" s="27" t="s">
        <v>8</v>
      </c>
      <c r="E323" s="27" t="s">
        <v>235</v>
      </c>
      <c r="F323" s="28"/>
      <c r="G323" s="12">
        <f>SUM(G324)</f>
        <v>6501.5</v>
      </c>
      <c r="H323" s="12">
        <f>SUM(H324)</f>
        <v>-401.6</v>
      </c>
      <c r="I323" s="12">
        <f>SUM(I324)</f>
        <v>6099.9</v>
      </c>
    </row>
    <row r="324" spans="1:9" ht="33.75">
      <c r="A324" s="13"/>
      <c r="B324" s="31" t="s">
        <v>58</v>
      </c>
      <c r="C324" s="27" t="s">
        <v>53</v>
      </c>
      <c r="D324" s="27" t="s">
        <v>8</v>
      </c>
      <c r="E324" s="27" t="s">
        <v>235</v>
      </c>
      <c r="F324" s="27" t="s">
        <v>68</v>
      </c>
      <c r="G324" s="12">
        <v>6501.5</v>
      </c>
      <c r="H324" s="12">
        <v>-401.6</v>
      </c>
      <c r="I324" s="12">
        <f>G324+H324</f>
        <v>6099.9</v>
      </c>
    </row>
    <row r="325" spans="1:9" ht="22.5">
      <c r="A325" s="13"/>
      <c r="B325" s="31" t="s">
        <v>230</v>
      </c>
      <c r="C325" s="27" t="s">
        <v>53</v>
      </c>
      <c r="D325" s="27" t="s">
        <v>8</v>
      </c>
      <c r="E325" s="27" t="s">
        <v>236</v>
      </c>
      <c r="F325" s="28"/>
      <c r="G325" s="12">
        <f>SUM(G326)</f>
        <v>5593.8</v>
      </c>
      <c r="H325" s="12">
        <f>SUM(H326)</f>
        <v>0</v>
      </c>
      <c r="I325" s="12">
        <f>SUM(I326)</f>
        <v>5593.8</v>
      </c>
    </row>
    <row r="326" spans="1:9" ht="33.75">
      <c r="A326" s="13"/>
      <c r="B326" s="31" t="s">
        <v>58</v>
      </c>
      <c r="C326" s="27" t="s">
        <v>53</v>
      </c>
      <c r="D326" s="27" t="s">
        <v>8</v>
      </c>
      <c r="E326" s="27" t="s">
        <v>236</v>
      </c>
      <c r="F326" s="27" t="s">
        <v>68</v>
      </c>
      <c r="G326" s="12">
        <v>5593.8</v>
      </c>
      <c r="H326" s="12"/>
      <c r="I326" s="12">
        <f>G326+H326</f>
        <v>5593.8</v>
      </c>
    </row>
    <row r="327" spans="1:9" ht="33.75">
      <c r="A327" s="13"/>
      <c r="B327" s="31" t="s">
        <v>343</v>
      </c>
      <c r="C327" s="27" t="s">
        <v>53</v>
      </c>
      <c r="D327" s="27" t="s">
        <v>8</v>
      </c>
      <c r="E327" s="27" t="s">
        <v>342</v>
      </c>
      <c r="F327" s="28"/>
      <c r="G327" s="12">
        <f>SUM(G328)</f>
        <v>6.0000000000001137</v>
      </c>
      <c r="H327" s="12">
        <f>SUM(H328)</f>
        <v>314.3</v>
      </c>
      <c r="I327" s="12">
        <f>SUM(I328)</f>
        <v>320.30000000000013</v>
      </c>
    </row>
    <row r="328" spans="1:9" ht="33.75">
      <c r="A328" s="13"/>
      <c r="B328" s="31" t="s">
        <v>58</v>
      </c>
      <c r="C328" s="27" t="s">
        <v>53</v>
      </c>
      <c r="D328" s="27" t="s">
        <v>8</v>
      </c>
      <c r="E328" s="27" t="s">
        <v>342</v>
      </c>
      <c r="F328" s="27" t="s">
        <v>68</v>
      </c>
      <c r="G328" s="12">
        <v>6.0000000000001137</v>
      </c>
      <c r="H328" s="12">
        <v>314.3</v>
      </c>
      <c r="I328" s="12">
        <f>G328+H328</f>
        <v>320.30000000000013</v>
      </c>
    </row>
    <row r="329" spans="1:9" ht="22.5">
      <c r="A329" s="13"/>
      <c r="B329" s="29" t="s">
        <v>228</v>
      </c>
      <c r="C329" s="27" t="s">
        <v>53</v>
      </c>
      <c r="D329" s="27" t="s">
        <v>8</v>
      </c>
      <c r="E329" s="27" t="s">
        <v>234</v>
      </c>
      <c r="F329" s="28"/>
      <c r="G329" s="12">
        <f>SUM(G330)</f>
        <v>4180.3999999999996</v>
      </c>
      <c r="H329" s="12">
        <f>SUM(H330)</f>
        <v>-285</v>
      </c>
      <c r="I329" s="12">
        <f>SUM(I330)</f>
        <v>3895.3999999999996</v>
      </c>
    </row>
    <row r="330" spans="1:9" ht="33.75">
      <c r="A330" s="13"/>
      <c r="B330" s="29" t="s">
        <v>58</v>
      </c>
      <c r="C330" s="27" t="s">
        <v>53</v>
      </c>
      <c r="D330" s="27" t="s">
        <v>8</v>
      </c>
      <c r="E330" s="27" t="s">
        <v>234</v>
      </c>
      <c r="F330" s="27" t="s">
        <v>68</v>
      </c>
      <c r="G330" s="12">
        <v>4180.3999999999996</v>
      </c>
      <c r="H330" s="12">
        <v>-285</v>
      </c>
      <c r="I330" s="12">
        <f>G330+H330</f>
        <v>3895.3999999999996</v>
      </c>
    </row>
    <row r="331" spans="1:9" ht="22.5">
      <c r="A331" s="13"/>
      <c r="B331" s="25" t="s">
        <v>188</v>
      </c>
      <c r="C331" s="27" t="s">
        <v>53</v>
      </c>
      <c r="D331" s="27" t="s">
        <v>8</v>
      </c>
      <c r="E331" s="27" t="s">
        <v>189</v>
      </c>
      <c r="F331" s="27"/>
      <c r="G331" s="12">
        <f>G332</f>
        <v>34189</v>
      </c>
      <c r="H331" s="12">
        <f>H332</f>
        <v>-6040.2</v>
      </c>
      <c r="I331" s="12">
        <f>I332</f>
        <v>28148.799999999999</v>
      </c>
    </row>
    <row r="332" spans="1:9" ht="33.75">
      <c r="A332" s="13"/>
      <c r="B332" s="25" t="s">
        <v>58</v>
      </c>
      <c r="C332" s="27" t="s">
        <v>53</v>
      </c>
      <c r="D332" s="27" t="s">
        <v>8</v>
      </c>
      <c r="E332" s="27" t="s">
        <v>189</v>
      </c>
      <c r="F332" s="27" t="s">
        <v>68</v>
      </c>
      <c r="G332" s="12">
        <v>34189</v>
      </c>
      <c r="H332" s="12">
        <v>-6040.2</v>
      </c>
      <c r="I332" s="12">
        <f>G332+H332</f>
        <v>28148.799999999999</v>
      </c>
    </row>
    <row r="333" spans="1:9" ht="45">
      <c r="A333" s="13"/>
      <c r="B333" s="44" t="s">
        <v>519</v>
      </c>
      <c r="C333" s="27" t="s">
        <v>53</v>
      </c>
      <c r="D333" s="27" t="s">
        <v>8</v>
      </c>
      <c r="E333" s="27" t="s">
        <v>520</v>
      </c>
      <c r="F333" s="27"/>
      <c r="G333" s="12">
        <f>G334</f>
        <v>0</v>
      </c>
      <c r="H333" s="12">
        <f>H334</f>
        <v>450.7</v>
      </c>
      <c r="I333" s="12">
        <f>I334</f>
        <v>450.7</v>
      </c>
    </row>
    <row r="334" spans="1:9" ht="33.75">
      <c r="A334" s="13"/>
      <c r="B334" s="29" t="s">
        <v>344</v>
      </c>
      <c r="C334" s="27" t="s">
        <v>53</v>
      </c>
      <c r="D334" s="27" t="s">
        <v>8</v>
      </c>
      <c r="E334" s="27" t="s">
        <v>520</v>
      </c>
      <c r="F334" s="27" t="s">
        <v>68</v>
      </c>
      <c r="G334" s="12"/>
      <c r="H334" s="12">
        <v>450.7</v>
      </c>
      <c r="I334" s="12">
        <f>G334+H334</f>
        <v>450.7</v>
      </c>
    </row>
    <row r="335" spans="1:9" ht="90" customHeight="1">
      <c r="A335" s="13"/>
      <c r="B335" s="32" t="s">
        <v>487</v>
      </c>
      <c r="C335" s="27" t="s">
        <v>53</v>
      </c>
      <c r="D335" s="27" t="s">
        <v>8</v>
      </c>
      <c r="E335" s="27" t="s">
        <v>441</v>
      </c>
      <c r="F335" s="27"/>
      <c r="G335" s="12">
        <f>G336</f>
        <v>34910.1</v>
      </c>
      <c r="H335" s="12">
        <f>H336</f>
        <v>0</v>
      </c>
      <c r="I335" s="12">
        <f>I336</f>
        <v>34910.1</v>
      </c>
    </row>
    <row r="336" spans="1:9" ht="33.75">
      <c r="A336" s="13"/>
      <c r="B336" s="29" t="s">
        <v>231</v>
      </c>
      <c r="C336" s="27" t="s">
        <v>53</v>
      </c>
      <c r="D336" s="27" t="s">
        <v>8</v>
      </c>
      <c r="E336" s="27" t="s">
        <v>441</v>
      </c>
      <c r="F336" s="27" t="s">
        <v>68</v>
      </c>
      <c r="G336" s="12">
        <v>34910.1</v>
      </c>
      <c r="H336" s="12"/>
      <c r="I336" s="12">
        <f>G336+H336</f>
        <v>34910.1</v>
      </c>
    </row>
    <row r="337" spans="1:9" ht="90">
      <c r="A337" s="13"/>
      <c r="B337" s="32" t="s">
        <v>488</v>
      </c>
      <c r="C337" s="27" t="s">
        <v>53</v>
      </c>
      <c r="D337" s="27" t="s">
        <v>8</v>
      </c>
      <c r="E337" s="27" t="s">
        <v>490</v>
      </c>
      <c r="F337" s="27"/>
      <c r="G337" s="12">
        <f>G338</f>
        <v>802.8</v>
      </c>
      <c r="H337" s="12">
        <f>H338</f>
        <v>0</v>
      </c>
      <c r="I337" s="12">
        <f>I338</f>
        <v>802.8</v>
      </c>
    </row>
    <row r="338" spans="1:9" ht="33.75">
      <c r="A338" s="13"/>
      <c r="B338" s="29" t="s">
        <v>231</v>
      </c>
      <c r="C338" s="27" t="s">
        <v>53</v>
      </c>
      <c r="D338" s="27" t="s">
        <v>8</v>
      </c>
      <c r="E338" s="27" t="s">
        <v>490</v>
      </c>
      <c r="F338" s="27" t="s">
        <v>68</v>
      </c>
      <c r="G338" s="12">
        <v>802.8</v>
      </c>
      <c r="H338" s="12"/>
      <c r="I338" s="12">
        <f>G338+H338</f>
        <v>802.8</v>
      </c>
    </row>
    <row r="339" spans="1:9" ht="90">
      <c r="A339" s="13"/>
      <c r="B339" s="32" t="s">
        <v>489</v>
      </c>
      <c r="C339" s="27" t="s">
        <v>53</v>
      </c>
      <c r="D339" s="27" t="s">
        <v>8</v>
      </c>
      <c r="E339" s="27" t="s">
        <v>491</v>
      </c>
      <c r="F339" s="27"/>
      <c r="G339" s="12">
        <f>G340</f>
        <v>20357.599999999999</v>
      </c>
      <c r="H339" s="12">
        <f>H340</f>
        <v>0</v>
      </c>
      <c r="I339" s="12">
        <f>I340</f>
        <v>20357.599999999999</v>
      </c>
    </row>
    <row r="340" spans="1:9" ht="33.75">
      <c r="A340" s="13"/>
      <c r="B340" s="29" t="s">
        <v>231</v>
      </c>
      <c r="C340" s="27" t="s">
        <v>53</v>
      </c>
      <c r="D340" s="27" t="s">
        <v>8</v>
      </c>
      <c r="E340" s="27" t="s">
        <v>491</v>
      </c>
      <c r="F340" s="27" t="s">
        <v>68</v>
      </c>
      <c r="G340" s="12">
        <v>20357.599999999999</v>
      </c>
      <c r="H340" s="12"/>
      <c r="I340" s="12">
        <f>G340+H340</f>
        <v>20357.599999999999</v>
      </c>
    </row>
    <row r="341" spans="1:9" ht="101.25">
      <c r="A341" s="13"/>
      <c r="B341" s="32" t="s">
        <v>523</v>
      </c>
      <c r="C341" s="27" t="s">
        <v>53</v>
      </c>
      <c r="D341" s="27" t="s">
        <v>8</v>
      </c>
      <c r="E341" s="27" t="s">
        <v>524</v>
      </c>
      <c r="F341" s="27"/>
      <c r="G341" s="12">
        <f>SUM(G342)</f>
        <v>0</v>
      </c>
      <c r="H341" s="12">
        <f>SUM(H342)</f>
        <v>4592.6000000000004</v>
      </c>
      <c r="I341" s="12">
        <f>SUM(I342)</f>
        <v>4592.6000000000004</v>
      </c>
    </row>
    <row r="342" spans="1:9" ht="33.75">
      <c r="A342" s="13"/>
      <c r="B342" s="29" t="s">
        <v>231</v>
      </c>
      <c r="C342" s="27" t="s">
        <v>53</v>
      </c>
      <c r="D342" s="27" t="s">
        <v>8</v>
      </c>
      <c r="E342" s="27" t="s">
        <v>524</v>
      </c>
      <c r="F342" s="27" t="s">
        <v>68</v>
      </c>
      <c r="G342" s="12"/>
      <c r="H342" s="12">
        <f>2155.4+2437.2</f>
        <v>4592.6000000000004</v>
      </c>
      <c r="I342" s="12">
        <f>SUM(G342:H342)</f>
        <v>4592.6000000000004</v>
      </c>
    </row>
    <row r="343" spans="1:9" ht="33.75">
      <c r="A343" s="13"/>
      <c r="B343" s="29" t="s">
        <v>442</v>
      </c>
      <c r="C343" s="27" t="s">
        <v>53</v>
      </c>
      <c r="D343" s="27" t="s">
        <v>8</v>
      </c>
      <c r="E343" s="27" t="s">
        <v>444</v>
      </c>
      <c r="F343" s="28"/>
      <c r="G343" s="12">
        <f>G344+G345</f>
        <v>176.5</v>
      </c>
      <c r="H343" s="12">
        <f>H344+H345</f>
        <v>-3.2</v>
      </c>
      <c r="I343" s="12">
        <f>I344+I345</f>
        <v>173.29999999999998</v>
      </c>
    </row>
    <row r="344" spans="1:9" ht="33.75">
      <c r="A344" s="13"/>
      <c r="B344" s="29" t="s">
        <v>232</v>
      </c>
      <c r="C344" s="27" t="s">
        <v>53</v>
      </c>
      <c r="D344" s="27" t="s">
        <v>8</v>
      </c>
      <c r="E344" s="27" t="s">
        <v>444</v>
      </c>
      <c r="F344" s="28" t="s">
        <v>68</v>
      </c>
      <c r="G344" s="12">
        <v>8.9</v>
      </c>
      <c r="H344" s="12">
        <v>-0.2</v>
      </c>
      <c r="I344" s="12">
        <f>G344+H344</f>
        <v>8.7000000000000011</v>
      </c>
    </row>
    <row r="345" spans="1:9" ht="33.75">
      <c r="A345" s="13"/>
      <c r="B345" s="29" t="s">
        <v>233</v>
      </c>
      <c r="C345" s="27" t="s">
        <v>53</v>
      </c>
      <c r="D345" s="27" t="s">
        <v>8</v>
      </c>
      <c r="E345" s="27" t="s">
        <v>444</v>
      </c>
      <c r="F345" s="28" t="s">
        <v>68</v>
      </c>
      <c r="G345" s="12">
        <v>167.6</v>
      </c>
      <c r="H345" s="12">
        <v>-3</v>
      </c>
      <c r="I345" s="12">
        <f>G345+H345</f>
        <v>164.6</v>
      </c>
    </row>
    <row r="346" spans="1:9" ht="22.5">
      <c r="A346" s="13"/>
      <c r="B346" s="29" t="s">
        <v>443</v>
      </c>
      <c r="C346" s="27" t="s">
        <v>53</v>
      </c>
      <c r="D346" s="27" t="s">
        <v>8</v>
      </c>
      <c r="E346" s="27" t="s">
        <v>445</v>
      </c>
      <c r="F346" s="28"/>
      <c r="G346" s="12">
        <f>G347+G348</f>
        <v>3600</v>
      </c>
      <c r="H346" s="12">
        <f>H347+H348</f>
        <v>-1300.8999999999999</v>
      </c>
      <c r="I346" s="12">
        <f>I347+I348</f>
        <v>2299.1</v>
      </c>
    </row>
    <row r="347" spans="1:9">
      <c r="A347" s="13"/>
      <c r="B347" s="29" t="s">
        <v>237</v>
      </c>
      <c r="C347" s="27" t="s">
        <v>53</v>
      </c>
      <c r="D347" s="27" t="s">
        <v>8</v>
      </c>
      <c r="E347" s="27" t="s">
        <v>445</v>
      </c>
      <c r="F347" s="28" t="s">
        <v>69</v>
      </c>
      <c r="G347" s="12">
        <v>180</v>
      </c>
      <c r="H347" s="12">
        <v>-65.099999999999994</v>
      </c>
      <c r="I347" s="12">
        <f>G347+H347</f>
        <v>114.9</v>
      </c>
    </row>
    <row r="348" spans="1:9">
      <c r="A348" s="13"/>
      <c r="B348" s="29" t="s">
        <v>238</v>
      </c>
      <c r="C348" s="27" t="s">
        <v>53</v>
      </c>
      <c r="D348" s="27" t="s">
        <v>8</v>
      </c>
      <c r="E348" s="27" t="s">
        <v>445</v>
      </c>
      <c r="F348" s="28" t="s">
        <v>69</v>
      </c>
      <c r="G348" s="12">
        <v>3420</v>
      </c>
      <c r="H348" s="12">
        <v>-1235.8</v>
      </c>
      <c r="I348" s="12">
        <f>G348+H348</f>
        <v>2184.1999999999998</v>
      </c>
    </row>
    <row r="349" spans="1:9" ht="33.75">
      <c r="A349" s="13"/>
      <c r="B349" s="29" t="s">
        <v>521</v>
      </c>
      <c r="C349" s="27" t="s">
        <v>53</v>
      </c>
      <c r="D349" s="27" t="s">
        <v>8</v>
      </c>
      <c r="E349" s="27" t="s">
        <v>522</v>
      </c>
      <c r="F349" s="28"/>
      <c r="G349" s="12">
        <f>SUM(G350:G351)</f>
        <v>0</v>
      </c>
      <c r="H349" s="12">
        <f>SUM(H350:H351)</f>
        <v>5847.2999999999993</v>
      </c>
      <c r="I349" s="12">
        <f>SUM(I350:I351)</f>
        <v>5847.2999999999993</v>
      </c>
    </row>
    <row r="350" spans="1:9" ht="33.75">
      <c r="A350" s="13"/>
      <c r="B350" s="29" t="s">
        <v>344</v>
      </c>
      <c r="C350" s="27" t="s">
        <v>53</v>
      </c>
      <c r="D350" s="27" t="s">
        <v>8</v>
      </c>
      <c r="E350" s="27" t="s">
        <v>522</v>
      </c>
      <c r="F350" s="28" t="s">
        <v>68</v>
      </c>
      <c r="G350" s="12"/>
      <c r="H350" s="12">
        <v>292.39999999999998</v>
      </c>
      <c r="I350" s="12">
        <f>SUM(G350:H350)</f>
        <v>292.39999999999998</v>
      </c>
    </row>
    <row r="351" spans="1:9" ht="33.75">
      <c r="A351" s="13"/>
      <c r="B351" s="29" t="s">
        <v>231</v>
      </c>
      <c r="C351" s="27" t="s">
        <v>53</v>
      </c>
      <c r="D351" s="27" t="s">
        <v>8</v>
      </c>
      <c r="E351" s="27" t="s">
        <v>522</v>
      </c>
      <c r="F351" s="28" t="s">
        <v>68</v>
      </c>
      <c r="G351" s="12"/>
      <c r="H351" s="12">
        <v>5554.9</v>
      </c>
      <c r="I351" s="12">
        <f>SUM(G351:H351)</f>
        <v>5554.9</v>
      </c>
    </row>
    <row r="352" spans="1:9">
      <c r="A352" s="13" t="s">
        <v>59</v>
      </c>
      <c r="B352" s="16" t="s">
        <v>60</v>
      </c>
      <c r="C352" s="10" t="s">
        <v>53</v>
      </c>
      <c r="D352" s="10" t="s">
        <v>11</v>
      </c>
      <c r="E352" s="10"/>
      <c r="F352" s="26"/>
      <c r="G352" s="21">
        <f t="shared" ref="G352:I353" si="58">G353</f>
        <v>323510.69999999995</v>
      </c>
      <c r="H352" s="21">
        <f t="shared" si="58"/>
        <v>17839.199999999997</v>
      </c>
      <c r="I352" s="21">
        <f t="shared" si="58"/>
        <v>341349.9</v>
      </c>
    </row>
    <row r="353" spans="1:9" ht="33.75">
      <c r="A353" s="13"/>
      <c r="B353" s="31" t="s">
        <v>278</v>
      </c>
      <c r="C353" s="27" t="s">
        <v>53</v>
      </c>
      <c r="D353" s="27" t="s">
        <v>11</v>
      </c>
      <c r="E353" s="27" t="s">
        <v>179</v>
      </c>
      <c r="F353" s="27"/>
      <c r="G353" s="12">
        <f t="shared" si="58"/>
        <v>323510.69999999995</v>
      </c>
      <c r="H353" s="12">
        <f t="shared" si="58"/>
        <v>17839.199999999997</v>
      </c>
      <c r="I353" s="12">
        <f t="shared" si="58"/>
        <v>341349.9</v>
      </c>
    </row>
    <row r="354" spans="1:9">
      <c r="A354" s="13"/>
      <c r="B354" s="31" t="s">
        <v>178</v>
      </c>
      <c r="C354" s="27" t="s">
        <v>53</v>
      </c>
      <c r="D354" s="27" t="s">
        <v>11</v>
      </c>
      <c r="E354" s="27" t="s">
        <v>180</v>
      </c>
      <c r="F354" s="27"/>
      <c r="G354" s="12">
        <f>G357+G360+G362+G366+G368+G372+G374+G376+G378+G382+G385+G388+G391+G394+G405+G407+G370+G364+G403+G409+G355+G380+G397+G400</f>
        <v>323510.69999999995</v>
      </c>
      <c r="H354" s="12">
        <f t="shared" ref="H354:I354" si="59">H357+H360+H362+H366+H368+H372+H374+H376+H378+H382+H385+H388+H391+H394+H405+H407+H370+H364+H403+H409+H355+H380+H397+H400</f>
        <v>17839.199999999997</v>
      </c>
      <c r="I354" s="12">
        <f t="shared" si="59"/>
        <v>341349.9</v>
      </c>
    </row>
    <row r="355" spans="1:9" ht="22.5">
      <c r="A355" s="13"/>
      <c r="B355" s="29" t="s">
        <v>517</v>
      </c>
      <c r="C355" s="27" t="s">
        <v>53</v>
      </c>
      <c r="D355" s="27" t="s">
        <v>11</v>
      </c>
      <c r="E355" s="27" t="s">
        <v>518</v>
      </c>
      <c r="F355" s="27"/>
      <c r="G355" s="12">
        <f>G356</f>
        <v>0</v>
      </c>
      <c r="H355" s="12">
        <f>H356</f>
        <v>396.4</v>
      </c>
      <c r="I355" s="12">
        <f>I356</f>
        <v>396.4</v>
      </c>
    </row>
    <row r="356" spans="1:9">
      <c r="A356" s="13"/>
      <c r="B356" s="29" t="s">
        <v>339</v>
      </c>
      <c r="C356" s="27" t="s">
        <v>53</v>
      </c>
      <c r="D356" s="27" t="s">
        <v>11</v>
      </c>
      <c r="E356" s="27" t="s">
        <v>518</v>
      </c>
      <c r="F356" s="27" t="s">
        <v>69</v>
      </c>
      <c r="G356" s="12"/>
      <c r="H356" s="12">
        <v>396.4</v>
      </c>
      <c r="I356" s="12">
        <f>G356+H356</f>
        <v>396.4</v>
      </c>
    </row>
    <row r="357" spans="1:9" ht="22.5">
      <c r="A357" s="13"/>
      <c r="B357" s="31" t="s">
        <v>116</v>
      </c>
      <c r="C357" s="27" t="s">
        <v>53</v>
      </c>
      <c r="D357" s="27" t="s">
        <v>11</v>
      </c>
      <c r="E357" s="27" t="s">
        <v>117</v>
      </c>
      <c r="F357" s="27"/>
      <c r="G357" s="12">
        <f>SUM(G358:G359)</f>
        <v>34177.9</v>
      </c>
      <c r="H357" s="12">
        <f t="shared" ref="H357:I357" si="60">SUM(H358:H359)</f>
        <v>3734.1000000000004</v>
      </c>
      <c r="I357" s="12">
        <f t="shared" si="60"/>
        <v>37912</v>
      </c>
    </row>
    <row r="358" spans="1:9" ht="33.75">
      <c r="A358" s="13"/>
      <c r="B358" s="31" t="s">
        <v>58</v>
      </c>
      <c r="C358" s="27" t="s">
        <v>53</v>
      </c>
      <c r="D358" s="27" t="s">
        <v>11</v>
      </c>
      <c r="E358" s="27" t="s">
        <v>117</v>
      </c>
      <c r="F358" s="27" t="s">
        <v>68</v>
      </c>
      <c r="G358" s="12">
        <v>23279.200000000001</v>
      </c>
      <c r="H358" s="12"/>
      <c r="I358" s="12">
        <f>G358+H358</f>
        <v>23279.200000000001</v>
      </c>
    </row>
    <row r="359" spans="1:9">
      <c r="A359" s="13"/>
      <c r="B359" s="29" t="s">
        <v>339</v>
      </c>
      <c r="C359" s="27" t="s">
        <v>53</v>
      </c>
      <c r="D359" s="27" t="s">
        <v>11</v>
      </c>
      <c r="E359" s="27" t="s">
        <v>117</v>
      </c>
      <c r="F359" s="27" t="s">
        <v>69</v>
      </c>
      <c r="G359" s="12">
        <v>10898.7</v>
      </c>
      <c r="H359" s="12">
        <f>1650.7+2048.4+35</f>
        <v>3734.1000000000004</v>
      </c>
      <c r="I359" s="12">
        <f>G359+H359</f>
        <v>14632.800000000001</v>
      </c>
    </row>
    <row r="360" spans="1:9" ht="22.5">
      <c r="A360" s="13"/>
      <c r="B360" s="31" t="s">
        <v>229</v>
      </c>
      <c r="C360" s="27" t="s">
        <v>53</v>
      </c>
      <c r="D360" s="27" t="s">
        <v>11</v>
      </c>
      <c r="E360" s="27" t="s">
        <v>235</v>
      </c>
      <c r="F360" s="28"/>
      <c r="G360" s="12">
        <f>SUM(G361)</f>
        <v>8021.9</v>
      </c>
      <c r="H360" s="12">
        <f>SUM(H361)</f>
        <v>6.7</v>
      </c>
      <c r="I360" s="12">
        <f>SUM(I361)</f>
        <v>8028.5999999999995</v>
      </c>
    </row>
    <row r="361" spans="1:9" ht="33.75">
      <c r="A361" s="13"/>
      <c r="B361" s="31" t="s">
        <v>58</v>
      </c>
      <c r="C361" s="27" t="s">
        <v>53</v>
      </c>
      <c r="D361" s="27" t="s">
        <v>11</v>
      </c>
      <c r="E361" s="27" t="s">
        <v>235</v>
      </c>
      <c r="F361" s="27" t="s">
        <v>68</v>
      </c>
      <c r="G361" s="12">
        <v>8021.9</v>
      </c>
      <c r="H361" s="12">
        <v>6.7</v>
      </c>
      <c r="I361" s="12">
        <f>G361+H361</f>
        <v>8028.5999999999995</v>
      </c>
    </row>
    <row r="362" spans="1:9" ht="33.75">
      <c r="A362" s="13"/>
      <c r="B362" s="31" t="s">
        <v>447</v>
      </c>
      <c r="C362" s="27" t="s">
        <v>53</v>
      </c>
      <c r="D362" s="27" t="s">
        <v>11</v>
      </c>
      <c r="E362" s="27" t="s">
        <v>345</v>
      </c>
      <c r="F362" s="27"/>
      <c r="G362" s="12">
        <f>SUM(G363:G363)</f>
        <v>1024.6000000000001</v>
      </c>
      <c r="H362" s="12">
        <f>SUM(H363:H363)</f>
        <v>0</v>
      </c>
      <c r="I362" s="12">
        <f>SUM(I363:I363)</f>
        <v>1024.6000000000001</v>
      </c>
    </row>
    <row r="363" spans="1:9" ht="33.75">
      <c r="A363" s="13"/>
      <c r="B363" s="31" t="s">
        <v>232</v>
      </c>
      <c r="C363" s="27" t="s">
        <v>53</v>
      </c>
      <c r="D363" s="27" t="s">
        <v>11</v>
      </c>
      <c r="E363" s="27" t="s">
        <v>345</v>
      </c>
      <c r="F363" s="27" t="s">
        <v>68</v>
      </c>
      <c r="G363" s="12">
        <v>1024.6000000000001</v>
      </c>
      <c r="H363" s="12"/>
      <c r="I363" s="12">
        <f>G363+H363</f>
        <v>1024.6000000000001</v>
      </c>
    </row>
    <row r="364" spans="1:9" ht="22.5">
      <c r="A364" s="13"/>
      <c r="B364" s="31" t="s">
        <v>230</v>
      </c>
      <c r="C364" s="27" t="s">
        <v>53</v>
      </c>
      <c r="D364" s="27" t="s">
        <v>11</v>
      </c>
      <c r="E364" s="27" t="s">
        <v>236</v>
      </c>
      <c r="F364" s="28"/>
      <c r="G364" s="12">
        <f>SUM(G365)</f>
        <v>1446.3000000000002</v>
      </c>
      <c r="H364" s="12">
        <f>SUM(H365)</f>
        <v>1020.2</v>
      </c>
      <c r="I364" s="12">
        <f>SUM(I365)</f>
        <v>2466.5</v>
      </c>
    </row>
    <row r="365" spans="1:9" ht="33.75">
      <c r="A365" s="13"/>
      <c r="B365" s="31" t="s">
        <v>58</v>
      </c>
      <c r="C365" s="27" t="s">
        <v>53</v>
      </c>
      <c r="D365" s="27" t="s">
        <v>11</v>
      </c>
      <c r="E365" s="27" t="s">
        <v>236</v>
      </c>
      <c r="F365" s="27" t="s">
        <v>68</v>
      </c>
      <c r="G365" s="12">
        <v>1446.3000000000002</v>
      </c>
      <c r="H365" s="12">
        <v>1020.2</v>
      </c>
      <c r="I365" s="12">
        <f>G365+H365</f>
        <v>2466.5</v>
      </c>
    </row>
    <row r="366" spans="1:9" ht="33.75">
      <c r="A366" s="13"/>
      <c r="B366" s="31" t="s">
        <v>343</v>
      </c>
      <c r="C366" s="27" t="s">
        <v>53</v>
      </c>
      <c r="D366" s="27" t="s">
        <v>11</v>
      </c>
      <c r="E366" s="27" t="s">
        <v>342</v>
      </c>
      <c r="F366" s="28"/>
      <c r="G366" s="12">
        <f>SUM(G367)</f>
        <v>3302.3999999999996</v>
      </c>
      <c r="H366" s="12">
        <f>SUM(H367)</f>
        <v>-563.20000000000005</v>
      </c>
      <c r="I366" s="12">
        <f>SUM(I367)</f>
        <v>2739.2</v>
      </c>
    </row>
    <row r="367" spans="1:9" ht="33.75">
      <c r="A367" s="13"/>
      <c r="B367" s="31" t="s">
        <v>58</v>
      </c>
      <c r="C367" s="27" t="s">
        <v>53</v>
      </c>
      <c r="D367" s="27" t="s">
        <v>11</v>
      </c>
      <c r="E367" s="27" t="s">
        <v>342</v>
      </c>
      <c r="F367" s="27" t="s">
        <v>68</v>
      </c>
      <c r="G367" s="12">
        <v>3302.3999999999996</v>
      </c>
      <c r="H367" s="12">
        <v>-563.20000000000005</v>
      </c>
      <c r="I367" s="12">
        <f>G367+H367</f>
        <v>2739.2</v>
      </c>
    </row>
    <row r="368" spans="1:9" ht="22.5">
      <c r="A368" s="13"/>
      <c r="B368" s="31" t="s">
        <v>455</v>
      </c>
      <c r="C368" s="27" t="s">
        <v>53</v>
      </c>
      <c r="D368" s="27" t="s">
        <v>11</v>
      </c>
      <c r="E368" s="27" t="s">
        <v>482</v>
      </c>
      <c r="F368" s="28"/>
      <c r="G368" s="12">
        <f>G369</f>
        <v>27.9</v>
      </c>
      <c r="H368" s="12">
        <f>H369</f>
        <v>0</v>
      </c>
      <c r="I368" s="12">
        <f>I369</f>
        <v>27.9</v>
      </c>
    </row>
    <row r="369" spans="1:9" ht="33.75">
      <c r="A369" s="13"/>
      <c r="B369" s="31" t="s">
        <v>58</v>
      </c>
      <c r="C369" s="27" t="s">
        <v>53</v>
      </c>
      <c r="D369" s="27" t="s">
        <v>11</v>
      </c>
      <c r="E369" s="27" t="s">
        <v>482</v>
      </c>
      <c r="F369" s="27" t="s">
        <v>68</v>
      </c>
      <c r="G369" s="12">
        <v>27.9</v>
      </c>
      <c r="H369" s="12"/>
      <c r="I369" s="12">
        <f>G369+H369</f>
        <v>27.9</v>
      </c>
    </row>
    <row r="370" spans="1:9" ht="22.5">
      <c r="A370" s="13"/>
      <c r="B370" s="29" t="s">
        <v>228</v>
      </c>
      <c r="C370" s="27" t="s">
        <v>53</v>
      </c>
      <c r="D370" s="27" t="s">
        <v>11</v>
      </c>
      <c r="E370" s="27" t="s">
        <v>234</v>
      </c>
      <c r="F370" s="28"/>
      <c r="G370" s="12">
        <f>SUM(G371)</f>
        <v>4954.6000000000004</v>
      </c>
      <c r="H370" s="12">
        <f>SUM(H371)</f>
        <v>-1362.6999999999998</v>
      </c>
      <c r="I370" s="12">
        <f>SUM(I371)</f>
        <v>3591.9000000000005</v>
      </c>
    </row>
    <row r="371" spans="1:9" ht="33.75">
      <c r="A371" s="13"/>
      <c r="B371" s="29" t="s">
        <v>58</v>
      </c>
      <c r="C371" s="27" t="s">
        <v>53</v>
      </c>
      <c r="D371" s="27" t="s">
        <v>11</v>
      </c>
      <c r="E371" s="27" t="s">
        <v>234</v>
      </c>
      <c r="F371" s="27" t="s">
        <v>68</v>
      </c>
      <c r="G371" s="12">
        <v>4954.6000000000004</v>
      </c>
      <c r="H371" s="12">
        <f>-394.4-968.3</f>
        <v>-1362.6999999999998</v>
      </c>
      <c r="I371" s="12">
        <f>G371+H371</f>
        <v>3591.9000000000005</v>
      </c>
    </row>
    <row r="372" spans="1:9" ht="22.5">
      <c r="A372" s="13"/>
      <c r="B372" s="25" t="s">
        <v>188</v>
      </c>
      <c r="C372" s="27" t="s">
        <v>53</v>
      </c>
      <c r="D372" s="27" t="s">
        <v>11</v>
      </c>
      <c r="E372" s="27" t="s">
        <v>189</v>
      </c>
      <c r="F372" s="27"/>
      <c r="G372" s="12">
        <f>G373</f>
        <v>58543.7</v>
      </c>
      <c r="H372" s="12">
        <f>H373</f>
        <v>-16800.5</v>
      </c>
      <c r="I372" s="12">
        <f>I373</f>
        <v>41743.199999999997</v>
      </c>
    </row>
    <row r="373" spans="1:9" ht="33.75">
      <c r="A373" s="13"/>
      <c r="B373" s="25" t="s">
        <v>58</v>
      </c>
      <c r="C373" s="27" t="s">
        <v>53</v>
      </c>
      <c r="D373" s="27" t="s">
        <v>11</v>
      </c>
      <c r="E373" s="27" t="s">
        <v>189</v>
      </c>
      <c r="F373" s="27" t="s">
        <v>68</v>
      </c>
      <c r="G373" s="12">
        <v>58543.7</v>
      </c>
      <c r="H373" s="12">
        <f>-16993.4+192.9</f>
        <v>-16800.5</v>
      </c>
      <c r="I373" s="12">
        <f>G373+H373</f>
        <v>41743.199999999997</v>
      </c>
    </row>
    <row r="374" spans="1:9" ht="90">
      <c r="A374" s="13"/>
      <c r="B374" s="32" t="s">
        <v>446</v>
      </c>
      <c r="C374" s="27" t="s">
        <v>53</v>
      </c>
      <c r="D374" s="27" t="s">
        <v>11</v>
      </c>
      <c r="E374" s="27" t="s">
        <v>448</v>
      </c>
      <c r="F374" s="27"/>
      <c r="G374" s="12">
        <f>G375</f>
        <v>135055.70000000001</v>
      </c>
      <c r="H374" s="12">
        <f>H375</f>
        <v>0</v>
      </c>
      <c r="I374" s="12">
        <f>I375</f>
        <v>135055.70000000001</v>
      </c>
    </row>
    <row r="375" spans="1:9" ht="33.75">
      <c r="A375" s="13"/>
      <c r="B375" s="29" t="s">
        <v>231</v>
      </c>
      <c r="C375" s="27" t="s">
        <v>53</v>
      </c>
      <c r="D375" s="27" t="s">
        <v>11</v>
      </c>
      <c r="E375" s="27" t="s">
        <v>448</v>
      </c>
      <c r="F375" s="27" t="s">
        <v>68</v>
      </c>
      <c r="G375" s="12">
        <v>135055.70000000001</v>
      </c>
      <c r="H375" s="12"/>
      <c r="I375" s="12">
        <f>G375+H375</f>
        <v>135055.70000000001</v>
      </c>
    </row>
    <row r="376" spans="1:9" ht="90">
      <c r="A376" s="13"/>
      <c r="B376" s="32" t="s">
        <v>492</v>
      </c>
      <c r="C376" s="27" t="s">
        <v>53</v>
      </c>
      <c r="D376" s="27" t="s">
        <v>11</v>
      </c>
      <c r="E376" s="27" t="s">
        <v>494</v>
      </c>
      <c r="F376" s="27"/>
      <c r="G376" s="12">
        <f>G377</f>
        <v>6813.6</v>
      </c>
      <c r="H376" s="12">
        <f>H377</f>
        <v>0</v>
      </c>
      <c r="I376" s="12">
        <f>I377</f>
        <v>6813.6</v>
      </c>
    </row>
    <row r="377" spans="1:9" ht="33.75">
      <c r="A377" s="13"/>
      <c r="B377" s="29" t="s">
        <v>231</v>
      </c>
      <c r="C377" s="27" t="s">
        <v>53</v>
      </c>
      <c r="D377" s="27" t="s">
        <v>11</v>
      </c>
      <c r="E377" s="27" t="s">
        <v>494</v>
      </c>
      <c r="F377" s="27" t="s">
        <v>68</v>
      </c>
      <c r="G377" s="12">
        <v>6813.6</v>
      </c>
      <c r="H377" s="12"/>
      <c r="I377" s="12">
        <f>G377+H377</f>
        <v>6813.6</v>
      </c>
    </row>
    <row r="378" spans="1:9" ht="90">
      <c r="A378" s="13"/>
      <c r="B378" s="32" t="s">
        <v>493</v>
      </c>
      <c r="C378" s="27" t="s">
        <v>53</v>
      </c>
      <c r="D378" s="27" t="s">
        <v>11</v>
      </c>
      <c r="E378" s="27" t="s">
        <v>495</v>
      </c>
      <c r="F378" s="27"/>
      <c r="G378" s="12">
        <f>G379</f>
        <v>30666.400000000001</v>
      </c>
      <c r="H378" s="12">
        <f>H379</f>
        <v>0</v>
      </c>
      <c r="I378" s="12">
        <f>I379</f>
        <v>30666.400000000001</v>
      </c>
    </row>
    <row r="379" spans="1:9" ht="33.75">
      <c r="A379" s="13"/>
      <c r="B379" s="29" t="s">
        <v>231</v>
      </c>
      <c r="C379" s="27" t="s">
        <v>53</v>
      </c>
      <c r="D379" s="27" t="s">
        <v>11</v>
      </c>
      <c r="E379" s="27" t="s">
        <v>495</v>
      </c>
      <c r="F379" s="27" t="s">
        <v>68</v>
      </c>
      <c r="G379" s="12">
        <v>30666.400000000001</v>
      </c>
      <c r="H379" s="12"/>
      <c r="I379" s="12">
        <f>G379+H379</f>
        <v>30666.400000000001</v>
      </c>
    </row>
    <row r="380" spans="1:9" ht="90">
      <c r="A380" s="13"/>
      <c r="B380" s="32" t="s">
        <v>446</v>
      </c>
      <c r="C380" s="27" t="s">
        <v>53</v>
      </c>
      <c r="D380" s="27" t="s">
        <v>11</v>
      </c>
      <c r="E380" s="27" t="s">
        <v>525</v>
      </c>
      <c r="F380" s="27"/>
      <c r="G380" s="12">
        <f>G381</f>
        <v>0</v>
      </c>
      <c r="H380" s="12">
        <f>H381</f>
        <v>10239.6</v>
      </c>
      <c r="I380" s="12">
        <f>I381</f>
        <v>10239.6</v>
      </c>
    </row>
    <row r="381" spans="1:9" ht="33.75">
      <c r="A381" s="13"/>
      <c r="B381" s="29" t="s">
        <v>231</v>
      </c>
      <c r="C381" s="27" t="s">
        <v>53</v>
      </c>
      <c r="D381" s="27" t="s">
        <v>11</v>
      </c>
      <c r="E381" s="27" t="s">
        <v>525</v>
      </c>
      <c r="F381" s="27" t="s">
        <v>68</v>
      </c>
      <c r="G381" s="12"/>
      <c r="H381" s="12">
        <f>6192.2+4047.4</f>
        <v>10239.6</v>
      </c>
      <c r="I381" s="12">
        <f>G381+H381</f>
        <v>10239.6</v>
      </c>
    </row>
    <row r="382" spans="1:9" ht="33.75">
      <c r="A382" s="13"/>
      <c r="B382" s="31" t="s">
        <v>279</v>
      </c>
      <c r="C382" s="27" t="s">
        <v>53</v>
      </c>
      <c r="D382" s="27" t="s">
        <v>11</v>
      </c>
      <c r="E382" s="27" t="s">
        <v>280</v>
      </c>
      <c r="F382" s="27"/>
      <c r="G382" s="12">
        <f>SUM(G383:G384)</f>
        <v>10185.799999999999</v>
      </c>
      <c r="H382" s="12">
        <f>SUM(H383:H384)</f>
        <v>0</v>
      </c>
      <c r="I382" s="12">
        <f>SUM(I383:I384)</f>
        <v>10185.799999999999</v>
      </c>
    </row>
    <row r="383" spans="1:9">
      <c r="A383" s="13"/>
      <c r="B383" s="31" t="s">
        <v>237</v>
      </c>
      <c r="C383" s="27" t="s">
        <v>53</v>
      </c>
      <c r="D383" s="27" t="s">
        <v>11</v>
      </c>
      <c r="E383" s="27" t="s">
        <v>280</v>
      </c>
      <c r="F383" s="27" t="s">
        <v>69</v>
      </c>
      <c r="G383" s="12">
        <v>509.3</v>
      </c>
      <c r="H383" s="12"/>
      <c r="I383" s="12">
        <f>G383+H383</f>
        <v>509.3</v>
      </c>
    </row>
    <row r="384" spans="1:9">
      <c r="A384" s="13"/>
      <c r="B384" s="31" t="s">
        <v>238</v>
      </c>
      <c r="C384" s="27" t="s">
        <v>53</v>
      </c>
      <c r="D384" s="27" t="s">
        <v>11</v>
      </c>
      <c r="E384" s="27" t="s">
        <v>280</v>
      </c>
      <c r="F384" s="27" t="s">
        <v>69</v>
      </c>
      <c r="G384" s="12">
        <v>9676.5</v>
      </c>
      <c r="H384" s="12"/>
      <c r="I384" s="12">
        <f>G384+H384</f>
        <v>9676.5</v>
      </c>
    </row>
    <row r="385" spans="1:9" ht="22.5">
      <c r="A385" s="13"/>
      <c r="B385" s="29" t="s">
        <v>496</v>
      </c>
      <c r="C385" s="27" t="s">
        <v>53</v>
      </c>
      <c r="D385" s="27" t="s">
        <v>11</v>
      </c>
      <c r="E385" s="27" t="s">
        <v>497</v>
      </c>
      <c r="F385" s="27"/>
      <c r="G385" s="12">
        <f>SUM(G386:G387)</f>
        <v>105.3</v>
      </c>
      <c r="H385" s="12">
        <f>SUM(H386:H387)</f>
        <v>1300.8999999999999</v>
      </c>
      <c r="I385" s="12">
        <f>SUM(I386:I387)</f>
        <v>1406.2</v>
      </c>
    </row>
    <row r="386" spans="1:9">
      <c r="A386" s="13"/>
      <c r="B386" s="29" t="s">
        <v>237</v>
      </c>
      <c r="C386" s="27" t="s">
        <v>53</v>
      </c>
      <c r="D386" s="27" t="s">
        <v>11</v>
      </c>
      <c r="E386" s="27" t="s">
        <v>497</v>
      </c>
      <c r="F386" s="27" t="s">
        <v>69</v>
      </c>
      <c r="G386" s="12">
        <v>5.3</v>
      </c>
      <c r="H386" s="12">
        <v>65.099999999999994</v>
      </c>
      <c r="I386" s="12">
        <f>G386+H386</f>
        <v>70.399999999999991</v>
      </c>
    </row>
    <row r="387" spans="1:9">
      <c r="A387" s="13"/>
      <c r="B387" s="29" t="s">
        <v>238</v>
      </c>
      <c r="C387" s="27" t="s">
        <v>53</v>
      </c>
      <c r="D387" s="27" t="s">
        <v>11</v>
      </c>
      <c r="E387" s="27" t="s">
        <v>497</v>
      </c>
      <c r="F387" s="27" t="s">
        <v>69</v>
      </c>
      <c r="G387" s="12">
        <v>100</v>
      </c>
      <c r="H387" s="12">
        <v>1235.8</v>
      </c>
      <c r="I387" s="12">
        <f>G387+H387</f>
        <v>1335.8</v>
      </c>
    </row>
    <row r="388" spans="1:9" ht="33.75">
      <c r="A388" s="13"/>
      <c r="B388" s="29" t="s">
        <v>442</v>
      </c>
      <c r="C388" s="27" t="s">
        <v>53</v>
      </c>
      <c r="D388" s="27" t="s">
        <v>11</v>
      </c>
      <c r="E388" s="27" t="s">
        <v>444</v>
      </c>
      <c r="F388" s="28"/>
      <c r="G388" s="12">
        <f>SUM(G389:G390)</f>
        <v>950.8</v>
      </c>
      <c r="H388" s="12">
        <f>SUM(H389:H390)</f>
        <v>3.2</v>
      </c>
      <c r="I388" s="12">
        <f>SUM(I389:I390)</f>
        <v>954</v>
      </c>
    </row>
    <row r="389" spans="1:9" ht="33.75">
      <c r="A389" s="13"/>
      <c r="B389" s="29" t="s">
        <v>232</v>
      </c>
      <c r="C389" s="27" t="s">
        <v>53</v>
      </c>
      <c r="D389" s="27" t="s">
        <v>11</v>
      </c>
      <c r="E389" s="27" t="s">
        <v>444</v>
      </c>
      <c r="F389" s="28" t="s">
        <v>68</v>
      </c>
      <c r="G389" s="12">
        <v>47.5</v>
      </c>
      <c r="H389" s="12">
        <v>0.2</v>
      </c>
      <c r="I389" s="12">
        <f>G389+H389</f>
        <v>47.7</v>
      </c>
    </row>
    <row r="390" spans="1:9" ht="33.75">
      <c r="A390" s="13"/>
      <c r="B390" s="29" t="s">
        <v>233</v>
      </c>
      <c r="C390" s="27" t="s">
        <v>53</v>
      </c>
      <c r="D390" s="27" t="s">
        <v>11</v>
      </c>
      <c r="E390" s="27" t="s">
        <v>444</v>
      </c>
      <c r="F390" s="28" t="s">
        <v>68</v>
      </c>
      <c r="G390" s="12">
        <v>903.3</v>
      </c>
      <c r="H390" s="12">
        <v>3</v>
      </c>
      <c r="I390" s="12">
        <f>G390+H390</f>
        <v>906.3</v>
      </c>
    </row>
    <row r="391" spans="1:9" ht="33.75">
      <c r="A391" s="13"/>
      <c r="B391" s="29" t="s">
        <v>449</v>
      </c>
      <c r="C391" s="27" t="s">
        <v>53</v>
      </c>
      <c r="D391" s="27" t="s">
        <v>11</v>
      </c>
      <c r="E391" s="27" t="s">
        <v>451</v>
      </c>
      <c r="F391" s="28"/>
      <c r="G391" s="12">
        <f>SUM(G392:G393)</f>
        <v>280.09999999999991</v>
      </c>
      <c r="H391" s="12">
        <f>SUM(H392:H393)</f>
        <v>0</v>
      </c>
      <c r="I391" s="12">
        <f>SUM(I392:I393)</f>
        <v>280.09999999999991</v>
      </c>
    </row>
    <row r="392" spans="1:9" ht="33.75">
      <c r="A392" s="13"/>
      <c r="B392" s="29" t="s">
        <v>232</v>
      </c>
      <c r="C392" s="27" t="s">
        <v>53</v>
      </c>
      <c r="D392" s="27" t="s">
        <v>11</v>
      </c>
      <c r="E392" s="27" t="s">
        <v>451</v>
      </c>
      <c r="F392" s="28" t="s">
        <v>68</v>
      </c>
      <c r="G392" s="12">
        <v>14</v>
      </c>
      <c r="H392" s="12"/>
      <c r="I392" s="12">
        <f>G392+H392</f>
        <v>14</v>
      </c>
    </row>
    <row r="393" spans="1:9" ht="33.75">
      <c r="A393" s="13"/>
      <c r="B393" s="29" t="s">
        <v>233</v>
      </c>
      <c r="C393" s="27" t="s">
        <v>53</v>
      </c>
      <c r="D393" s="27" t="s">
        <v>11</v>
      </c>
      <c r="E393" s="27" t="s">
        <v>451</v>
      </c>
      <c r="F393" s="28" t="s">
        <v>68</v>
      </c>
      <c r="G393" s="12">
        <v>266.09999999999991</v>
      </c>
      <c r="H393" s="12"/>
      <c r="I393" s="12">
        <f>G393+H393</f>
        <v>266.09999999999991</v>
      </c>
    </row>
    <row r="394" spans="1:9" ht="45">
      <c r="A394" s="13"/>
      <c r="B394" s="29" t="s">
        <v>450</v>
      </c>
      <c r="C394" s="27" t="s">
        <v>53</v>
      </c>
      <c r="D394" s="27" t="s">
        <v>11</v>
      </c>
      <c r="E394" s="27" t="s">
        <v>452</v>
      </c>
      <c r="F394" s="45"/>
      <c r="G394" s="12">
        <f>SUM(G395:G396)</f>
        <v>237.6</v>
      </c>
      <c r="H394" s="12">
        <f>SUM(H395:H396)</f>
        <v>0</v>
      </c>
      <c r="I394" s="12">
        <f>SUM(I395:I396)</f>
        <v>237.6</v>
      </c>
    </row>
    <row r="395" spans="1:9" ht="33.75">
      <c r="A395" s="13"/>
      <c r="B395" s="29" t="s">
        <v>232</v>
      </c>
      <c r="C395" s="27" t="s">
        <v>53</v>
      </c>
      <c r="D395" s="27" t="s">
        <v>11</v>
      </c>
      <c r="E395" s="27" t="s">
        <v>452</v>
      </c>
      <c r="F395" s="45" t="s">
        <v>68</v>
      </c>
      <c r="G395" s="12">
        <v>11.899999999999999</v>
      </c>
      <c r="H395" s="12"/>
      <c r="I395" s="12">
        <f>G395+H395</f>
        <v>11.899999999999999</v>
      </c>
    </row>
    <row r="396" spans="1:9" ht="33.75">
      <c r="A396" s="13"/>
      <c r="B396" s="29" t="s">
        <v>233</v>
      </c>
      <c r="C396" s="27" t="s">
        <v>53</v>
      </c>
      <c r="D396" s="27" t="s">
        <v>11</v>
      </c>
      <c r="E396" s="27" t="s">
        <v>452</v>
      </c>
      <c r="F396" s="45" t="s">
        <v>68</v>
      </c>
      <c r="G396" s="12">
        <v>225.7</v>
      </c>
      <c r="H396" s="12"/>
      <c r="I396" s="12">
        <f>G396+H396</f>
        <v>225.7</v>
      </c>
    </row>
    <row r="397" spans="1:9" ht="33.75">
      <c r="A397" s="13"/>
      <c r="B397" s="29" t="s">
        <v>521</v>
      </c>
      <c r="C397" s="27" t="s">
        <v>53</v>
      </c>
      <c r="D397" s="27" t="s">
        <v>11</v>
      </c>
      <c r="E397" s="27" t="s">
        <v>522</v>
      </c>
      <c r="F397" s="28"/>
      <c r="G397" s="12">
        <f>SUM(G398:G399)</f>
        <v>0</v>
      </c>
      <c r="H397" s="12">
        <f>SUM(H398:H399)</f>
        <v>19415.899999999998</v>
      </c>
      <c r="I397" s="12">
        <f>SUM(I398:I399)</f>
        <v>19415.899999999998</v>
      </c>
    </row>
    <row r="398" spans="1:9" ht="33.75">
      <c r="A398" s="13"/>
      <c r="B398" s="29" t="s">
        <v>344</v>
      </c>
      <c r="C398" s="27" t="s">
        <v>53</v>
      </c>
      <c r="D398" s="27" t="s">
        <v>11</v>
      </c>
      <c r="E398" s="27" t="s">
        <v>522</v>
      </c>
      <c r="F398" s="28" t="s">
        <v>68</v>
      </c>
      <c r="G398" s="12"/>
      <c r="H398" s="12">
        <v>970.8</v>
      </c>
      <c r="I398" s="12">
        <f>SUM(G398:H398)</f>
        <v>970.8</v>
      </c>
    </row>
    <row r="399" spans="1:9" ht="33.75">
      <c r="A399" s="13"/>
      <c r="B399" s="29" t="s">
        <v>231</v>
      </c>
      <c r="C399" s="27" t="s">
        <v>53</v>
      </c>
      <c r="D399" s="27" t="s">
        <v>11</v>
      </c>
      <c r="E399" s="27" t="s">
        <v>522</v>
      </c>
      <c r="F399" s="28" t="s">
        <v>68</v>
      </c>
      <c r="G399" s="12"/>
      <c r="H399" s="12">
        <v>18445.099999999999</v>
      </c>
      <c r="I399" s="12">
        <f>SUM(G399:H399)</f>
        <v>18445.099999999999</v>
      </c>
    </row>
    <row r="400" spans="1:9" ht="56.25">
      <c r="A400" s="13"/>
      <c r="B400" s="32" t="s">
        <v>512</v>
      </c>
      <c r="C400" s="27" t="s">
        <v>53</v>
      </c>
      <c r="D400" s="27" t="s">
        <v>11</v>
      </c>
      <c r="E400" s="27" t="s">
        <v>526</v>
      </c>
      <c r="F400" s="27"/>
      <c r="G400" s="12">
        <f>SUM(G401:G402)</f>
        <v>0</v>
      </c>
      <c r="H400" s="12">
        <f>SUM(H401:H402)</f>
        <v>1498.6000000000001</v>
      </c>
      <c r="I400" s="12">
        <f>SUM(I401:I402)</f>
        <v>1498.6000000000001</v>
      </c>
    </row>
    <row r="401" spans="1:9">
      <c r="A401" s="13"/>
      <c r="B401" s="29" t="s">
        <v>237</v>
      </c>
      <c r="C401" s="27" t="s">
        <v>53</v>
      </c>
      <c r="D401" s="27" t="s">
        <v>11</v>
      </c>
      <c r="E401" s="27" t="s">
        <v>526</v>
      </c>
      <c r="F401" s="28" t="s">
        <v>69</v>
      </c>
      <c r="G401" s="12"/>
      <c r="H401" s="12">
        <v>74.900000000000006</v>
      </c>
      <c r="I401" s="12">
        <f>G401+H401</f>
        <v>74.900000000000006</v>
      </c>
    </row>
    <row r="402" spans="1:9">
      <c r="A402" s="13"/>
      <c r="B402" s="29" t="s">
        <v>238</v>
      </c>
      <c r="C402" s="27" t="s">
        <v>53</v>
      </c>
      <c r="D402" s="27" t="s">
        <v>11</v>
      </c>
      <c r="E402" s="27" t="s">
        <v>526</v>
      </c>
      <c r="F402" s="28" t="s">
        <v>69</v>
      </c>
      <c r="G402" s="12"/>
      <c r="H402" s="12">
        <v>1423.7</v>
      </c>
      <c r="I402" s="12">
        <f>G402+H402</f>
        <v>1423.7</v>
      </c>
    </row>
    <row r="403" spans="1:9" ht="56.25">
      <c r="A403" s="13"/>
      <c r="B403" s="32" t="s">
        <v>512</v>
      </c>
      <c r="C403" s="27" t="s">
        <v>53</v>
      </c>
      <c r="D403" s="27" t="s">
        <v>11</v>
      </c>
      <c r="E403" s="27" t="s">
        <v>513</v>
      </c>
      <c r="F403" s="27"/>
      <c r="G403" s="12">
        <f>G404</f>
        <v>213.3</v>
      </c>
      <c r="H403" s="12">
        <f>H404</f>
        <v>0</v>
      </c>
      <c r="I403" s="12">
        <f>I404</f>
        <v>213.3</v>
      </c>
    </row>
    <row r="404" spans="1:9">
      <c r="A404" s="13"/>
      <c r="B404" s="29" t="s">
        <v>260</v>
      </c>
      <c r="C404" s="27" t="s">
        <v>53</v>
      </c>
      <c r="D404" s="27" t="s">
        <v>11</v>
      </c>
      <c r="E404" s="27" t="s">
        <v>513</v>
      </c>
      <c r="F404" s="28" t="s">
        <v>69</v>
      </c>
      <c r="G404" s="12">
        <v>213.3</v>
      </c>
      <c r="H404" s="12"/>
      <c r="I404" s="12">
        <f>G404+H404</f>
        <v>213.3</v>
      </c>
    </row>
    <row r="405" spans="1:9" ht="48.75" customHeight="1">
      <c r="A405" s="13"/>
      <c r="B405" s="46" t="s">
        <v>453</v>
      </c>
      <c r="C405" s="27" t="s">
        <v>53</v>
      </c>
      <c r="D405" s="27" t="s">
        <v>11</v>
      </c>
      <c r="E405" s="27" t="s">
        <v>454</v>
      </c>
      <c r="F405" s="28"/>
      <c r="G405" s="12">
        <f>SUM(G406)</f>
        <v>1089.7</v>
      </c>
      <c r="H405" s="12">
        <f>SUM(H406)</f>
        <v>0</v>
      </c>
      <c r="I405" s="12">
        <f>SUM(I406)</f>
        <v>1089.7</v>
      </c>
    </row>
    <row r="406" spans="1:9">
      <c r="A406" s="13"/>
      <c r="B406" s="29" t="s">
        <v>260</v>
      </c>
      <c r="C406" s="27" t="s">
        <v>53</v>
      </c>
      <c r="D406" s="27" t="s">
        <v>11</v>
      </c>
      <c r="E406" s="27" t="s">
        <v>454</v>
      </c>
      <c r="F406" s="28" t="s">
        <v>69</v>
      </c>
      <c r="G406" s="12">
        <v>1089.7</v>
      </c>
      <c r="H406" s="12"/>
      <c r="I406" s="12">
        <f>G406+H406</f>
        <v>1089.7</v>
      </c>
    </row>
    <row r="407" spans="1:9" ht="33.75">
      <c r="A407" s="13"/>
      <c r="B407" s="31" t="s">
        <v>259</v>
      </c>
      <c r="C407" s="27" t="s">
        <v>53</v>
      </c>
      <c r="D407" s="27" t="s">
        <v>11</v>
      </c>
      <c r="E407" s="27" t="s">
        <v>261</v>
      </c>
      <c r="F407" s="28"/>
      <c r="G407" s="12">
        <f>SUM(G408)</f>
        <v>24746.7</v>
      </c>
      <c r="H407" s="12">
        <f>SUM(H408)</f>
        <v>-1050</v>
      </c>
      <c r="I407" s="12">
        <f>SUM(I408)</f>
        <v>23696.7</v>
      </c>
    </row>
    <row r="408" spans="1:9">
      <c r="A408" s="13"/>
      <c r="B408" s="31" t="s">
        <v>260</v>
      </c>
      <c r="C408" s="27" t="s">
        <v>53</v>
      </c>
      <c r="D408" s="27" t="s">
        <v>11</v>
      </c>
      <c r="E408" s="27" t="s">
        <v>261</v>
      </c>
      <c r="F408" s="28" t="s">
        <v>69</v>
      </c>
      <c r="G408" s="12">
        <v>24746.7</v>
      </c>
      <c r="H408" s="12">
        <v>-1050</v>
      </c>
      <c r="I408" s="12">
        <f>G408+H408</f>
        <v>23696.7</v>
      </c>
    </row>
    <row r="409" spans="1:9" ht="22.5">
      <c r="A409" s="13"/>
      <c r="B409" s="31" t="s">
        <v>478</v>
      </c>
      <c r="C409" s="27" t="s">
        <v>53</v>
      </c>
      <c r="D409" s="27" t="s">
        <v>11</v>
      </c>
      <c r="E409" s="27" t="s">
        <v>479</v>
      </c>
      <c r="F409" s="27"/>
      <c r="G409" s="12">
        <f>SUM(G410)</f>
        <v>1666.3999999999999</v>
      </c>
      <c r="H409" s="12">
        <f>SUM(H410)</f>
        <v>0</v>
      </c>
      <c r="I409" s="12">
        <f>SUM(I410)</f>
        <v>1666.3999999999999</v>
      </c>
    </row>
    <row r="410" spans="1:9" ht="33.75">
      <c r="A410" s="13"/>
      <c r="B410" s="33" t="s">
        <v>514</v>
      </c>
      <c r="C410" s="27" t="s">
        <v>53</v>
      </c>
      <c r="D410" s="27" t="s">
        <v>11</v>
      </c>
      <c r="E410" s="27" t="s">
        <v>479</v>
      </c>
      <c r="F410" s="27" t="s">
        <v>50</v>
      </c>
      <c r="G410" s="12">
        <v>1666.3999999999999</v>
      </c>
      <c r="H410" s="12"/>
      <c r="I410" s="12">
        <f>G410+H410</f>
        <v>1666.3999999999999</v>
      </c>
    </row>
    <row r="411" spans="1:9">
      <c r="A411" s="47" t="s">
        <v>61</v>
      </c>
      <c r="B411" s="16" t="s">
        <v>155</v>
      </c>
      <c r="C411" s="10" t="s">
        <v>53</v>
      </c>
      <c r="D411" s="10" t="s">
        <v>17</v>
      </c>
      <c r="E411" s="10"/>
      <c r="F411" s="14"/>
      <c r="G411" s="21">
        <f>G412</f>
        <v>35363.9</v>
      </c>
      <c r="H411" s="21">
        <f>H412</f>
        <v>43.4</v>
      </c>
      <c r="I411" s="21">
        <f>I412</f>
        <v>35407.300000000003</v>
      </c>
    </row>
    <row r="412" spans="1:9" ht="33.75">
      <c r="A412" s="47"/>
      <c r="B412" s="31" t="s">
        <v>278</v>
      </c>
      <c r="C412" s="27" t="s">
        <v>53</v>
      </c>
      <c r="D412" s="27" t="s">
        <v>17</v>
      </c>
      <c r="E412" s="27" t="s">
        <v>179</v>
      </c>
      <c r="F412" s="27"/>
      <c r="G412" s="12">
        <f>G413+G437</f>
        <v>35363.9</v>
      </c>
      <c r="H412" s="12">
        <f t="shared" ref="H412:I412" si="61">H413+H437</f>
        <v>43.4</v>
      </c>
      <c r="I412" s="12">
        <f t="shared" si="61"/>
        <v>35407.300000000003</v>
      </c>
    </row>
    <row r="413" spans="1:9">
      <c r="A413" s="47"/>
      <c r="B413" s="31" t="s">
        <v>178</v>
      </c>
      <c r="C413" s="27" t="s">
        <v>53</v>
      </c>
      <c r="D413" s="27" t="s">
        <v>17</v>
      </c>
      <c r="E413" s="27" t="s">
        <v>180</v>
      </c>
      <c r="F413" s="27"/>
      <c r="G413" s="12">
        <f>G414+G417+G419+G421+G424+G427+G430+G434</f>
        <v>22079.600000000002</v>
      </c>
      <c r="H413" s="12">
        <f>H414+H417+H419+H421+H424+H427+H430+H434</f>
        <v>43.4</v>
      </c>
      <c r="I413" s="12">
        <f t="shared" ref="I413" si="62">I414+I417+I419+I421+I424+I427+I430+I434</f>
        <v>22123.000000000004</v>
      </c>
    </row>
    <row r="414" spans="1:9">
      <c r="A414" s="47"/>
      <c r="B414" s="31" t="s">
        <v>118</v>
      </c>
      <c r="C414" s="27" t="s">
        <v>53</v>
      </c>
      <c r="D414" s="27" t="s">
        <v>17</v>
      </c>
      <c r="E414" s="27" t="s">
        <v>119</v>
      </c>
      <c r="F414" s="27"/>
      <c r="G414" s="12">
        <f>SUM(G415+G416)</f>
        <v>2419.6</v>
      </c>
      <c r="H414" s="12">
        <f t="shared" ref="H414:I414" si="63">SUM(H415+H416)</f>
        <v>100</v>
      </c>
      <c r="I414" s="12">
        <f t="shared" si="63"/>
        <v>2519.6</v>
      </c>
    </row>
    <row r="415" spans="1:9" ht="33.75">
      <c r="A415" s="47"/>
      <c r="B415" s="31" t="s">
        <v>57</v>
      </c>
      <c r="C415" s="27" t="s">
        <v>53</v>
      </c>
      <c r="D415" s="27" t="s">
        <v>17</v>
      </c>
      <c r="E415" s="27" t="s">
        <v>119</v>
      </c>
      <c r="F415" s="28">
        <v>611</v>
      </c>
      <c r="G415" s="12">
        <v>1034.8</v>
      </c>
      <c r="H415" s="12"/>
      <c r="I415" s="12">
        <f>G415+H415</f>
        <v>1034.8</v>
      </c>
    </row>
    <row r="416" spans="1:9">
      <c r="A416" s="47"/>
      <c r="B416" s="25" t="s">
        <v>339</v>
      </c>
      <c r="C416" s="27" t="s">
        <v>53</v>
      </c>
      <c r="D416" s="27" t="s">
        <v>17</v>
      </c>
      <c r="E416" s="27" t="s">
        <v>119</v>
      </c>
      <c r="F416" s="28" t="s">
        <v>69</v>
      </c>
      <c r="G416" s="12">
        <v>1384.8</v>
      </c>
      <c r="H416" s="12">
        <v>100</v>
      </c>
      <c r="I416" s="12">
        <f>G416+H416</f>
        <v>1484.8</v>
      </c>
    </row>
    <row r="417" spans="1:9">
      <c r="A417" s="47"/>
      <c r="B417" s="31" t="s">
        <v>263</v>
      </c>
      <c r="C417" s="27" t="s">
        <v>53</v>
      </c>
      <c r="D417" s="27" t="s">
        <v>17</v>
      </c>
      <c r="E417" s="27" t="s">
        <v>264</v>
      </c>
      <c r="F417" s="27"/>
      <c r="G417" s="12">
        <f>SUM(G418)</f>
        <v>1801.5</v>
      </c>
      <c r="H417" s="12">
        <f>SUM(H418)</f>
        <v>0</v>
      </c>
      <c r="I417" s="12">
        <f>SUM(I418)</f>
        <v>1801.5</v>
      </c>
    </row>
    <row r="418" spans="1:9" ht="33.75">
      <c r="A418" s="47"/>
      <c r="B418" s="31" t="s">
        <v>57</v>
      </c>
      <c r="C418" s="27" t="s">
        <v>53</v>
      </c>
      <c r="D418" s="27" t="s">
        <v>17</v>
      </c>
      <c r="E418" s="27" t="s">
        <v>264</v>
      </c>
      <c r="F418" s="28">
        <v>611</v>
      </c>
      <c r="G418" s="12">
        <v>1801.5</v>
      </c>
      <c r="H418" s="12"/>
      <c r="I418" s="12">
        <f>G418+H418</f>
        <v>1801.5</v>
      </c>
    </row>
    <row r="419" spans="1:9">
      <c r="A419" s="47"/>
      <c r="B419" s="31" t="s">
        <v>265</v>
      </c>
      <c r="C419" s="27" t="s">
        <v>53</v>
      </c>
      <c r="D419" s="27" t="s">
        <v>17</v>
      </c>
      <c r="E419" s="27" t="s">
        <v>266</v>
      </c>
      <c r="F419" s="27"/>
      <c r="G419" s="12">
        <f>SUM(G420)</f>
        <v>639</v>
      </c>
      <c r="H419" s="12">
        <f>SUM(H420)</f>
        <v>0</v>
      </c>
      <c r="I419" s="12">
        <f>SUM(I420)</f>
        <v>639</v>
      </c>
    </row>
    <row r="420" spans="1:9" ht="33.75">
      <c r="A420" s="47"/>
      <c r="B420" s="31" t="s">
        <v>57</v>
      </c>
      <c r="C420" s="27" t="s">
        <v>53</v>
      </c>
      <c r="D420" s="27" t="s">
        <v>17</v>
      </c>
      <c r="E420" s="27" t="s">
        <v>266</v>
      </c>
      <c r="F420" s="28">
        <v>611</v>
      </c>
      <c r="G420" s="12">
        <v>639</v>
      </c>
      <c r="H420" s="12"/>
      <c r="I420" s="12">
        <f>G420+H420</f>
        <v>639</v>
      </c>
    </row>
    <row r="421" spans="1:9" ht="22.5">
      <c r="A421" s="47"/>
      <c r="B421" s="25" t="s">
        <v>190</v>
      </c>
      <c r="C421" s="27" t="s">
        <v>53</v>
      </c>
      <c r="D421" s="27" t="s">
        <v>17</v>
      </c>
      <c r="E421" s="27" t="s">
        <v>191</v>
      </c>
      <c r="F421" s="28"/>
      <c r="G421" s="12">
        <f>SUM(G422:G423)</f>
        <v>9489.8000000000011</v>
      </c>
      <c r="H421" s="12">
        <f>SUM(H422:H423)</f>
        <v>0</v>
      </c>
      <c r="I421" s="12">
        <f>SUM(I422:I423)</f>
        <v>9489.8000000000011</v>
      </c>
    </row>
    <row r="422" spans="1:9" ht="33.75">
      <c r="A422" s="47"/>
      <c r="B422" s="25" t="s">
        <v>57</v>
      </c>
      <c r="C422" s="27" t="s">
        <v>53</v>
      </c>
      <c r="D422" s="27" t="s">
        <v>17</v>
      </c>
      <c r="E422" s="27" t="s">
        <v>191</v>
      </c>
      <c r="F422" s="28" t="s">
        <v>68</v>
      </c>
      <c r="G422" s="12">
        <v>9426.6</v>
      </c>
      <c r="H422" s="12"/>
      <c r="I422" s="12">
        <f>G422+H422</f>
        <v>9426.6</v>
      </c>
    </row>
    <row r="423" spans="1:9">
      <c r="A423" s="47"/>
      <c r="B423" s="25" t="s">
        <v>339</v>
      </c>
      <c r="C423" s="27" t="s">
        <v>53</v>
      </c>
      <c r="D423" s="27" t="s">
        <v>17</v>
      </c>
      <c r="E423" s="27" t="s">
        <v>191</v>
      </c>
      <c r="F423" s="28" t="s">
        <v>69</v>
      </c>
      <c r="G423" s="12">
        <v>63.199999999999996</v>
      </c>
      <c r="H423" s="12"/>
      <c r="I423" s="12">
        <f>G423+H423</f>
        <v>63.199999999999996</v>
      </c>
    </row>
    <row r="424" spans="1:9" ht="45">
      <c r="A424" s="47"/>
      <c r="B424" s="25" t="s">
        <v>456</v>
      </c>
      <c r="C424" s="27" t="s">
        <v>53</v>
      </c>
      <c r="D424" s="27" t="s">
        <v>17</v>
      </c>
      <c r="E424" s="27" t="s">
        <v>457</v>
      </c>
      <c r="F424" s="28"/>
      <c r="G424" s="12">
        <f>SUM(G425:G426)</f>
        <v>928.6</v>
      </c>
      <c r="H424" s="12">
        <f>SUM(H425:H426)</f>
        <v>0</v>
      </c>
      <c r="I424" s="12">
        <f>SUM(I425:I426)</f>
        <v>928.6</v>
      </c>
    </row>
    <row r="425" spans="1:9" ht="33.75">
      <c r="A425" s="47"/>
      <c r="B425" s="25" t="s">
        <v>232</v>
      </c>
      <c r="C425" s="27" t="s">
        <v>53</v>
      </c>
      <c r="D425" s="27" t="s">
        <v>17</v>
      </c>
      <c r="E425" s="27" t="s">
        <v>457</v>
      </c>
      <c r="F425" s="28" t="s">
        <v>68</v>
      </c>
      <c r="G425" s="12">
        <v>46.4</v>
      </c>
      <c r="H425" s="12"/>
      <c r="I425" s="12">
        <f>G425+H425</f>
        <v>46.4</v>
      </c>
    </row>
    <row r="426" spans="1:9" ht="33.75">
      <c r="A426" s="47"/>
      <c r="B426" s="25" t="s">
        <v>233</v>
      </c>
      <c r="C426" s="27" t="s">
        <v>53</v>
      </c>
      <c r="D426" s="27" t="s">
        <v>17</v>
      </c>
      <c r="E426" s="27" t="s">
        <v>457</v>
      </c>
      <c r="F426" s="28" t="s">
        <v>68</v>
      </c>
      <c r="G426" s="12">
        <v>882.2</v>
      </c>
      <c r="H426" s="12"/>
      <c r="I426" s="12">
        <f>G426+H426</f>
        <v>882.2</v>
      </c>
    </row>
    <row r="427" spans="1:9" ht="22.5">
      <c r="A427" s="47"/>
      <c r="B427" s="48" t="s">
        <v>120</v>
      </c>
      <c r="C427" s="27" t="s">
        <v>53</v>
      </c>
      <c r="D427" s="27" t="s">
        <v>17</v>
      </c>
      <c r="E427" s="27" t="s">
        <v>121</v>
      </c>
      <c r="F427" s="28"/>
      <c r="G427" s="12">
        <f>SUM(G428:G429)</f>
        <v>541.19999999999993</v>
      </c>
      <c r="H427" s="12">
        <f>SUM(H428:H429)</f>
        <v>0</v>
      </c>
      <c r="I427" s="12">
        <f>SUM(I428:I429)</f>
        <v>541.19999999999993</v>
      </c>
    </row>
    <row r="428" spans="1:9" ht="33.75">
      <c r="A428" s="47"/>
      <c r="B428" s="31" t="s">
        <v>58</v>
      </c>
      <c r="C428" s="27" t="s">
        <v>53</v>
      </c>
      <c r="D428" s="27" t="s">
        <v>17</v>
      </c>
      <c r="E428" s="27" t="s">
        <v>121</v>
      </c>
      <c r="F428" s="28">
        <v>611</v>
      </c>
      <c r="G428" s="12">
        <v>335.09999999999997</v>
      </c>
      <c r="H428" s="12"/>
      <c r="I428" s="12">
        <f>G428+H428</f>
        <v>335.09999999999997</v>
      </c>
    </row>
    <row r="429" spans="1:9">
      <c r="A429" s="47"/>
      <c r="B429" s="29" t="s">
        <v>400</v>
      </c>
      <c r="C429" s="27" t="s">
        <v>53</v>
      </c>
      <c r="D429" s="27" t="s">
        <v>17</v>
      </c>
      <c r="E429" s="27" t="s">
        <v>121</v>
      </c>
      <c r="F429" s="28" t="s">
        <v>69</v>
      </c>
      <c r="G429" s="12">
        <v>206.1</v>
      </c>
      <c r="H429" s="12"/>
      <c r="I429" s="12">
        <f>G429+H429</f>
        <v>206.1</v>
      </c>
    </row>
    <row r="430" spans="1:9" ht="22.5">
      <c r="A430" s="13"/>
      <c r="B430" s="25" t="s">
        <v>192</v>
      </c>
      <c r="C430" s="27" t="s">
        <v>53</v>
      </c>
      <c r="D430" s="27" t="s">
        <v>17</v>
      </c>
      <c r="E430" s="27" t="s">
        <v>193</v>
      </c>
      <c r="F430" s="27"/>
      <c r="G430" s="12">
        <f>SUM(G431:G433)</f>
        <v>5682.7</v>
      </c>
      <c r="H430" s="12">
        <f>SUM(H431:H433)</f>
        <v>-56.6</v>
      </c>
      <c r="I430" s="12">
        <f>SUM(I431:I433)</f>
        <v>5626.0999999999995</v>
      </c>
    </row>
    <row r="431" spans="1:9" ht="33.75">
      <c r="A431" s="13"/>
      <c r="B431" s="25" t="s">
        <v>58</v>
      </c>
      <c r="C431" s="27" t="s">
        <v>53</v>
      </c>
      <c r="D431" s="27" t="s">
        <v>17</v>
      </c>
      <c r="E431" s="27" t="s">
        <v>193</v>
      </c>
      <c r="F431" s="27" t="s">
        <v>68</v>
      </c>
      <c r="G431" s="12">
        <v>4529.8999999999996</v>
      </c>
      <c r="H431" s="12"/>
      <c r="I431" s="12">
        <f>G431+H431</f>
        <v>4529.8999999999996</v>
      </c>
    </row>
    <row r="432" spans="1:9">
      <c r="A432" s="13"/>
      <c r="B432" s="25" t="s">
        <v>339</v>
      </c>
      <c r="C432" s="27" t="s">
        <v>53</v>
      </c>
      <c r="D432" s="27" t="s">
        <v>17</v>
      </c>
      <c r="E432" s="27" t="s">
        <v>193</v>
      </c>
      <c r="F432" s="27" t="s">
        <v>69</v>
      </c>
      <c r="G432" s="12">
        <v>56.6</v>
      </c>
      <c r="H432" s="12">
        <v>-56.6</v>
      </c>
      <c r="I432" s="12">
        <f>G432+H432</f>
        <v>0</v>
      </c>
    </row>
    <row r="433" spans="1:10" ht="45">
      <c r="A433" s="13"/>
      <c r="B433" s="29" t="s">
        <v>460</v>
      </c>
      <c r="C433" s="27" t="s">
        <v>53</v>
      </c>
      <c r="D433" s="27" t="s">
        <v>17</v>
      </c>
      <c r="E433" s="27" t="s">
        <v>193</v>
      </c>
      <c r="F433" s="27" t="s">
        <v>461</v>
      </c>
      <c r="G433" s="12">
        <v>1096.2</v>
      </c>
      <c r="H433" s="12"/>
      <c r="I433" s="12">
        <f>G433+H433</f>
        <v>1096.2</v>
      </c>
    </row>
    <row r="434" spans="1:10" ht="45">
      <c r="A434" s="13"/>
      <c r="B434" s="48" t="s">
        <v>458</v>
      </c>
      <c r="C434" s="27" t="s">
        <v>53</v>
      </c>
      <c r="D434" s="27" t="s">
        <v>17</v>
      </c>
      <c r="E434" s="27" t="s">
        <v>459</v>
      </c>
      <c r="F434" s="27"/>
      <c r="G434" s="12">
        <f>SUM(G435:G436)</f>
        <v>577.19999999999993</v>
      </c>
      <c r="H434" s="12">
        <f>SUM(H435:H436)</f>
        <v>0</v>
      </c>
      <c r="I434" s="12">
        <f>SUM(I435:I436)</f>
        <v>577.19999999999993</v>
      </c>
    </row>
    <row r="435" spans="1:10" ht="33.75">
      <c r="A435" s="13"/>
      <c r="B435" s="25" t="s">
        <v>344</v>
      </c>
      <c r="C435" s="27" t="s">
        <v>53</v>
      </c>
      <c r="D435" s="27" t="s">
        <v>17</v>
      </c>
      <c r="E435" s="27" t="s">
        <v>459</v>
      </c>
      <c r="F435" s="27" t="s">
        <v>68</v>
      </c>
      <c r="G435" s="12">
        <v>28.9</v>
      </c>
      <c r="H435" s="12"/>
      <c r="I435" s="12">
        <f>G435+H435</f>
        <v>28.9</v>
      </c>
    </row>
    <row r="436" spans="1:10" ht="33.75">
      <c r="A436" s="13"/>
      <c r="B436" s="25" t="s">
        <v>231</v>
      </c>
      <c r="C436" s="27" t="s">
        <v>53</v>
      </c>
      <c r="D436" s="27" t="s">
        <v>17</v>
      </c>
      <c r="E436" s="27" t="s">
        <v>459</v>
      </c>
      <c r="F436" s="27" t="s">
        <v>68</v>
      </c>
      <c r="G436" s="12">
        <v>548.29999999999995</v>
      </c>
      <c r="H436" s="12"/>
      <c r="I436" s="12">
        <f>G436+H436</f>
        <v>548.29999999999995</v>
      </c>
    </row>
    <row r="437" spans="1:10">
      <c r="A437" s="13"/>
      <c r="B437" s="31" t="s">
        <v>181</v>
      </c>
      <c r="C437" s="27" t="s">
        <v>53</v>
      </c>
      <c r="D437" s="27" t="s">
        <v>17</v>
      </c>
      <c r="E437" s="27" t="s">
        <v>182</v>
      </c>
      <c r="F437" s="27"/>
      <c r="G437" s="12">
        <f>G438+G441+G443+G445+G449</f>
        <v>13284.300000000001</v>
      </c>
      <c r="H437" s="12">
        <f t="shared" ref="H437:I437" si="64">H438+H441+H443+H445+H449</f>
        <v>0</v>
      </c>
      <c r="I437" s="12">
        <f t="shared" si="64"/>
        <v>13284.300000000001</v>
      </c>
    </row>
    <row r="438" spans="1:10" ht="22.5">
      <c r="A438" s="13"/>
      <c r="B438" s="48" t="s">
        <v>122</v>
      </c>
      <c r="C438" s="27" t="s">
        <v>53</v>
      </c>
      <c r="D438" s="27" t="s">
        <v>17</v>
      </c>
      <c r="E438" s="27" t="s">
        <v>123</v>
      </c>
      <c r="F438" s="27"/>
      <c r="G438" s="12">
        <f>SUM(G439:G440)</f>
        <v>3260.7</v>
      </c>
      <c r="H438" s="12">
        <f>SUM(H439:H440)</f>
        <v>0</v>
      </c>
      <c r="I438" s="12">
        <f>SUM(I439:I440)</f>
        <v>3260.7</v>
      </c>
    </row>
    <row r="439" spans="1:10" ht="33.75">
      <c r="A439" s="13"/>
      <c r="B439" s="31" t="s">
        <v>58</v>
      </c>
      <c r="C439" s="27" t="s">
        <v>53</v>
      </c>
      <c r="D439" s="27" t="s">
        <v>17</v>
      </c>
      <c r="E439" s="27" t="s">
        <v>123</v>
      </c>
      <c r="F439" s="28">
        <v>611</v>
      </c>
      <c r="G439" s="12">
        <v>2624.5</v>
      </c>
      <c r="H439" s="12"/>
      <c r="I439" s="12">
        <f>G439+H439</f>
        <v>2624.5</v>
      </c>
    </row>
    <row r="440" spans="1:10">
      <c r="A440" s="13"/>
      <c r="B440" s="25" t="s">
        <v>339</v>
      </c>
      <c r="C440" s="27" t="s">
        <v>53</v>
      </c>
      <c r="D440" s="27" t="s">
        <v>17</v>
      </c>
      <c r="E440" s="27" t="s">
        <v>123</v>
      </c>
      <c r="F440" s="28" t="s">
        <v>69</v>
      </c>
      <c r="G440" s="12">
        <v>636.20000000000005</v>
      </c>
      <c r="H440" s="12"/>
      <c r="I440" s="12">
        <f>G440+H440</f>
        <v>636.20000000000005</v>
      </c>
    </row>
    <row r="441" spans="1:10">
      <c r="A441" s="13"/>
      <c r="B441" s="25"/>
      <c r="C441" s="27" t="s">
        <v>53</v>
      </c>
      <c r="D441" s="27" t="s">
        <v>17</v>
      </c>
      <c r="E441" s="27" t="s">
        <v>398</v>
      </c>
      <c r="F441" s="28"/>
      <c r="G441" s="12">
        <f>SUM(G442)</f>
        <v>276.80000000000007</v>
      </c>
      <c r="H441" s="12">
        <f>SUM(H442)</f>
        <v>0</v>
      </c>
      <c r="I441" s="12">
        <f>SUM(I442)</f>
        <v>276.80000000000007</v>
      </c>
    </row>
    <row r="442" spans="1:10" ht="33.75">
      <c r="A442" s="13"/>
      <c r="B442" s="31" t="s">
        <v>58</v>
      </c>
      <c r="C442" s="27" t="s">
        <v>53</v>
      </c>
      <c r="D442" s="27" t="s">
        <v>17</v>
      </c>
      <c r="E442" s="27" t="s">
        <v>398</v>
      </c>
      <c r="F442" s="27" t="s">
        <v>68</v>
      </c>
      <c r="G442" s="12">
        <v>276.80000000000007</v>
      </c>
      <c r="H442" s="12"/>
      <c r="I442" s="12">
        <f>G442+H442</f>
        <v>276.80000000000007</v>
      </c>
    </row>
    <row r="443" spans="1:10">
      <c r="A443" s="13"/>
      <c r="B443" s="31"/>
      <c r="C443" s="27" t="s">
        <v>53</v>
      </c>
      <c r="D443" s="27" t="s">
        <v>17</v>
      </c>
      <c r="E443" s="27" t="s">
        <v>399</v>
      </c>
      <c r="F443" s="27"/>
      <c r="G443" s="12">
        <f>SUM(G444)</f>
        <v>5.5999999999999943</v>
      </c>
      <c r="H443" s="12">
        <f>SUM(H444)</f>
        <v>0</v>
      </c>
      <c r="I443" s="12">
        <f>SUM(I444)</f>
        <v>5.5999999999999943</v>
      </c>
    </row>
    <row r="444" spans="1:10" ht="33.75">
      <c r="A444" s="13"/>
      <c r="B444" s="31" t="s">
        <v>58</v>
      </c>
      <c r="C444" s="27" t="s">
        <v>53</v>
      </c>
      <c r="D444" s="27" t="s">
        <v>17</v>
      </c>
      <c r="E444" s="27" t="s">
        <v>399</v>
      </c>
      <c r="F444" s="27" t="s">
        <v>68</v>
      </c>
      <c r="G444" s="12">
        <v>5.5999999999999943</v>
      </c>
      <c r="H444" s="12"/>
      <c r="I444" s="12">
        <f>G444+H444</f>
        <v>5.5999999999999943</v>
      </c>
    </row>
    <row r="445" spans="1:10" ht="33.75">
      <c r="A445" s="13"/>
      <c r="B445" s="25" t="s">
        <v>194</v>
      </c>
      <c r="C445" s="27" t="s">
        <v>53</v>
      </c>
      <c r="D445" s="27" t="s">
        <v>17</v>
      </c>
      <c r="E445" s="27" t="s">
        <v>195</v>
      </c>
      <c r="F445" s="27"/>
      <c r="G445" s="12">
        <f>SUM(G446:G448)</f>
        <v>8963.2000000000007</v>
      </c>
      <c r="H445" s="12">
        <f>SUM(H446:H448)</f>
        <v>0</v>
      </c>
      <c r="I445" s="12">
        <f>SUM(I446:I448)</f>
        <v>8963.2000000000007</v>
      </c>
    </row>
    <row r="446" spans="1:10" ht="33.75">
      <c r="A446" s="13"/>
      <c r="B446" s="25" t="s">
        <v>58</v>
      </c>
      <c r="C446" s="27" t="s">
        <v>53</v>
      </c>
      <c r="D446" s="27" t="s">
        <v>17</v>
      </c>
      <c r="E446" s="27" t="s">
        <v>195</v>
      </c>
      <c r="F446" s="27" t="s">
        <v>68</v>
      </c>
      <c r="G446" s="12">
        <v>7828.3</v>
      </c>
      <c r="H446" s="12"/>
      <c r="I446" s="12">
        <f>G446+H446</f>
        <v>7828.3</v>
      </c>
      <c r="J446" s="5"/>
    </row>
    <row r="447" spans="1:10">
      <c r="A447" s="13"/>
      <c r="B447" s="25" t="s">
        <v>339</v>
      </c>
      <c r="C447" s="27" t="s">
        <v>53</v>
      </c>
      <c r="D447" s="27" t="s">
        <v>17</v>
      </c>
      <c r="E447" s="27" t="s">
        <v>195</v>
      </c>
      <c r="F447" s="27" t="s">
        <v>69</v>
      </c>
      <c r="G447" s="12">
        <v>89.1</v>
      </c>
      <c r="H447" s="12"/>
      <c r="I447" s="12">
        <f>G447+H447</f>
        <v>89.1</v>
      </c>
    </row>
    <row r="448" spans="1:10" ht="45">
      <c r="A448" s="13"/>
      <c r="B448" s="29" t="s">
        <v>460</v>
      </c>
      <c r="C448" s="27" t="s">
        <v>53</v>
      </c>
      <c r="D448" s="27" t="s">
        <v>17</v>
      </c>
      <c r="E448" s="27" t="s">
        <v>195</v>
      </c>
      <c r="F448" s="27" t="s">
        <v>461</v>
      </c>
      <c r="G448" s="12">
        <v>1045.8</v>
      </c>
      <c r="H448" s="12"/>
      <c r="I448" s="12">
        <f>G448+H448</f>
        <v>1045.8</v>
      </c>
    </row>
    <row r="449" spans="1:9" ht="56.25">
      <c r="A449" s="13"/>
      <c r="B449" s="48" t="s">
        <v>462</v>
      </c>
      <c r="C449" s="27" t="s">
        <v>53</v>
      </c>
      <c r="D449" s="27" t="s">
        <v>17</v>
      </c>
      <c r="E449" s="27" t="s">
        <v>463</v>
      </c>
      <c r="F449" s="27"/>
      <c r="G449" s="12">
        <f>SUM(G450:G451)</f>
        <v>778</v>
      </c>
      <c r="H449" s="12">
        <f>SUM(H450:H451)</f>
        <v>0</v>
      </c>
      <c r="I449" s="12">
        <f>SUM(I450:I451)</f>
        <v>778</v>
      </c>
    </row>
    <row r="450" spans="1:9" ht="33.75">
      <c r="A450" s="13"/>
      <c r="B450" s="25" t="s">
        <v>344</v>
      </c>
      <c r="C450" s="27" t="s">
        <v>53</v>
      </c>
      <c r="D450" s="27" t="s">
        <v>17</v>
      </c>
      <c r="E450" s="27" t="s">
        <v>463</v>
      </c>
      <c r="F450" s="27" t="s">
        <v>68</v>
      </c>
      <c r="G450" s="12">
        <v>38.9</v>
      </c>
      <c r="H450" s="12"/>
      <c r="I450" s="12">
        <f>G450+H450</f>
        <v>38.9</v>
      </c>
    </row>
    <row r="451" spans="1:9" ht="33.75">
      <c r="A451" s="13"/>
      <c r="B451" s="25" t="s">
        <v>231</v>
      </c>
      <c r="C451" s="27" t="s">
        <v>53</v>
      </c>
      <c r="D451" s="27" t="s">
        <v>17</v>
      </c>
      <c r="E451" s="27" t="s">
        <v>463</v>
      </c>
      <c r="F451" s="27" t="s">
        <v>68</v>
      </c>
      <c r="G451" s="12">
        <v>739.1</v>
      </c>
      <c r="H451" s="12"/>
      <c r="I451" s="12">
        <f>G451+H451</f>
        <v>739.1</v>
      </c>
    </row>
    <row r="452" spans="1:9" ht="21">
      <c r="A452" s="13"/>
      <c r="B452" s="16" t="s">
        <v>503</v>
      </c>
      <c r="C452" s="26" t="s">
        <v>53</v>
      </c>
      <c r="D452" s="26" t="s">
        <v>47</v>
      </c>
      <c r="E452" s="26"/>
      <c r="F452" s="27"/>
      <c r="G452" s="21">
        <f t="shared" ref="G452:I454" si="65">G453</f>
        <v>168</v>
      </c>
      <c r="H452" s="21">
        <f t="shared" si="65"/>
        <v>0</v>
      </c>
      <c r="I452" s="21">
        <f t="shared" si="65"/>
        <v>168</v>
      </c>
    </row>
    <row r="453" spans="1:9" ht="22.5">
      <c r="A453" s="13"/>
      <c r="B453" s="33" t="s">
        <v>164</v>
      </c>
      <c r="C453" s="27" t="s">
        <v>53</v>
      </c>
      <c r="D453" s="27" t="s">
        <v>47</v>
      </c>
      <c r="E453" s="27" t="s">
        <v>165</v>
      </c>
      <c r="F453" s="27"/>
      <c r="G453" s="12">
        <f t="shared" si="65"/>
        <v>168</v>
      </c>
      <c r="H453" s="12">
        <f t="shared" si="65"/>
        <v>0</v>
      </c>
      <c r="I453" s="12">
        <f t="shared" si="65"/>
        <v>168</v>
      </c>
    </row>
    <row r="454" spans="1:9">
      <c r="A454" s="13"/>
      <c r="B454" s="31" t="s">
        <v>205</v>
      </c>
      <c r="C454" s="27" t="s">
        <v>53</v>
      </c>
      <c r="D454" s="27" t="s">
        <v>47</v>
      </c>
      <c r="E454" s="27" t="s">
        <v>177</v>
      </c>
      <c r="F454" s="27"/>
      <c r="G454" s="12">
        <f t="shared" si="65"/>
        <v>168</v>
      </c>
      <c r="H454" s="12">
        <f t="shared" si="65"/>
        <v>0</v>
      </c>
      <c r="I454" s="12">
        <f t="shared" si="65"/>
        <v>168</v>
      </c>
    </row>
    <row r="455" spans="1:9" ht="22.5">
      <c r="A455" s="13"/>
      <c r="B455" s="31" t="s">
        <v>505</v>
      </c>
      <c r="C455" s="27" t="s">
        <v>53</v>
      </c>
      <c r="D455" s="27" t="s">
        <v>47</v>
      </c>
      <c r="E455" s="27" t="s">
        <v>504</v>
      </c>
      <c r="F455" s="27"/>
      <c r="G455" s="12">
        <f>SUM(G456:G456)</f>
        <v>168</v>
      </c>
      <c r="H455" s="12">
        <f>SUM(H456:H456)</f>
        <v>0</v>
      </c>
      <c r="I455" s="12">
        <f>SUM(I456:I456)</f>
        <v>168</v>
      </c>
    </row>
    <row r="456" spans="1:9" ht="22.5">
      <c r="A456" s="13"/>
      <c r="B456" s="31" t="s">
        <v>93</v>
      </c>
      <c r="C456" s="27" t="s">
        <v>53</v>
      </c>
      <c r="D456" s="27" t="s">
        <v>47</v>
      </c>
      <c r="E456" s="27" t="s">
        <v>504</v>
      </c>
      <c r="F456" s="27" t="s">
        <v>22</v>
      </c>
      <c r="G456" s="12">
        <f>133+35</f>
        <v>168</v>
      </c>
      <c r="H456" s="12"/>
      <c r="I456" s="12">
        <f>G456+H456</f>
        <v>168</v>
      </c>
    </row>
    <row r="457" spans="1:9">
      <c r="A457" s="13" t="s">
        <v>62</v>
      </c>
      <c r="B457" s="16" t="s">
        <v>146</v>
      </c>
      <c r="C457" s="10" t="s">
        <v>53</v>
      </c>
      <c r="D457" s="10" t="s">
        <v>53</v>
      </c>
      <c r="E457" s="10"/>
      <c r="F457" s="10"/>
      <c r="G457" s="49">
        <f t="shared" ref="G457:I459" si="66">G458</f>
        <v>379.7</v>
      </c>
      <c r="H457" s="49">
        <f t="shared" si="66"/>
        <v>-107</v>
      </c>
      <c r="I457" s="49">
        <f t="shared" si="66"/>
        <v>272.7</v>
      </c>
    </row>
    <row r="458" spans="1:9" ht="33.75">
      <c r="A458" s="13"/>
      <c r="B458" s="31" t="s">
        <v>278</v>
      </c>
      <c r="C458" s="27" t="s">
        <v>53</v>
      </c>
      <c r="D458" s="27" t="s">
        <v>53</v>
      </c>
      <c r="E458" s="27" t="s">
        <v>179</v>
      </c>
      <c r="F458" s="27"/>
      <c r="G458" s="50">
        <f t="shared" si="66"/>
        <v>379.7</v>
      </c>
      <c r="H458" s="50">
        <f t="shared" si="66"/>
        <v>-107</v>
      </c>
      <c r="I458" s="50">
        <f t="shared" si="66"/>
        <v>272.7</v>
      </c>
    </row>
    <row r="459" spans="1:9">
      <c r="A459" s="13"/>
      <c r="B459" s="31" t="s">
        <v>178</v>
      </c>
      <c r="C459" s="27" t="s">
        <v>53</v>
      </c>
      <c r="D459" s="27" t="s">
        <v>53</v>
      </c>
      <c r="E459" s="27" t="s">
        <v>180</v>
      </c>
      <c r="F459" s="27"/>
      <c r="G459" s="50">
        <f t="shared" si="66"/>
        <v>379.7</v>
      </c>
      <c r="H459" s="50">
        <f t="shared" si="66"/>
        <v>-107</v>
      </c>
      <c r="I459" s="50">
        <f t="shared" si="66"/>
        <v>272.7</v>
      </c>
    </row>
    <row r="460" spans="1:9">
      <c r="A460" s="13"/>
      <c r="B460" s="31" t="s">
        <v>348</v>
      </c>
      <c r="C460" s="27" t="s">
        <v>53</v>
      </c>
      <c r="D460" s="27" t="s">
        <v>53</v>
      </c>
      <c r="E460" s="27" t="s">
        <v>346</v>
      </c>
      <c r="F460" s="27"/>
      <c r="G460" s="12">
        <f>SUM(G461:G462)</f>
        <v>379.7</v>
      </c>
      <c r="H460" s="12">
        <f>SUM(H461:H462)</f>
        <v>-107</v>
      </c>
      <c r="I460" s="12">
        <f>SUM(I461:I462)</f>
        <v>272.7</v>
      </c>
    </row>
    <row r="461" spans="1:9" ht="22.5">
      <c r="A461" s="13"/>
      <c r="B461" s="31" t="s">
        <v>93</v>
      </c>
      <c r="C461" s="27" t="s">
        <v>53</v>
      </c>
      <c r="D461" s="27" t="s">
        <v>53</v>
      </c>
      <c r="E461" s="27" t="s">
        <v>346</v>
      </c>
      <c r="F461" s="27" t="s">
        <v>22</v>
      </c>
      <c r="G461" s="12">
        <v>292.2</v>
      </c>
      <c r="H461" s="12">
        <f>-115.5+8.5</f>
        <v>-107</v>
      </c>
      <c r="I461" s="12">
        <f>G461+H461</f>
        <v>185.2</v>
      </c>
    </row>
    <row r="462" spans="1:9">
      <c r="A462" s="13"/>
      <c r="B462" s="22" t="s">
        <v>349</v>
      </c>
      <c r="C462" s="27" t="s">
        <v>53</v>
      </c>
      <c r="D462" s="27" t="s">
        <v>53</v>
      </c>
      <c r="E462" s="27" t="s">
        <v>346</v>
      </c>
      <c r="F462" s="27" t="s">
        <v>347</v>
      </c>
      <c r="G462" s="12">
        <v>87.5</v>
      </c>
      <c r="H462" s="12"/>
      <c r="I462" s="12">
        <f>G462+H462</f>
        <v>87.5</v>
      </c>
    </row>
    <row r="463" spans="1:9">
      <c r="A463" s="13" t="s">
        <v>161</v>
      </c>
      <c r="B463" s="16" t="s">
        <v>63</v>
      </c>
      <c r="C463" s="10" t="s">
        <v>53</v>
      </c>
      <c r="D463" s="10" t="s">
        <v>43</v>
      </c>
      <c r="E463" s="10"/>
      <c r="F463" s="10"/>
      <c r="G463" s="21">
        <f>G464</f>
        <v>22529.300000000003</v>
      </c>
      <c r="H463" s="21">
        <f>H464</f>
        <v>110.9</v>
      </c>
      <c r="I463" s="21">
        <f t="shared" ref="I463" si="67">I464</f>
        <v>22640.200000000004</v>
      </c>
    </row>
    <row r="464" spans="1:9" ht="33.75">
      <c r="A464" s="13"/>
      <c r="B464" s="25" t="s">
        <v>278</v>
      </c>
      <c r="C464" s="27" t="s">
        <v>53</v>
      </c>
      <c r="D464" s="27" t="s">
        <v>43</v>
      </c>
      <c r="E464" s="27" t="s">
        <v>179</v>
      </c>
      <c r="F464" s="27"/>
      <c r="G464" s="12">
        <f>G465+G473+G487</f>
        <v>22529.300000000003</v>
      </c>
      <c r="H464" s="12">
        <f t="shared" ref="H464:I464" si="68">H465+H473+H487</f>
        <v>110.9</v>
      </c>
      <c r="I464" s="12">
        <f t="shared" si="68"/>
        <v>22640.200000000004</v>
      </c>
    </row>
    <row r="465" spans="1:9" ht="22.5">
      <c r="A465" s="13"/>
      <c r="B465" s="31" t="s">
        <v>125</v>
      </c>
      <c r="C465" s="27" t="s">
        <v>53</v>
      </c>
      <c r="D465" s="27" t="s">
        <v>43</v>
      </c>
      <c r="E465" s="27" t="s">
        <v>281</v>
      </c>
      <c r="F465" s="27"/>
      <c r="G465" s="12">
        <f>G466</f>
        <v>2929.9</v>
      </c>
      <c r="H465" s="12">
        <f>H466</f>
        <v>0</v>
      </c>
      <c r="I465" s="12">
        <f>I466</f>
        <v>2929.9</v>
      </c>
    </row>
    <row r="466" spans="1:9" ht="22.5">
      <c r="A466" s="13"/>
      <c r="B466" s="31" t="s">
        <v>126</v>
      </c>
      <c r="C466" s="27" t="s">
        <v>53</v>
      </c>
      <c r="D466" s="27" t="s">
        <v>43</v>
      </c>
      <c r="E466" s="27" t="s">
        <v>240</v>
      </c>
      <c r="F466" s="27"/>
      <c r="G466" s="12">
        <f>G467+G470</f>
        <v>2929.9</v>
      </c>
      <c r="H466" s="12">
        <f>H467+H470</f>
        <v>0</v>
      </c>
      <c r="I466" s="12">
        <f>I467+I470</f>
        <v>2929.9</v>
      </c>
    </row>
    <row r="467" spans="1:9" ht="22.5">
      <c r="A467" s="13"/>
      <c r="B467" s="31" t="s">
        <v>127</v>
      </c>
      <c r="C467" s="27" t="s">
        <v>53</v>
      </c>
      <c r="D467" s="27" t="s">
        <v>43</v>
      </c>
      <c r="E467" s="27" t="s">
        <v>241</v>
      </c>
      <c r="F467" s="27"/>
      <c r="G467" s="12">
        <f>G468+G469</f>
        <v>2710.5</v>
      </c>
      <c r="H467" s="12">
        <f>H468+H469</f>
        <v>0</v>
      </c>
      <c r="I467" s="12">
        <f>I468+I469</f>
        <v>2710.5</v>
      </c>
    </row>
    <row r="468" spans="1:9">
      <c r="A468" s="13"/>
      <c r="B468" s="31" t="s">
        <v>89</v>
      </c>
      <c r="C468" s="27" t="s">
        <v>53</v>
      </c>
      <c r="D468" s="27" t="s">
        <v>43</v>
      </c>
      <c r="E468" s="27" t="s">
        <v>241</v>
      </c>
      <c r="F468" s="28" t="s">
        <v>13</v>
      </c>
      <c r="G468" s="12">
        <v>2081.8000000000002</v>
      </c>
      <c r="H468" s="12"/>
      <c r="I468" s="12">
        <f>G468+H468</f>
        <v>2081.8000000000002</v>
      </c>
    </row>
    <row r="469" spans="1:9" ht="33.75">
      <c r="A469" s="13"/>
      <c r="B469" s="31" t="s">
        <v>90</v>
      </c>
      <c r="C469" s="27" t="s">
        <v>53</v>
      </c>
      <c r="D469" s="27" t="s">
        <v>43</v>
      </c>
      <c r="E469" s="27" t="s">
        <v>241</v>
      </c>
      <c r="F469" s="28" t="s">
        <v>91</v>
      </c>
      <c r="G469" s="12">
        <v>628.70000000000005</v>
      </c>
      <c r="H469" s="12"/>
      <c r="I469" s="12">
        <f>G469+H469</f>
        <v>628.70000000000005</v>
      </c>
    </row>
    <row r="470" spans="1:9" ht="22.5">
      <c r="A470" s="13"/>
      <c r="B470" s="31" t="s">
        <v>351</v>
      </c>
      <c r="C470" s="27" t="s">
        <v>53</v>
      </c>
      <c r="D470" s="27" t="s">
        <v>43</v>
      </c>
      <c r="E470" s="27" t="s">
        <v>350</v>
      </c>
      <c r="F470" s="27"/>
      <c r="G470" s="12">
        <f>SUM(G471:G472)</f>
        <v>219.4</v>
      </c>
      <c r="H470" s="12">
        <f>SUM(H471:H472)</f>
        <v>0</v>
      </c>
      <c r="I470" s="12">
        <f>SUM(I471:I472)</f>
        <v>219.4</v>
      </c>
    </row>
    <row r="471" spans="1:9" ht="22.5">
      <c r="A471" s="13"/>
      <c r="B471" s="31" t="s">
        <v>14</v>
      </c>
      <c r="C471" s="27" t="s">
        <v>53</v>
      </c>
      <c r="D471" s="27" t="s">
        <v>43</v>
      </c>
      <c r="E471" s="27" t="s">
        <v>350</v>
      </c>
      <c r="F471" s="28" t="s">
        <v>20</v>
      </c>
      <c r="G471" s="12">
        <v>168.5</v>
      </c>
      <c r="H471" s="12"/>
      <c r="I471" s="12">
        <f>G471+H471</f>
        <v>168.5</v>
      </c>
    </row>
    <row r="472" spans="1:9" ht="33.75">
      <c r="A472" s="13"/>
      <c r="B472" s="31" t="s">
        <v>90</v>
      </c>
      <c r="C472" s="27" t="s">
        <v>53</v>
      </c>
      <c r="D472" s="27" t="s">
        <v>43</v>
      </c>
      <c r="E472" s="27" t="s">
        <v>350</v>
      </c>
      <c r="F472" s="28" t="s">
        <v>91</v>
      </c>
      <c r="G472" s="12">
        <v>50.9</v>
      </c>
      <c r="H472" s="12"/>
      <c r="I472" s="12">
        <f>G472+H472</f>
        <v>50.9</v>
      </c>
    </row>
    <row r="473" spans="1:9" ht="33.75">
      <c r="A473" s="13"/>
      <c r="B473" s="31" t="s">
        <v>282</v>
      </c>
      <c r="C473" s="27" t="s">
        <v>53</v>
      </c>
      <c r="D473" s="27" t="s">
        <v>43</v>
      </c>
      <c r="E473" s="27" t="s">
        <v>283</v>
      </c>
      <c r="F473" s="27"/>
      <c r="G473" s="12">
        <f>G474+G484</f>
        <v>18151.900000000001</v>
      </c>
      <c r="H473" s="12">
        <f t="shared" ref="H473:I473" si="69">H474+H484</f>
        <v>100.9</v>
      </c>
      <c r="I473" s="12">
        <f t="shared" si="69"/>
        <v>18252.800000000003</v>
      </c>
    </row>
    <row r="474" spans="1:9" ht="22.5">
      <c r="A474" s="13"/>
      <c r="B474" s="31" t="s">
        <v>128</v>
      </c>
      <c r="C474" s="27" t="s">
        <v>53</v>
      </c>
      <c r="D474" s="27" t="s">
        <v>43</v>
      </c>
      <c r="E474" s="27" t="s">
        <v>270</v>
      </c>
      <c r="F474" s="27"/>
      <c r="G474" s="12">
        <f>G475+G478</f>
        <v>18091.2</v>
      </c>
      <c r="H474" s="12">
        <f>H475+H478</f>
        <v>100.9</v>
      </c>
      <c r="I474" s="12">
        <f>I475+I478</f>
        <v>18192.100000000002</v>
      </c>
    </row>
    <row r="475" spans="1:9" ht="22.5">
      <c r="A475" s="13"/>
      <c r="B475" s="31" t="s">
        <v>129</v>
      </c>
      <c r="C475" s="27" t="s">
        <v>53</v>
      </c>
      <c r="D475" s="27" t="s">
        <v>43</v>
      </c>
      <c r="E475" s="27" t="s">
        <v>267</v>
      </c>
      <c r="F475" s="27"/>
      <c r="G475" s="12">
        <f>G476+G477</f>
        <v>13505.1</v>
      </c>
      <c r="H475" s="12">
        <f>H476+H477</f>
        <v>0</v>
      </c>
      <c r="I475" s="12">
        <f>I476+I477</f>
        <v>13505.1</v>
      </c>
    </row>
    <row r="476" spans="1:9">
      <c r="A476" s="13"/>
      <c r="B476" s="31" t="s">
        <v>150</v>
      </c>
      <c r="C476" s="27" t="s">
        <v>53</v>
      </c>
      <c r="D476" s="27" t="s">
        <v>43</v>
      </c>
      <c r="E476" s="27" t="s">
        <v>267</v>
      </c>
      <c r="F476" s="27" t="s">
        <v>35</v>
      </c>
      <c r="G476" s="12">
        <v>10372.6</v>
      </c>
      <c r="H476" s="12"/>
      <c r="I476" s="12">
        <f>G476+H476</f>
        <v>10372.6</v>
      </c>
    </row>
    <row r="477" spans="1:9" ht="22.5">
      <c r="A477" s="13"/>
      <c r="B477" s="31" t="s">
        <v>151</v>
      </c>
      <c r="C477" s="27" t="s">
        <v>53</v>
      </c>
      <c r="D477" s="27" t="s">
        <v>43</v>
      </c>
      <c r="E477" s="27" t="s">
        <v>267</v>
      </c>
      <c r="F477" s="27" t="s">
        <v>109</v>
      </c>
      <c r="G477" s="12">
        <v>3132.5</v>
      </c>
      <c r="H477" s="12"/>
      <c r="I477" s="12">
        <f>G477+H477</f>
        <v>3132.5</v>
      </c>
    </row>
    <row r="478" spans="1:9" ht="22.5">
      <c r="A478" s="13"/>
      <c r="B478" s="31" t="s">
        <v>130</v>
      </c>
      <c r="C478" s="27" t="s">
        <v>53</v>
      </c>
      <c r="D478" s="27" t="s">
        <v>43</v>
      </c>
      <c r="E478" s="27" t="s">
        <v>268</v>
      </c>
      <c r="F478" s="27"/>
      <c r="G478" s="12">
        <f>SUM(G479:G483)</f>
        <v>4586.1000000000004</v>
      </c>
      <c r="H478" s="12">
        <f>SUM(H479:H483)</f>
        <v>100.9</v>
      </c>
      <c r="I478" s="12">
        <f>SUM(I479:I483)</f>
        <v>4687.0000000000009</v>
      </c>
    </row>
    <row r="479" spans="1:9" ht="22.5">
      <c r="A479" s="13"/>
      <c r="B479" s="31" t="s">
        <v>307</v>
      </c>
      <c r="C479" s="27" t="s">
        <v>53</v>
      </c>
      <c r="D479" s="27" t="s">
        <v>43</v>
      </c>
      <c r="E479" s="27" t="s">
        <v>268</v>
      </c>
      <c r="F479" s="28">
        <v>112</v>
      </c>
      <c r="G479" s="12">
        <v>15.6</v>
      </c>
      <c r="H479" s="12"/>
      <c r="I479" s="12">
        <f>G479+H479</f>
        <v>15.6</v>
      </c>
    </row>
    <row r="480" spans="1:9" ht="22.5">
      <c r="A480" s="13"/>
      <c r="B480" s="31" t="s">
        <v>21</v>
      </c>
      <c r="C480" s="27" t="s">
        <v>53</v>
      </c>
      <c r="D480" s="27" t="s">
        <v>43</v>
      </c>
      <c r="E480" s="27" t="s">
        <v>268</v>
      </c>
      <c r="F480" s="28">
        <v>242</v>
      </c>
      <c r="G480" s="12">
        <v>668.9</v>
      </c>
      <c r="H480" s="12">
        <v>118</v>
      </c>
      <c r="I480" s="12">
        <f>G480+H480</f>
        <v>786.9</v>
      </c>
    </row>
    <row r="481" spans="1:9" ht="22.5">
      <c r="A481" s="13"/>
      <c r="B481" s="31" t="s">
        <v>93</v>
      </c>
      <c r="C481" s="27" t="s">
        <v>53</v>
      </c>
      <c r="D481" s="27" t="s">
        <v>43</v>
      </c>
      <c r="E481" s="27" t="s">
        <v>268</v>
      </c>
      <c r="F481" s="28">
        <v>244</v>
      </c>
      <c r="G481" s="12">
        <v>3813.8</v>
      </c>
      <c r="H481" s="12">
        <v>-17.100000000000001</v>
      </c>
      <c r="I481" s="12">
        <f>G481+H481</f>
        <v>3796.7000000000003</v>
      </c>
    </row>
    <row r="482" spans="1:9">
      <c r="A482" s="13"/>
      <c r="B482" s="25" t="s">
        <v>23</v>
      </c>
      <c r="C482" s="27" t="s">
        <v>53</v>
      </c>
      <c r="D482" s="27" t="s">
        <v>43</v>
      </c>
      <c r="E482" s="27" t="s">
        <v>268</v>
      </c>
      <c r="F482" s="28" t="s">
        <v>101</v>
      </c>
      <c r="G482" s="12">
        <v>77.5</v>
      </c>
      <c r="H482" s="12"/>
      <c r="I482" s="12">
        <f>G482+H482</f>
        <v>77.5</v>
      </c>
    </row>
    <row r="483" spans="1:9">
      <c r="A483" s="13"/>
      <c r="B483" s="31" t="s">
        <v>102</v>
      </c>
      <c r="C483" s="27" t="s">
        <v>53</v>
      </c>
      <c r="D483" s="27" t="s">
        <v>43</v>
      </c>
      <c r="E483" s="27" t="s">
        <v>268</v>
      </c>
      <c r="F483" s="28" t="s">
        <v>36</v>
      </c>
      <c r="G483" s="12">
        <v>10.3</v>
      </c>
      <c r="H483" s="12"/>
      <c r="I483" s="12">
        <f>G483+H483</f>
        <v>10.3</v>
      </c>
    </row>
    <row r="484" spans="1:9" ht="22.5">
      <c r="A484" s="13"/>
      <c r="B484" s="31" t="s">
        <v>239</v>
      </c>
      <c r="C484" s="27" t="s">
        <v>53</v>
      </c>
      <c r="D484" s="27" t="s">
        <v>43</v>
      </c>
      <c r="E484" s="27" t="s">
        <v>269</v>
      </c>
      <c r="F484" s="28"/>
      <c r="G484" s="12">
        <f>SUM(G485:G486)</f>
        <v>60.699999999999996</v>
      </c>
      <c r="H484" s="12">
        <f t="shared" ref="H484:I484" si="70">SUM(H485:H486)</f>
        <v>0</v>
      </c>
      <c r="I484" s="12">
        <f t="shared" si="70"/>
        <v>60.699999999999996</v>
      </c>
    </row>
    <row r="485" spans="1:9" ht="22.5">
      <c r="A485" s="13"/>
      <c r="B485" s="31" t="s">
        <v>93</v>
      </c>
      <c r="C485" s="27" t="s">
        <v>53</v>
      </c>
      <c r="D485" s="27" t="s">
        <v>43</v>
      </c>
      <c r="E485" s="27" t="s">
        <v>269</v>
      </c>
      <c r="F485" s="28" t="s">
        <v>22</v>
      </c>
      <c r="G485" s="12">
        <v>8.4</v>
      </c>
      <c r="H485" s="12"/>
      <c r="I485" s="12">
        <f>G485+H485</f>
        <v>8.4</v>
      </c>
    </row>
    <row r="486" spans="1:9">
      <c r="A486" s="13"/>
      <c r="B486" s="25" t="s">
        <v>273</v>
      </c>
      <c r="C486" s="27" t="s">
        <v>53</v>
      </c>
      <c r="D486" s="27" t="s">
        <v>43</v>
      </c>
      <c r="E486" s="27" t="s">
        <v>269</v>
      </c>
      <c r="F486" s="28" t="s">
        <v>274</v>
      </c>
      <c r="G486" s="12">
        <v>52.3</v>
      </c>
      <c r="H486" s="12"/>
      <c r="I486" s="12">
        <f>G486+H486</f>
        <v>52.3</v>
      </c>
    </row>
    <row r="487" spans="1:9">
      <c r="A487" s="13"/>
      <c r="B487" s="31" t="s">
        <v>178</v>
      </c>
      <c r="C487" s="27" t="s">
        <v>53</v>
      </c>
      <c r="D487" s="27" t="s">
        <v>43</v>
      </c>
      <c r="E487" s="27" t="s">
        <v>180</v>
      </c>
      <c r="F487" s="27"/>
      <c r="G487" s="12">
        <f>G488+G490</f>
        <v>1447.5</v>
      </c>
      <c r="H487" s="12">
        <f t="shared" ref="H487:I487" si="71">H488+H490</f>
        <v>10</v>
      </c>
      <c r="I487" s="12">
        <f t="shared" si="71"/>
        <v>1457.5</v>
      </c>
    </row>
    <row r="488" spans="1:9" ht="22.5">
      <c r="A488" s="13"/>
      <c r="B488" s="31" t="s">
        <v>116</v>
      </c>
      <c r="C488" s="27" t="s">
        <v>53</v>
      </c>
      <c r="D488" s="27" t="s">
        <v>43</v>
      </c>
      <c r="E488" s="27" t="s">
        <v>117</v>
      </c>
      <c r="F488" s="27"/>
      <c r="G488" s="12">
        <f>G489</f>
        <v>300</v>
      </c>
      <c r="H488" s="12">
        <f>H489</f>
        <v>0</v>
      </c>
      <c r="I488" s="12">
        <f>I489</f>
        <v>300</v>
      </c>
    </row>
    <row r="489" spans="1:9" ht="33.75">
      <c r="A489" s="13"/>
      <c r="B489" s="31" t="s">
        <v>58</v>
      </c>
      <c r="C489" s="27" t="s">
        <v>53</v>
      </c>
      <c r="D489" s="27" t="s">
        <v>43</v>
      </c>
      <c r="E489" s="27" t="s">
        <v>117</v>
      </c>
      <c r="F489" s="28">
        <v>611</v>
      </c>
      <c r="G489" s="12">
        <v>300</v>
      </c>
      <c r="H489" s="12"/>
      <c r="I489" s="12">
        <f>G489+H489</f>
        <v>300</v>
      </c>
    </row>
    <row r="490" spans="1:9" ht="22.5">
      <c r="A490" s="13"/>
      <c r="B490" s="29" t="s">
        <v>124</v>
      </c>
      <c r="C490" s="27" t="s">
        <v>53</v>
      </c>
      <c r="D490" s="27" t="s">
        <v>43</v>
      </c>
      <c r="E490" s="27" t="s">
        <v>464</v>
      </c>
      <c r="F490" s="27"/>
      <c r="G490" s="12">
        <f>SUM(G491:G492)</f>
        <v>1147.5</v>
      </c>
      <c r="H490" s="12">
        <f t="shared" ref="H490:I490" si="72">SUM(H491:H492)</f>
        <v>10</v>
      </c>
      <c r="I490" s="12">
        <f t="shared" si="72"/>
        <v>1157.5</v>
      </c>
    </row>
    <row r="491" spans="1:9" ht="22.5">
      <c r="A491" s="13"/>
      <c r="B491" s="29" t="s">
        <v>502</v>
      </c>
      <c r="C491" s="27" t="s">
        <v>53</v>
      </c>
      <c r="D491" s="27" t="s">
        <v>43</v>
      </c>
      <c r="E491" s="27" t="s">
        <v>464</v>
      </c>
      <c r="F491" s="27" t="s">
        <v>74</v>
      </c>
      <c r="G491" s="12">
        <v>231.2</v>
      </c>
      <c r="H491" s="12">
        <v>10</v>
      </c>
      <c r="I491" s="12">
        <f>G491+H491</f>
        <v>241.2</v>
      </c>
    </row>
    <row r="492" spans="1:9">
      <c r="A492" s="13"/>
      <c r="B492" s="29" t="s">
        <v>238</v>
      </c>
      <c r="C492" s="27" t="s">
        <v>53</v>
      </c>
      <c r="D492" s="27" t="s">
        <v>43</v>
      </c>
      <c r="E492" s="27" t="s">
        <v>464</v>
      </c>
      <c r="F492" s="28">
        <v>612</v>
      </c>
      <c r="G492" s="12">
        <v>916.3</v>
      </c>
      <c r="H492" s="12"/>
      <c r="I492" s="12">
        <f>G492+H492</f>
        <v>916.3</v>
      </c>
    </row>
    <row r="493" spans="1:9">
      <c r="A493" s="9">
        <v>7</v>
      </c>
      <c r="B493" s="16" t="s">
        <v>64</v>
      </c>
      <c r="C493" s="10" t="s">
        <v>65</v>
      </c>
      <c r="D493" s="10" t="s">
        <v>54</v>
      </c>
      <c r="E493" s="10"/>
      <c r="F493" s="10"/>
      <c r="G493" s="21">
        <f t="shared" ref="G493:I495" si="73">G494</f>
        <v>55500.500000000007</v>
      </c>
      <c r="H493" s="21">
        <f t="shared" si="73"/>
        <v>14574.900000000001</v>
      </c>
      <c r="I493" s="21">
        <f t="shared" si="73"/>
        <v>70075.400000000009</v>
      </c>
    </row>
    <row r="494" spans="1:9">
      <c r="A494" s="13" t="s">
        <v>66</v>
      </c>
      <c r="B494" s="16" t="s">
        <v>67</v>
      </c>
      <c r="C494" s="26" t="s">
        <v>65</v>
      </c>
      <c r="D494" s="26" t="s">
        <v>8</v>
      </c>
      <c r="E494" s="26"/>
      <c r="F494" s="26"/>
      <c r="G494" s="21">
        <f>G495+G548</f>
        <v>55500.500000000007</v>
      </c>
      <c r="H494" s="21">
        <f>H495+H548</f>
        <v>14574.900000000001</v>
      </c>
      <c r="I494" s="21">
        <f>I495+I548</f>
        <v>70075.400000000009</v>
      </c>
    </row>
    <row r="495" spans="1:9" ht="33.75">
      <c r="A495" s="13"/>
      <c r="B495" s="31" t="s">
        <v>278</v>
      </c>
      <c r="C495" s="27" t="s">
        <v>65</v>
      </c>
      <c r="D495" s="27" t="s">
        <v>8</v>
      </c>
      <c r="E495" s="27" t="s">
        <v>179</v>
      </c>
      <c r="F495" s="27"/>
      <c r="G495" s="12">
        <f t="shared" si="73"/>
        <v>54383.200000000004</v>
      </c>
      <c r="H495" s="12">
        <f t="shared" si="73"/>
        <v>9487.1</v>
      </c>
      <c r="I495" s="12">
        <f t="shared" si="73"/>
        <v>63870.3</v>
      </c>
    </row>
    <row r="496" spans="1:9">
      <c r="A496" s="13"/>
      <c r="B496" s="31" t="s">
        <v>181</v>
      </c>
      <c r="C496" s="27" t="s">
        <v>65</v>
      </c>
      <c r="D496" s="27" t="s">
        <v>8</v>
      </c>
      <c r="E496" s="27" t="s">
        <v>182</v>
      </c>
      <c r="F496" s="27"/>
      <c r="G496" s="12">
        <f>G497+G500+G502+G504+G506+G508+G510+G513+G540+G537+G519+G523+G525+G527+G529+G531+G534+G546+G516+G543</f>
        <v>54383.200000000004</v>
      </c>
      <c r="H496" s="12">
        <f t="shared" ref="H496:I496" si="74">H497+H500+H502+H504+H506+H508+H510+H513+H540+H537+H519+H523+H525+H527+H529+H531+H534+H546+H516+H543</f>
        <v>9487.1</v>
      </c>
      <c r="I496" s="12">
        <f t="shared" si="74"/>
        <v>63870.3</v>
      </c>
    </row>
    <row r="497" spans="1:9">
      <c r="A497" s="13"/>
      <c r="B497" s="31" t="s">
        <v>134</v>
      </c>
      <c r="C497" s="27" t="s">
        <v>65</v>
      </c>
      <c r="D497" s="27" t="s">
        <v>8</v>
      </c>
      <c r="E497" s="27" t="s">
        <v>284</v>
      </c>
      <c r="F497" s="27"/>
      <c r="G497" s="12">
        <f>SUM(G498:G499)</f>
        <v>2565.1</v>
      </c>
      <c r="H497" s="12">
        <f t="shared" ref="H497:I497" si="75">SUM(H498:H499)</f>
        <v>0</v>
      </c>
      <c r="I497" s="12">
        <f t="shared" si="75"/>
        <v>2565.1</v>
      </c>
    </row>
    <row r="498" spans="1:9" ht="33.75">
      <c r="A498" s="13"/>
      <c r="B498" s="31" t="s">
        <v>57</v>
      </c>
      <c r="C498" s="27" t="s">
        <v>65</v>
      </c>
      <c r="D498" s="27" t="s">
        <v>8</v>
      </c>
      <c r="E498" s="27" t="s">
        <v>284</v>
      </c>
      <c r="F498" s="51" t="s">
        <v>68</v>
      </c>
      <c r="G498" s="12">
        <v>1942.1</v>
      </c>
      <c r="H498" s="12"/>
      <c r="I498" s="12">
        <f t="shared" ref="I498:I526" si="76">G498+H498</f>
        <v>1942.1</v>
      </c>
    </row>
    <row r="499" spans="1:9">
      <c r="A499" s="13"/>
      <c r="B499" s="31" t="s">
        <v>339</v>
      </c>
      <c r="C499" s="27" t="s">
        <v>65</v>
      </c>
      <c r="D499" s="27" t="s">
        <v>8</v>
      </c>
      <c r="E499" s="27" t="s">
        <v>284</v>
      </c>
      <c r="F499" s="51">
        <v>612</v>
      </c>
      <c r="G499" s="12">
        <v>623</v>
      </c>
      <c r="H499" s="12"/>
      <c r="I499" s="12">
        <f t="shared" si="76"/>
        <v>623</v>
      </c>
    </row>
    <row r="500" spans="1:9" ht="22.5">
      <c r="A500" s="13"/>
      <c r="B500" s="31" t="s">
        <v>341</v>
      </c>
      <c r="C500" s="27" t="s">
        <v>65</v>
      </c>
      <c r="D500" s="27" t="s">
        <v>8</v>
      </c>
      <c r="E500" s="27" t="s">
        <v>352</v>
      </c>
      <c r="F500" s="28"/>
      <c r="G500" s="12">
        <f>SUM(G501)</f>
        <v>5</v>
      </c>
      <c r="H500" s="12">
        <f t="shared" ref="H500:I500" si="77">SUM(H501)</f>
        <v>0</v>
      </c>
      <c r="I500" s="12">
        <f t="shared" si="77"/>
        <v>5</v>
      </c>
    </row>
    <row r="501" spans="1:9" ht="33.75">
      <c r="A501" s="13"/>
      <c r="B501" s="31" t="s">
        <v>58</v>
      </c>
      <c r="C501" s="27" t="s">
        <v>65</v>
      </c>
      <c r="D501" s="27" t="s">
        <v>8</v>
      </c>
      <c r="E501" s="27" t="s">
        <v>352</v>
      </c>
      <c r="F501" s="51" t="s">
        <v>68</v>
      </c>
      <c r="G501" s="12">
        <v>5</v>
      </c>
      <c r="H501" s="12"/>
      <c r="I501" s="12">
        <f t="shared" si="76"/>
        <v>5</v>
      </c>
    </row>
    <row r="502" spans="1:9" ht="22.5">
      <c r="A502" s="13"/>
      <c r="B502" s="31" t="s">
        <v>257</v>
      </c>
      <c r="C502" s="27" t="s">
        <v>65</v>
      </c>
      <c r="D502" s="27" t="s">
        <v>8</v>
      </c>
      <c r="E502" s="27" t="s">
        <v>286</v>
      </c>
      <c r="F502" s="28"/>
      <c r="G502" s="12">
        <f>SUM(G503)</f>
        <v>75.300000000000011</v>
      </c>
      <c r="H502" s="12">
        <f t="shared" ref="H502:I502" si="78">SUM(H503)</f>
        <v>0</v>
      </c>
      <c r="I502" s="12">
        <f t="shared" si="78"/>
        <v>75.300000000000011</v>
      </c>
    </row>
    <row r="503" spans="1:9" ht="33.75">
      <c r="A503" s="13"/>
      <c r="B503" s="31" t="s">
        <v>58</v>
      </c>
      <c r="C503" s="27" t="s">
        <v>65</v>
      </c>
      <c r="D503" s="27" t="s">
        <v>8</v>
      </c>
      <c r="E503" s="27" t="s">
        <v>286</v>
      </c>
      <c r="F503" s="27" t="s">
        <v>68</v>
      </c>
      <c r="G503" s="12">
        <v>75.300000000000011</v>
      </c>
      <c r="H503" s="12"/>
      <c r="I503" s="12">
        <f t="shared" si="76"/>
        <v>75.300000000000011</v>
      </c>
    </row>
    <row r="504" spans="1:9" ht="22.5">
      <c r="A504" s="13"/>
      <c r="B504" s="29" t="s">
        <v>389</v>
      </c>
      <c r="C504" s="27" t="s">
        <v>65</v>
      </c>
      <c r="D504" s="27" t="s">
        <v>8</v>
      </c>
      <c r="E504" s="27" t="s">
        <v>390</v>
      </c>
      <c r="F504" s="28"/>
      <c r="G504" s="12">
        <f>SUM(G505)</f>
        <v>19</v>
      </c>
      <c r="H504" s="12">
        <f t="shared" ref="H504:I504" si="79">SUM(H505)</f>
        <v>0</v>
      </c>
      <c r="I504" s="12">
        <f t="shared" si="79"/>
        <v>19</v>
      </c>
    </row>
    <row r="505" spans="1:9" ht="33.75">
      <c r="A505" s="13"/>
      <c r="B505" s="29" t="s">
        <v>58</v>
      </c>
      <c r="C505" s="27" t="s">
        <v>65</v>
      </c>
      <c r="D505" s="27" t="s">
        <v>8</v>
      </c>
      <c r="E505" s="27" t="s">
        <v>390</v>
      </c>
      <c r="F505" s="27" t="s">
        <v>68</v>
      </c>
      <c r="G505" s="12">
        <v>19</v>
      </c>
      <c r="H505" s="12"/>
      <c r="I505" s="12">
        <f t="shared" si="76"/>
        <v>19</v>
      </c>
    </row>
    <row r="506" spans="1:9" ht="22.5">
      <c r="A506" s="13"/>
      <c r="B506" s="29" t="s">
        <v>256</v>
      </c>
      <c r="C506" s="27" t="s">
        <v>65</v>
      </c>
      <c r="D506" s="27" t="s">
        <v>8</v>
      </c>
      <c r="E506" s="27" t="s">
        <v>285</v>
      </c>
      <c r="F506" s="28"/>
      <c r="G506" s="12">
        <f>SUM(G507)</f>
        <v>25</v>
      </c>
      <c r="H506" s="12">
        <f t="shared" ref="H506:I506" si="80">SUM(H507)</f>
        <v>0</v>
      </c>
      <c r="I506" s="12">
        <f t="shared" si="80"/>
        <v>25</v>
      </c>
    </row>
    <row r="507" spans="1:9" ht="33.75">
      <c r="A507" s="13"/>
      <c r="B507" s="29" t="s">
        <v>58</v>
      </c>
      <c r="C507" s="27" t="s">
        <v>65</v>
      </c>
      <c r="D507" s="27" t="s">
        <v>8</v>
      </c>
      <c r="E507" s="27" t="s">
        <v>285</v>
      </c>
      <c r="F507" s="27" t="s">
        <v>68</v>
      </c>
      <c r="G507" s="12">
        <v>25</v>
      </c>
      <c r="H507" s="12"/>
      <c r="I507" s="12">
        <f t="shared" si="76"/>
        <v>25</v>
      </c>
    </row>
    <row r="508" spans="1:9" ht="22.5">
      <c r="A508" s="13"/>
      <c r="B508" s="25" t="s">
        <v>198</v>
      </c>
      <c r="C508" s="27" t="s">
        <v>65</v>
      </c>
      <c r="D508" s="27" t="s">
        <v>8</v>
      </c>
      <c r="E508" s="27" t="s">
        <v>287</v>
      </c>
      <c r="F508" s="28"/>
      <c r="G508" s="12">
        <f>SUM(G509)</f>
        <v>11498.9</v>
      </c>
      <c r="H508" s="12">
        <f t="shared" ref="H508:I508" si="81">SUM(H509)</f>
        <v>-57.5</v>
      </c>
      <c r="I508" s="12">
        <f t="shared" si="81"/>
        <v>11441.4</v>
      </c>
    </row>
    <row r="509" spans="1:9" ht="33.75">
      <c r="A509" s="13"/>
      <c r="B509" s="25" t="s">
        <v>57</v>
      </c>
      <c r="C509" s="27" t="s">
        <v>65</v>
      </c>
      <c r="D509" s="27" t="s">
        <v>8</v>
      </c>
      <c r="E509" s="27" t="s">
        <v>287</v>
      </c>
      <c r="F509" s="51" t="s">
        <v>68</v>
      </c>
      <c r="G509" s="12">
        <v>11498.9</v>
      </c>
      <c r="H509" s="12">
        <v>-57.5</v>
      </c>
      <c r="I509" s="12">
        <f t="shared" si="76"/>
        <v>11441.4</v>
      </c>
    </row>
    <row r="510" spans="1:9">
      <c r="A510" s="13"/>
      <c r="B510" s="25" t="s">
        <v>353</v>
      </c>
      <c r="C510" s="27" t="s">
        <v>65</v>
      </c>
      <c r="D510" s="27" t="s">
        <v>8</v>
      </c>
      <c r="E510" s="27" t="s">
        <v>397</v>
      </c>
      <c r="F510" s="28"/>
      <c r="G510" s="12">
        <f>SUM(G511:G512)</f>
        <v>66.600000000000009</v>
      </c>
      <c r="H510" s="12">
        <f t="shared" ref="H510:I510" si="82">SUM(H511:H512)</f>
        <v>0</v>
      </c>
      <c r="I510" s="12">
        <f t="shared" si="82"/>
        <v>66.600000000000009</v>
      </c>
    </row>
    <row r="511" spans="1:9">
      <c r="A511" s="13"/>
      <c r="B511" s="31" t="s">
        <v>237</v>
      </c>
      <c r="C511" s="27" t="s">
        <v>65</v>
      </c>
      <c r="D511" s="27" t="s">
        <v>8</v>
      </c>
      <c r="E511" s="27" t="s">
        <v>397</v>
      </c>
      <c r="F511" s="51">
        <v>612</v>
      </c>
      <c r="G511" s="12">
        <v>3.3</v>
      </c>
      <c r="H511" s="12"/>
      <c r="I511" s="12">
        <f t="shared" si="76"/>
        <v>3.3</v>
      </c>
    </row>
    <row r="512" spans="1:9">
      <c r="A512" s="13"/>
      <c r="B512" s="31" t="s">
        <v>238</v>
      </c>
      <c r="C512" s="27" t="s">
        <v>65</v>
      </c>
      <c r="D512" s="27" t="s">
        <v>8</v>
      </c>
      <c r="E512" s="27" t="s">
        <v>397</v>
      </c>
      <c r="F512" s="51">
        <v>612</v>
      </c>
      <c r="G512" s="12">
        <v>63.300000000000004</v>
      </c>
      <c r="H512" s="12"/>
      <c r="I512" s="12">
        <f t="shared" si="76"/>
        <v>63.300000000000004</v>
      </c>
    </row>
    <row r="513" spans="1:9" ht="33.75">
      <c r="A513" s="13"/>
      <c r="B513" s="25" t="s">
        <v>465</v>
      </c>
      <c r="C513" s="27" t="s">
        <v>65</v>
      </c>
      <c r="D513" s="27" t="s">
        <v>8</v>
      </c>
      <c r="E513" s="27" t="s">
        <v>466</v>
      </c>
      <c r="F513" s="27"/>
      <c r="G513" s="52">
        <f>SUM(G514:G515)</f>
        <v>1821.6</v>
      </c>
      <c r="H513" s="52">
        <f t="shared" ref="H513" si="83">SUM(H514:H515)</f>
        <v>0</v>
      </c>
      <c r="I513" s="52">
        <f>SUM(I514:I515)</f>
        <v>1821.6</v>
      </c>
    </row>
    <row r="514" spans="1:9" ht="33.75">
      <c r="A514" s="13"/>
      <c r="B514" s="25" t="s">
        <v>232</v>
      </c>
      <c r="C514" s="27" t="s">
        <v>65</v>
      </c>
      <c r="D514" s="27" t="s">
        <v>8</v>
      </c>
      <c r="E514" s="27" t="s">
        <v>466</v>
      </c>
      <c r="F514" s="28" t="s">
        <v>68</v>
      </c>
      <c r="G514" s="12">
        <v>91.1</v>
      </c>
      <c r="H514" s="12"/>
      <c r="I514" s="12">
        <f t="shared" si="76"/>
        <v>91.1</v>
      </c>
    </row>
    <row r="515" spans="1:9" ht="33.75">
      <c r="A515" s="13"/>
      <c r="B515" s="25" t="s">
        <v>233</v>
      </c>
      <c r="C515" s="27" t="s">
        <v>65</v>
      </c>
      <c r="D515" s="27" t="s">
        <v>8</v>
      </c>
      <c r="E515" s="27" t="s">
        <v>466</v>
      </c>
      <c r="F515" s="28" t="s">
        <v>68</v>
      </c>
      <c r="G515" s="12">
        <v>1730.5</v>
      </c>
      <c r="H515" s="12"/>
      <c r="I515" s="12">
        <f t="shared" si="76"/>
        <v>1730.5</v>
      </c>
    </row>
    <row r="516" spans="1:9" ht="22.5">
      <c r="A516" s="13"/>
      <c r="B516" s="25" t="s">
        <v>527</v>
      </c>
      <c r="C516" s="27" t="s">
        <v>65</v>
      </c>
      <c r="D516" s="27" t="s">
        <v>8</v>
      </c>
      <c r="E516" s="27" t="s">
        <v>528</v>
      </c>
      <c r="F516" s="27"/>
      <c r="G516" s="12">
        <f>G517+G518</f>
        <v>0</v>
      </c>
      <c r="H516" s="12">
        <f>H517+H518</f>
        <v>1207.8</v>
      </c>
      <c r="I516" s="12">
        <f>I517+I518</f>
        <v>1207.8</v>
      </c>
    </row>
    <row r="517" spans="1:9" ht="33.75">
      <c r="A517" s="13"/>
      <c r="B517" s="25" t="s">
        <v>232</v>
      </c>
      <c r="C517" s="27" t="s">
        <v>65</v>
      </c>
      <c r="D517" s="27" t="s">
        <v>8</v>
      </c>
      <c r="E517" s="27" t="s">
        <v>528</v>
      </c>
      <c r="F517" s="28" t="s">
        <v>68</v>
      </c>
      <c r="G517" s="12"/>
      <c r="H517" s="12">
        <v>57.5</v>
      </c>
      <c r="I517" s="12">
        <f>G517+H517</f>
        <v>57.5</v>
      </c>
    </row>
    <row r="518" spans="1:9" ht="33.75">
      <c r="A518" s="13"/>
      <c r="B518" s="25" t="s">
        <v>233</v>
      </c>
      <c r="C518" s="27" t="s">
        <v>65</v>
      </c>
      <c r="D518" s="27" t="s">
        <v>8</v>
      </c>
      <c r="E518" s="27" t="s">
        <v>528</v>
      </c>
      <c r="F518" s="28" t="s">
        <v>68</v>
      </c>
      <c r="G518" s="12"/>
      <c r="H518" s="12">
        <v>1150.3</v>
      </c>
      <c r="I518" s="12">
        <f>G518+H518</f>
        <v>1150.3</v>
      </c>
    </row>
    <row r="519" spans="1:9" ht="22.5">
      <c r="A519" s="13"/>
      <c r="B519" s="29" t="s">
        <v>131</v>
      </c>
      <c r="C519" s="27" t="s">
        <v>65</v>
      </c>
      <c r="D519" s="27" t="s">
        <v>8</v>
      </c>
      <c r="E519" s="27" t="s">
        <v>132</v>
      </c>
      <c r="F519" s="27"/>
      <c r="G519" s="12">
        <f>SUM(G520:G522)</f>
        <v>2324.6999999999998</v>
      </c>
      <c r="H519" s="12">
        <f t="shared" ref="H519:I519" si="84">SUM(H520:H522)</f>
        <v>4979.5</v>
      </c>
      <c r="I519" s="12">
        <f t="shared" si="84"/>
        <v>7304.2</v>
      </c>
    </row>
    <row r="520" spans="1:9" ht="22.5">
      <c r="A520" s="13"/>
      <c r="B520" s="25" t="s">
        <v>429</v>
      </c>
      <c r="C520" s="27" t="s">
        <v>65</v>
      </c>
      <c r="D520" s="27" t="s">
        <v>8</v>
      </c>
      <c r="E520" s="27" t="s">
        <v>132</v>
      </c>
      <c r="F520" s="51">
        <v>244</v>
      </c>
      <c r="G520" s="12"/>
      <c r="H520" s="12">
        <v>5000</v>
      </c>
      <c r="I520" s="12">
        <f t="shared" si="76"/>
        <v>5000</v>
      </c>
    </row>
    <row r="521" spans="1:9" ht="33.75">
      <c r="A521" s="13"/>
      <c r="B521" s="31" t="s">
        <v>57</v>
      </c>
      <c r="C521" s="27" t="s">
        <v>65</v>
      </c>
      <c r="D521" s="27" t="s">
        <v>8</v>
      </c>
      <c r="E521" s="27" t="s">
        <v>132</v>
      </c>
      <c r="F521" s="51" t="s">
        <v>68</v>
      </c>
      <c r="G521" s="12">
        <v>2274.6999999999998</v>
      </c>
      <c r="H521" s="12">
        <v>-20.5</v>
      </c>
      <c r="I521" s="12">
        <f t="shared" si="76"/>
        <v>2254.1999999999998</v>
      </c>
    </row>
    <row r="522" spans="1:9">
      <c r="A522" s="13"/>
      <c r="B522" s="31" t="s">
        <v>339</v>
      </c>
      <c r="C522" s="27" t="s">
        <v>65</v>
      </c>
      <c r="D522" s="27" t="s">
        <v>8</v>
      </c>
      <c r="E522" s="27" t="s">
        <v>132</v>
      </c>
      <c r="F522" s="51">
        <v>612</v>
      </c>
      <c r="G522" s="12">
        <v>50</v>
      </c>
      <c r="H522" s="12"/>
      <c r="I522" s="12">
        <f t="shared" si="76"/>
        <v>50</v>
      </c>
    </row>
    <row r="523" spans="1:9" ht="22.5">
      <c r="A523" s="13"/>
      <c r="B523" s="31" t="s">
        <v>341</v>
      </c>
      <c r="C523" s="27" t="s">
        <v>65</v>
      </c>
      <c r="D523" s="27" t="s">
        <v>8</v>
      </c>
      <c r="E523" s="27" t="s">
        <v>354</v>
      </c>
      <c r="F523" s="28"/>
      <c r="G523" s="12">
        <f>SUM(G524)</f>
        <v>5</v>
      </c>
      <c r="H523" s="12">
        <f t="shared" ref="H523:I523" si="85">SUM(H524)</f>
        <v>0</v>
      </c>
      <c r="I523" s="12">
        <f t="shared" si="85"/>
        <v>5</v>
      </c>
    </row>
    <row r="524" spans="1:9" ht="33.75">
      <c r="A524" s="13"/>
      <c r="B524" s="31" t="s">
        <v>58</v>
      </c>
      <c r="C524" s="27" t="s">
        <v>65</v>
      </c>
      <c r="D524" s="27" t="s">
        <v>8</v>
      </c>
      <c r="E524" s="27" t="s">
        <v>354</v>
      </c>
      <c r="F524" s="51" t="s">
        <v>68</v>
      </c>
      <c r="G524" s="52">
        <v>5</v>
      </c>
      <c r="H524" s="52"/>
      <c r="I524" s="12">
        <f t="shared" si="76"/>
        <v>5</v>
      </c>
    </row>
    <row r="525" spans="1:9" ht="33.75">
      <c r="A525" s="13"/>
      <c r="B525" s="31" t="s">
        <v>254</v>
      </c>
      <c r="C525" s="27" t="s">
        <v>65</v>
      </c>
      <c r="D525" s="27" t="s">
        <v>8</v>
      </c>
      <c r="E525" s="27" t="s">
        <v>243</v>
      </c>
      <c r="F525" s="28"/>
      <c r="G525" s="12">
        <f>SUM(G526)</f>
        <v>194.60000000000002</v>
      </c>
      <c r="H525" s="12">
        <f t="shared" ref="H525:I525" si="86">SUM(H526)</f>
        <v>0</v>
      </c>
      <c r="I525" s="12">
        <f t="shared" si="86"/>
        <v>194.60000000000002</v>
      </c>
    </row>
    <row r="526" spans="1:9" ht="33.75">
      <c r="A526" s="13"/>
      <c r="B526" s="31" t="s">
        <v>58</v>
      </c>
      <c r="C526" s="27" t="s">
        <v>65</v>
      </c>
      <c r="D526" s="27" t="s">
        <v>8</v>
      </c>
      <c r="E526" s="27" t="s">
        <v>243</v>
      </c>
      <c r="F526" s="27" t="s">
        <v>68</v>
      </c>
      <c r="G526" s="12">
        <v>194.60000000000002</v>
      </c>
      <c r="H526" s="12"/>
      <c r="I526" s="12">
        <f t="shared" si="76"/>
        <v>194.60000000000002</v>
      </c>
    </row>
    <row r="527" spans="1:9" ht="33.75">
      <c r="A527" s="13"/>
      <c r="B527" s="31" t="s">
        <v>255</v>
      </c>
      <c r="C527" s="27" t="s">
        <v>65</v>
      </c>
      <c r="D527" s="27" t="s">
        <v>8</v>
      </c>
      <c r="E527" s="27" t="s">
        <v>244</v>
      </c>
      <c r="F527" s="28"/>
      <c r="G527" s="12">
        <f>SUM(G528)</f>
        <v>57.699999999999996</v>
      </c>
      <c r="H527" s="12">
        <f t="shared" ref="H527:I527" si="87">SUM(H528)</f>
        <v>20.5</v>
      </c>
      <c r="I527" s="12">
        <f t="shared" si="87"/>
        <v>78.199999999999989</v>
      </c>
    </row>
    <row r="528" spans="1:9" ht="33.75">
      <c r="A528" s="13"/>
      <c r="B528" s="31" t="s">
        <v>58</v>
      </c>
      <c r="C528" s="27" t="s">
        <v>65</v>
      </c>
      <c r="D528" s="27" t="s">
        <v>8</v>
      </c>
      <c r="E528" s="27" t="s">
        <v>244</v>
      </c>
      <c r="F528" s="27" t="s">
        <v>68</v>
      </c>
      <c r="G528" s="12">
        <v>57.699999999999996</v>
      </c>
      <c r="H528" s="12">
        <v>20.5</v>
      </c>
      <c r="I528" s="12">
        <f>G528+H528</f>
        <v>78.199999999999989</v>
      </c>
    </row>
    <row r="529" spans="1:9" ht="33.75">
      <c r="A529" s="13"/>
      <c r="B529" s="29" t="s">
        <v>253</v>
      </c>
      <c r="C529" s="27" t="s">
        <v>65</v>
      </c>
      <c r="D529" s="27" t="s">
        <v>8</v>
      </c>
      <c r="E529" s="27" t="s">
        <v>242</v>
      </c>
      <c r="F529" s="28"/>
      <c r="G529" s="12">
        <f>SUM(G530)</f>
        <v>136.5</v>
      </c>
      <c r="H529" s="12">
        <f t="shared" ref="H529:I529" si="88">SUM(H530)</f>
        <v>0</v>
      </c>
      <c r="I529" s="12">
        <f t="shared" si="88"/>
        <v>136.5</v>
      </c>
    </row>
    <row r="530" spans="1:9" ht="33.75">
      <c r="A530" s="13"/>
      <c r="B530" s="29" t="s">
        <v>58</v>
      </c>
      <c r="C530" s="27" t="s">
        <v>65</v>
      </c>
      <c r="D530" s="27" t="s">
        <v>8</v>
      </c>
      <c r="E530" s="27" t="s">
        <v>242</v>
      </c>
      <c r="F530" s="27" t="s">
        <v>68</v>
      </c>
      <c r="G530" s="12">
        <v>136.5</v>
      </c>
      <c r="H530" s="12"/>
      <c r="I530" s="12">
        <f>G530+H530</f>
        <v>136.5</v>
      </c>
    </row>
    <row r="531" spans="1:9" ht="22.5">
      <c r="A531" s="13"/>
      <c r="B531" s="25" t="s">
        <v>196</v>
      </c>
      <c r="C531" s="27" t="s">
        <v>65</v>
      </c>
      <c r="D531" s="27" t="s">
        <v>8</v>
      </c>
      <c r="E531" s="27" t="s">
        <v>197</v>
      </c>
      <c r="F531" s="28"/>
      <c r="G531" s="12">
        <f>SUM(G532:G533)</f>
        <v>22617</v>
      </c>
      <c r="H531" s="12">
        <f t="shared" ref="H531:I531" si="89">SUM(H532:H533)</f>
        <v>-161.1</v>
      </c>
      <c r="I531" s="12">
        <f t="shared" si="89"/>
        <v>22455.9</v>
      </c>
    </row>
    <row r="532" spans="1:9" ht="33.75">
      <c r="A532" s="13"/>
      <c r="B532" s="25" t="s">
        <v>57</v>
      </c>
      <c r="C532" s="27" t="s">
        <v>65</v>
      </c>
      <c r="D532" s="27" t="s">
        <v>8</v>
      </c>
      <c r="E532" s="27" t="s">
        <v>197</v>
      </c>
      <c r="F532" s="51" t="s">
        <v>68</v>
      </c>
      <c r="G532" s="52">
        <v>22529.5</v>
      </c>
      <c r="H532" s="52">
        <v>-161.1</v>
      </c>
      <c r="I532" s="12">
        <f t="shared" ref="I532:I533" si="90">G532+H532</f>
        <v>22368.400000000001</v>
      </c>
    </row>
    <row r="533" spans="1:9">
      <c r="A533" s="13"/>
      <c r="B533" s="31" t="s">
        <v>339</v>
      </c>
      <c r="C533" s="27" t="s">
        <v>65</v>
      </c>
      <c r="D533" s="27" t="s">
        <v>8</v>
      </c>
      <c r="E533" s="27" t="s">
        <v>197</v>
      </c>
      <c r="F533" s="51">
        <v>612</v>
      </c>
      <c r="G533" s="52">
        <v>87.5</v>
      </c>
      <c r="H533" s="52"/>
      <c r="I533" s="12">
        <f t="shared" si="90"/>
        <v>87.5</v>
      </c>
    </row>
    <row r="534" spans="1:9" ht="33.75">
      <c r="A534" s="13"/>
      <c r="B534" s="29" t="s">
        <v>211</v>
      </c>
      <c r="C534" s="27" t="s">
        <v>65</v>
      </c>
      <c r="D534" s="27" t="s">
        <v>8</v>
      </c>
      <c r="E534" s="27" t="s">
        <v>471</v>
      </c>
      <c r="F534" s="28"/>
      <c r="G534" s="52">
        <f>SUM(G535:G536)</f>
        <v>653.1</v>
      </c>
      <c r="H534" s="52">
        <f t="shared" ref="H534:I534" si="91">SUM(H535:H536)</f>
        <v>0</v>
      </c>
      <c r="I534" s="52">
        <f t="shared" si="91"/>
        <v>653.1</v>
      </c>
    </row>
    <row r="535" spans="1:9">
      <c r="A535" s="13"/>
      <c r="B535" s="29" t="s">
        <v>237</v>
      </c>
      <c r="C535" s="27" t="s">
        <v>65</v>
      </c>
      <c r="D535" s="27" t="s">
        <v>8</v>
      </c>
      <c r="E535" s="27" t="s">
        <v>471</v>
      </c>
      <c r="F535" s="28" t="s">
        <v>69</v>
      </c>
      <c r="G535" s="52">
        <v>32.700000000000003</v>
      </c>
      <c r="H535" s="52"/>
      <c r="I535" s="12">
        <f>G535+H535</f>
        <v>32.700000000000003</v>
      </c>
    </row>
    <row r="536" spans="1:9">
      <c r="A536" s="13"/>
      <c r="B536" s="29" t="s">
        <v>238</v>
      </c>
      <c r="C536" s="27" t="s">
        <v>65</v>
      </c>
      <c r="D536" s="27" t="s">
        <v>8</v>
      </c>
      <c r="E536" s="27" t="s">
        <v>471</v>
      </c>
      <c r="F536" s="28" t="s">
        <v>69</v>
      </c>
      <c r="G536" s="52">
        <v>620.4</v>
      </c>
      <c r="H536" s="52"/>
      <c r="I536" s="12">
        <f>G536+H536</f>
        <v>620.4</v>
      </c>
    </row>
    <row r="537" spans="1:9" ht="22.5">
      <c r="A537" s="13"/>
      <c r="B537" s="42" t="s">
        <v>467</v>
      </c>
      <c r="C537" s="27" t="s">
        <v>65</v>
      </c>
      <c r="D537" s="27" t="s">
        <v>8</v>
      </c>
      <c r="E537" s="27" t="s">
        <v>470</v>
      </c>
      <c r="F537" s="27"/>
      <c r="G537" s="12">
        <f>SUM(G538:G539)</f>
        <v>210.5</v>
      </c>
      <c r="H537" s="12">
        <f t="shared" ref="H537:I537" si="92">SUM(H538:H539)</f>
        <v>115.8</v>
      </c>
      <c r="I537" s="12">
        <f t="shared" si="92"/>
        <v>326.3</v>
      </c>
    </row>
    <row r="538" spans="1:9">
      <c r="A538" s="13"/>
      <c r="B538" s="43" t="s">
        <v>468</v>
      </c>
      <c r="C538" s="27" t="s">
        <v>65</v>
      </c>
      <c r="D538" s="27" t="s">
        <v>8</v>
      </c>
      <c r="E538" s="27" t="s">
        <v>470</v>
      </c>
      <c r="F538" s="27" t="s">
        <v>207</v>
      </c>
      <c r="G538" s="12">
        <v>10.5</v>
      </c>
      <c r="H538" s="12">
        <v>5.8</v>
      </c>
      <c r="I538" s="12">
        <f>G538+H538</f>
        <v>16.3</v>
      </c>
    </row>
    <row r="539" spans="1:9">
      <c r="A539" s="13"/>
      <c r="B539" s="43" t="s">
        <v>469</v>
      </c>
      <c r="C539" s="27" t="s">
        <v>65</v>
      </c>
      <c r="D539" s="27" t="s">
        <v>8</v>
      </c>
      <c r="E539" s="27" t="s">
        <v>470</v>
      </c>
      <c r="F539" s="27" t="s">
        <v>207</v>
      </c>
      <c r="G539" s="12">
        <v>200</v>
      </c>
      <c r="H539" s="12">
        <v>110</v>
      </c>
      <c r="I539" s="12">
        <f>G539+H539</f>
        <v>310</v>
      </c>
    </row>
    <row r="540" spans="1:9" ht="33.75">
      <c r="A540" s="13"/>
      <c r="B540" s="25" t="s">
        <v>465</v>
      </c>
      <c r="C540" s="27" t="s">
        <v>65</v>
      </c>
      <c r="D540" s="27" t="s">
        <v>8</v>
      </c>
      <c r="E540" s="27" t="s">
        <v>477</v>
      </c>
      <c r="F540" s="27"/>
      <c r="G540" s="52">
        <f>SUM(G541:G542)</f>
        <v>5520.8</v>
      </c>
      <c r="H540" s="52">
        <f t="shared" ref="H540:I540" si="93">SUM(H541:H542)</f>
        <v>0</v>
      </c>
      <c r="I540" s="52">
        <f t="shared" si="93"/>
        <v>5520.8</v>
      </c>
    </row>
    <row r="541" spans="1:9" ht="33.75">
      <c r="A541" s="13"/>
      <c r="B541" s="25" t="s">
        <v>232</v>
      </c>
      <c r="C541" s="27" t="s">
        <v>65</v>
      </c>
      <c r="D541" s="27" t="s">
        <v>8</v>
      </c>
      <c r="E541" s="27" t="s">
        <v>477</v>
      </c>
      <c r="F541" s="28" t="s">
        <v>68</v>
      </c>
      <c r="G541" s="12">
        <v>276</v>
      </c>
      <c r="H541" s="12"/>
      <c r="I541" s="12">
        <f>G541+H541</f>
        <v>276</v>
      </c>
    </row>
    <row r="542" spans="1:9" ht="33.75">
      <c r="A542" s="13"/>
      <c r="B542" s="25" t="s">
        <v>233</v>
      </c>
      <c r="C542" s="27" t="s">
        <v>65</v>
      </c>
      <c r="D542" s="27" t="s">
        <v>8</v>
      </c>
      <c r="E542" s="27" t="s">
        <v>477</v>
      </c>
      <c r="F542" s="28" t="s">
        <v>68</v>
      </c>
      <c r="G542" s="12">
        <v>5244.8</v>
      </c>
      <c r="H542" s="12"/>
      <c r="I542" s="12">
        <f>G542+H542</f>
        <v>5244.8</v>
      </c>
    </row>
    <row r="543" spans="1:9" ht="22.5">
      <c r="A543" s="13"/>
      <c r="B543" s="25" t="s">
        <v>527</v>
      </c>
      <c r="C543" s="27" t="s">
        <v>65</v>
      </c>
      <c r="D543" s="27" t="s">
        <v>8</v>
      </c>
      <c r="E543" s="27" t="s">
        <v>529</v>
      </c>
      <c r="F543" s="27"/>
      <c r="G543" s="52">
        <f>SUM(G544:G545)</f>
        <v>0</v>
      </c>
      <c r="H543" s="52">
        <f>SUM(H544:H545)</f>
        <v>3382.1</v>
      </c>
      <c r="I543" s="52">
        <f>SUM(I544:I545)</f>
        <v>3382.1</v>
      </c>
    </row>
    <row r="544" spans="1:9" ht="33.75">
      <c r="A544" s="13"/>
      <c r="B544" s="25" t="s">
        <v>232</v>
      </c>
      <c r="C544" s="27" t="s">
        <v>65</v>
      </c>
      <c r="D544" s="27" t="s">
        <v>8</v>
      </c>
      <c r="E544" s="27" t="s">
        <v>529</v>
      </c>
      <c r="F544" s="28" t="s">
        <v>68</v>
      </c>
      <c r="G544" s="12"/>
      <c r="H544" s="12">
        <v>161.1</v>
      </c>
      <c r="I544" s="12">
        <f>G544+H544</f>
        <v>161.1</v>
      </c>
    </row>
    <row r="545" spans="1:9" ht="33.75">
      <c r="A545" s="13"/>
      <c r="B545" s="25" t="s">
        <v>233</v>
      </c>
      <c r="C545" s="27" t="s">
        <v>65</v>
      </c>
      <c r="D545" s="27" t="s">
        <v>8</v>
      </c>
      <c r="E545" s="27" t="s">
        <v>529</v>
      </c>
      <c r="F545" s="28" t="s">
        <v>68</v>
      </c>
      <c r="G545" s="12"/>
      <c r="H545" s="12">
        <v>3221</v>
      </c>
      <c r="I545" s="12">
        <f>G545+H545</f>
        <v>3221</v>
      </c>
    </row>
    <row r="546" spans="1:9" ht="45">
      <c r="A546" s="13"/>
      <c r="B546" s="33" t="s">
        <v>288</v>
      </c>
      <c r="C546" s="27" t="s">
        <v>65</v>
      </c>
      <c r="D546" s="27" t="s">
        <v>8</v>
      </c>
      <c r="E546" s="27" t="s">
        <v>133</v>
      </c>
      <c r="F546" s="28"/>
      <c r="G546" s="12">
        <f>SUM(G547)</f>
        <v>6586.8</v>
      </c>
      <c r="H546" s="12">
        <f t="shared" ref="H546:I546" si="94">SUM(H547)</f>
        <v>0</v>
      </c>
      <c r="I546" s="12">
        <f t="shared" si="94"/>
        <v>6586.8</v>
      </c>
    </row>
    <row r="547" spans="1:9" ht="33.75">
      <c r="A547" s="13"/>
      <c r="B547" s="31" t="s">
        <v>57</v>
      </c>
      <c r="C547" s="27" t="s">
        <v>65</v>
      </c>
      <c r="D547" s="27" t="s">
        <v>8</v>
      </c>
      <c r="E547" s="27" t="s">
        <v>133</v>
      </c>
      <c r="F547" s="51" t="s">
        <v>68</v>
      </c>
      <c r="G547" s="12">
        <v>6586.8</v>
      </c>
      <c r="H547" s="12"/>
      <c r="I547" s="12">
        <f>G547+H547</f>
        <v>6586.8</v>
      </c>
    </row>
    <row r="548" spans="1:9" ht="22.5">
      <c r="A548" s="13"/>
      <c r="B548" s="25" t="s">
        <v>164</v>
      </c>
      <c r="C548" s="27" t="s">
        <v>65</v>
      </c>
      <c r="D548" s="27" t="s">
        <v>8</v>
      </c>
      <c r="E548" s="27" t="s">
        <v>165</v>
      </c>
      <c r="F548" s="28"/>
      <c r="G548" s="12">
        <f t="shared" ref="G548:I550" si="95">G549</f>
        <v>1117.3</v>
      </c>
      <c r="H548" s="12">
        <f t="shared" si="95"/>
        <v>5087.8</v>
      </c>
      <c r="I548" s="12">
        <f t="shared" si="95"/>
        <v>6205.1</v>
      </c>
    </row>
    <row r="549" spans="1:9">
      <c r="A549" s="13"/>
      <c r="B549" s="25" t="s">
        <v>498</v>
      </c>
      <c r="C549" s="27" t="s">
        <v>65</v>
      </c>
      <c r="D549" s="27" t="s">
        <v>8</v>
      </c>
      <c r="E549" s="27" t="s">
        <v>177</v>
      </c>
      <c r="F549" s="28"/>
      <c r="G549" s="12">
        <f t="shared" si="95"/>
        <v>1117.3</v>
      </c>
      <c r="H549" s="12">
        <f t="shared" si="95"/>
        <v>5087.8</v>
      </c>
      <c r="I549" s="12">
        <f t="shared" si="95"/>
        <v>6205.1</v>
      </c>
    </row>
    <row r="550" spans="1:9" ht="33.75">
      <c r="A550" s="13"/>
      <c r="B550" s="25" t="s">
        <v>499</v>
      </c>
      <c r="C550" s="27" t="s">
        <v>65</v>
      </c>
      <c r="D550" s="27" t="s">
        <v>8</v>
      </c>
      <c r="E550" s="27" t="s">
        <v>142</v>
      </c>
      <c r="F550" s="27"/>
      <c r="G550" s="12">
        <f t="shared" si="95"/>
        <v>1117.3</v>
      </c>
      <c r="H550" s="12">
        <f t="shared" si="95"/>
        <v>5087.8</v>
      </c>
      <c r="I550" s="12">
        <f t="shared" si="95"/>
        <v>6205.1</v>
      </c>
    </row>
    <row r="551" spans="1:9" ht="22.5">
      <c r="A551" s="13"/>
      <c r="B551" s="42" t="s">
        <v>435</v>
      </c>
      <c r="C551" s="27" t="s">
        <v>65</v>
      </c>
      <c r="D551" s="27" t="s">
        <v>8</v>
      </c>
      <c r="E551" s="27" t="s">
        <v>438</v>
      </c>
      <c r="F551" s="27"/>
      <c r="G551" s="12">
        <f>SUM(G552)</f>
        <v>1117.3</v>
      </c>
      <c r="H551" s="12">
        <f>SUM(H552)</f>
        <v>5087.8</v>
      </c>
      <c r="I551" s="12">
        <f>SUM(I552)</f>
        <v>6205.1</v>
      </c>
    </row>
    <row r="552" spans="1:9">
      <c r="A552" s="13"/>
      <c r="B552" s="43" t="s">
        <v>206</v>
      </c>
      <c r="C552" s="27" t="s">
        <v>65</v>
      </c>
      <c r="D552" s="27" t="s">
        <v>8</v>
      </c>
      <c r="E552" s="27" t="s">
        <v>438</v>
      </c>
      <c r="F552" s="27" t="s">
        <v>207</v>
      </c>
      <c r="G552" s="12">
        <v>1117.3</v>
      </c>
      <c r="H552" s="12">
        <f>184.1+576.6+200.6+250+120-7.3+526.5+185.6+2569.4+482.3</f>
        <v>5087.8</v>
      </c>
      <c r="I552" s="12">
        <f>G552+H552</f>
        <v>6205.1</v>
      </c>
    </row>
    <row r="553" spans="1:9">
      <c r="A553" s="9">
        <v>8</v>
      </c>
      <c r="B553" s="16" t="s">
        <v>70</v>
      </c>
      <c r="C553" s="10" t="s">
        <v>71</v>
      </c>
      <c r="D553" s="10" t="s">
        <v>54</v>
      </c>
      <c r="E553" s="10"/>
      <c r="F553" s="34"/>
      <c r="G553" s="18">
        <f>G554+G559+G570</f>
        <v>4051.5</v>
      </c>
      <c r="H553" s="18">
        <f t="shared" ref="H553:I553" si="96">H554+H559+H570</f>
        <v>-750.4</v>
      </c>
      <c r="I553" s="18">
        <f t="shared" si="96"/>
        <v>3301.0999999999995</v>
      </c>
    </row>
    <row r="554" spans="1:9">
      <c r="A554" s="13" t="s">
        <v>72</v>
      </c>
      <c r="B554" s="16" t="s">
        <v>135</v>
      </c>
      <c r="C554" s="26" t="s">
        <v>71</v>
      </c>
      <c r="D554" s="26" t="s">
        <v>8</v>
      </c>
      <c r="E554" s="26"/>
      <c r="F554" s="26"/>
      <c r="G554" s="21">
        <f>G555</f>
        <v>866.3</v>
      </c>
      <c r="H554" s="21">
        <f t="shared" ref="H554:I557" si="97">H555</f>
        <v>0</v>
      </c>
      <c r="I554" s="21">
        <f>I555</f>
        <v>866.3</v>
      </c>
    </row>
    <row r="555" spans="1:9" ht="33.75">
      <c r="A555" s="13"/>
      <c r="B555" s="31" t="s">
        <v>278</v>
      </c>
      <c r="C555" s="27" t="s">
        <v>71</v>
      </c>
      <c r="D555" s="27" t="s">
        <v>8</v>
      </c>
      <c r="E555" s="27" t="s">
        <v>179</v>
      </c>
      <c r="F555" s="26"/>
      <c r="G555" s="12">
        <f>G556</f>
        <v>866.3</v>
      </c>
      <c r="H555" s="12">
        <f t="shared" si="97"/>
        <v>0</v>
      </c>
      <c r="I555" s="12">
        <f>I556</f>
        <v>866.3</v>
      </c>
    </row>
    <row r="556" spans="1:9">
      <c r="A556" s="13"/>
      <c r="B556" s="31" t="s">
        <v>289</v>
      </c>
      <c r="C556" s="27" t="s">
        <v>71</v>
      </c>
      <c r="D556" s="27" t="s">
        <v>8</v>
      </c>
      <c r="E556" s="27" t="s">
        <v>183</v>
      </c>
      <c r="F556" s="26"/>
      <c r="G556" s="12">
        <f>G557</f>
        <v>866.3</v>
      </c>
      <c r="H556" s="12">
        <f t="shared" si="97"/>
        <v>0</v>
      </c>
      <c r="I556" s="12">
        <f t="shared" si="97"/>
        <v>866.3</v>
      </c>
    </row>
    <row r="557" spans="1:9">
      <c r="A557" s="13"/>
      <c r="B557" s="31" t="s">
        <v>290</v>
      </c>
      <c r="C557" s="27" t="s">
        <v>71</v>
      </c>
      <c r="D557" s="27" t="s">
        <v>8</v>
      </c>
      <c r="E557" s="27" t="s">
        <v>291</v>
      </c>
      <c r="F557" s="26"/>
      <c r="G557" s="12">
        <f>G558</f>
        <v>866.3</v>
      </c>
      <c r="H557" s="12">
        <f t="shared" si="97"/>
        <v>0</v>
      </c>
      <c r="I557" s="12">
        <f>I558</f>
        <v>866.3</v>
      </c>
    </row>
    <row r="558" spans="1:9">
      <c r="A558" s="13"/>
      <c r="B558" s="31" t="s">
        <v>149</v>
      </c>
      <c r="C558" s="27" t="s">
        <v>71</v>
      </c>
      <c r="D558" s="27" t="s">
        <v>8</v>
      </c>
      <c r="E558" s="27" t="s">
        <v>291</v>
      </c>
      <c r="F558" s="27" t="s">
        <v>136</v>
      </c>
      <c r="G558" s="12">
        <v>866.3</v>
      </c>
      <c r="H558" s="12"/>
      <c r="I558" s="12">
        <f>G558+H558</f>
        <v>866.3</v>
      </c>
    </row>
    <row r="559" spans="1:9">
      <c r="A559" s="13" t="s">
        <v>292</v>
      </c>
      <c r="B559" s="16" t="s">
        <v>73</v>
      </c>
      <c r="C559" s="26" t="s">
        <v>71</v>
      </c>
      <c r="D559" s="26" t="s">
        <v>19</v>
      </c>
      <c r="E559" s="26"/>
      <c r="F559" s="26"/>
      <c r="G559" s="21">
        <f>G560+G566</f>
        <v>3185.2</v>
      </c>
      <c r="H559" s="21">
        <f>H560+H566</f>
        <v>-750.4</v>
      </c>
      <c r="I559" s="21">
        <f>I560+I566</f>
        <v>2434.7999999999997</v>
      </c>
    </row>
    <row r="560" spans="1:9" ht="33.75">
      <c r="A560" s="13"/>
      <c r="B560" s="31" t="s">
        <v>381</v>
      </c>
      <c r="C560" s="27" t="s">
        <v>71</v>
      </c>
      <c r="D560" s="27" t="s">
        <v>19</v>
      </c>
      <c r="E560" s="27" t="s">
        <v>166</v>
      </c>
      <c r="F560" s="27"/>
      <c r="G560" s="12">
        <f>G561</f>
        <v>1008</v>
      </c>
      <c r="H560" s="12">
        <f t="shared" ref="H560:I560" si="98">H561</f>
        <v>0</v>
      </c>
      <c r="I560" s="12">
        <f t="shared" si="98"/>
        <v>1008</v>
      </c>
    </row>
    <row r="561" spans="1:9">
      <c r="A561" s="13"/>
      <c r="B561" s="32" t="s">
        <v>175</v>
      </c>
      <c r="C561" s="27" t="s">
        <v>71</v>
      </c>
      <c r="D561" s="27" t="s">
        <v>19</v>
      </c>
      <c r="E561" s="27" t="s">
        <v>176</v>
      </c>
      <c r="F561" s="27"/>
      <c r="G561" s="12">
        <f>G562</f>
        <v>1008</v>
      </c>
      <c r="H561" s="12">
        <f t="shared" ref="H561:I562" si="99">H562</f>
        <v>0</v>
      </c>
      <c r="I561" s="12">
        <f t="shared" si="99"/>
        <v>1008</v>
      </c>
    </row>
    <row r="562" spans="1:9">
      <c r="A562" s="13"/>
      <c r="B562" s="32" t="s">
        <v>382</v>
      </c>
      <c r="C562" s="27" t="s">
        <v>71</v>
      </c>
      <c r="D562" s="27" t="s">
        <v>19</v>
      </c>
      <c r="E562" s="27" t="s">
        <v>383</v>
      </c>
      <c r="F562" s="27"/>
      <c r="G562" s="12">
        <f>G563</f>
        <v>1008</v>
      </c>
      <c r="H562" s="12">
        <f t="shared" si="99"/>
        <v>0</v>
      </c>
      <c r="I562" s="12">
        <f t="shared" si="99"/>
        <v>1008</v>
      </c>
    </row>
    <row r="563" spans="1:9">
      <c r="A563" s="13"/>
      <c r="B563" s="29" t="s">
        <v>245</v>
      </c>
      <c r="C563" s="27" t="s">
        <v>71</v>
      </c>
      <c r="D563" s="27" t="s">
        <v>19</v>
      </c>
      <c r="E563" s="27" t="s">
        <v>472</v>
      </c>
      <c r="F563" s="27"/>
      <c r="G563" s="12">
        <f>SUM(G564:G565)</f>
        <v>1008</v>
      </c>
      <c r="H563" s="12">
        <f t="shared" ref="H563:I563" si="100">SUM(H564:H565)</f>
        <v>0</v>
      </c>
      <c r="I563" s="12">
        <f t="shared" si="100"/>
        <v>1008</v>
      </c>
    </row>
    <row r="564" spans="1:9">
      <c r="A564" s="13"/>
      <c r="B564" s="29" t="s">
        <v>246</v>
      </c>
      <c r="C564" s="27" t="s">
        <v>71</v>
      </c>
      <c r="D564" s="27" t="s">
        <v>19</v>
      </c>
      <c r="E564" s="27" t="s">
        <v>472</v>
      </c>
      <c r="F564" s="27" t="s">
        <v>154</v>
      </c>
      <c r="G564" s="12">
        <v>112.7</v>
      </c>
      <c r="H564" s="12"/>
      <c r="I564" s="12">
        <f>G564+H564</f>
        <v>112.7</v>
      </c>
    </row>
    <row r="565" spans="1:9">
      <c r="A565" s="13"/>
      <c r="B565" s="29" t="s">
        <v>247</v>
      </c>
      <c r="C565" s="27" t="s">
        <v>71</v>
      </c>
      <c r="D565" s="27" t="s">
        <v>19</v>
      </c>
      <c r="E565" s="27" t="s">
        <v>472</v>
      </c>
      <c r="F565" s="27" t="s">
        <v>154</v>
      </c>
      <c r="G565" s="12">
        <v>895.3</v>
      </c>
      <c r="H565" s="12"/>
      <c r="I565" s="12">
        <f>G565+H565</f>
        <v>895.3</v>
      </c>
    </row>
    <row r="566" spans="1:9" ht="33.75">
      <c r="A566" s="13"/>
      <c r="B566" s="25" t="s">
        <v>278</v>
      </c>
      <c r="C566" s="27" t="s">
        <v>71</v>
      </c>
      <c r="D566" s="27" t="s">
        <v>19</v>
      </c>
      <c r="E566" s="27" t="s">
        <v>179</v>
      </c>
      <c r="F566" s="27"/>
      <c r="G566" s="12">
        <f>G567</f>
        <v>2177.1999999999998</v>
      </c>
      <c r="H566" s="12">
        <f t="shared" ref="H566:I567" si="101">H567</f>
        <v>-750.4</v>
      </c>
      <c r="I566" s="12">
        <f t="shared" si="101"/>
        <v>1426.7999999999997</v>
      </c>
    </row>
    <row r="567" spans="1:9">
      <c r="A567" s="13"/>
      <c r="B567" s="25" t="s">
        <v>178</v>
      </c>
      <c r="C567" s="27" t="s">
        <v>71</v>
      </c>
      <c r="D567" s="27" t="s">
        <v>19</v>
      </c>
      <c r="E567" s="27" t="s">
        <v>180</v>
      </c>
      <c r="F567" s="27"/>
      <c r="G567" s="12">
        <f>G568</f>
        <v>2177.1999999999998</v>
      </c>
      <c r="H567" s="12">
        <f t="shared" si="101"/>
        <v>-750.4</v>
      </c>
      <c r="I567" s="12">
        <f t="shared" si="101"/>
        <v>1426.7999999999997</v>
      </c>
    </row>
    <row r="568" spans="1:9" ht="45">
      <c r="A568" s="13"/>
      <c r="B568" s="32" t="s">
        <v>137</v>
      </c>
      <c r="C568" s="27" t="s">
        <v>71</v>
      </c>
      <c r="D568" s="27" t="s">
        <v>19</v>
      </c>
      <c r="E568" s="27" t="s">
        <v>473</v>
      </c>
      <c r="F568" s="27"/>
      <c r="G568" s="12">
        <f>SUM(G569:G569)</f>
        <v>2177.1999999999998</v>
      </c>
      <c r="H568" s="12">
        <f>SUM(H569:H569)</f>
        <v>-750.4</v>
      </c>
      <c r="I568" s="12">
        <f>SUM(I569:I569)</f>
        <v>1426.7999999999997</v>
      </c>
    </row>
    <row r="569" spans="1:9" ht="22.5">
      <c r="A569" s="13"/>
      <c r="B569" s="29" t="s">
        <v>248</v>
      </c>
      <c r="C569" s="27" t="s">
        <v>71</v>
      </c>
      <c r="D569" s="27" t="s">
        <v>19</v>
      </c>
      <c r="E569" s="27" t="s">
        <v>473</v>
      </c>
      <c r="F569" s="27" t="s">
        <v>74</v>
      </c>
      <c r="G569" s="12">
        <v>2177.1999999999998</v>
      </c>
      <c r="H569" s="12">
        <v>-750.4</v>
      </c>
      <c r="I569" s="12">
        <f>G569+H569</f>
        <v>1426.7999999999997</v>
      </c>
    </row>
    <row r="570" spans="1:9">
      <c r="A570" s="13" t="s">
        <v>374</v>
      </c>
      <c r="B570" s="16" t="s">
        <v>355</v>
      </c>
      <c r="C570" s="26" t="s">
        <v>71</v>
      </c>
      <c r="D570" s="26" t="s">
        <v>26</v>
      </c>
      <c r="E570" s="26"/>
      <c r="F570" s="26"/>
      <c r="G570" s="21">
        <f t="shared" ref="G570:I572" si="102">G571</f>
        <v>0</v>
      </c>
      <c r="H570" s="21">
        <f t="shared" si="102"/>
        <v>0</v>
      </c>
      <c r="I570" s="21">
        <f t="shared" si="102"/>
        <v>0</v>
      </c>
    </row>
    <row r="571" spans="1:9" ht="33.75">
      <c r="A571" s="13"/>
      <c r="B571" s="25" t="s">
        <v>278</v>
      </c>
      <c r="C571" s="27" t="s">
        <v>71</v>
      </c>
      <c r="D571" s="27" t="s">
        <v>26</v>
      </c>
      <c r="E571" s="27" t="s">
        <v>179</v>
      </c>
      <c r="F571" s="27"/>
      <c r="G571" s="12">
        <f t="shared" si="102"/>
        <v>0</v>
      </c>
      <c r="H571" s="12">
        <f t="shared" si="102"/>
        <v>0</v>
      </c>
      <c r="I571" s="12">
        <f t="shared" si="102"/>
        <v>0</v>
      </c>
    </row>
    <row r="572" spans="1:9">
      <c r="A572" s="13"/>
      <c r="B572" s="25" t="s">
        <v>358</v>
      </c>
      <c r="C572" s="27" t="s">
        <v>71</v>
      </c>
      <c r="D572" s="27" t="s">
        <v>26</v>
      </c>
      <c r="E572" s="27" t="s">
        <v>183</v>
      </c>
      <c r="F572" s="27"/>
      <c r="G572" s="12">
        <f t="shared" si="102"/>
        <v>0</v>
      </c>
      <c r="H572" s="12">
        <f t="shared" si="102"/>
        <v>0</v>
      </c>
      <c r="I572" s="12">
        <f t="shared" si="102"/>
        <v>0</v>
      </c>
    </row>
    <row r="573" spans="1:9" ht="22.5">
      <c r="A573" s="13"/>
      <c r="B573" s="31" t="s">
        <v>359</v>
      </c>
      <c r="C573" s="27" t="s">
        <v>71</v>
      </c>
      <c r="D573" s="27" t="s">
        <v>26</v>
      </c>
      <c r="E573" s="27" t="s">
        <v>356</v>
      </c>
      <c r="F573" s="27"/>
      <c r="G573" s="12">
        <f>SUM(G574:G574)</f>
        <v>0</v>
      </c>
      <c r="H573" s="12">
        <f>SUM(H574:H574)</f>
        <v>0</v>
      </c>
      <c r="I573" s="12">
        <f>SUM(I574:I574)</f>
        <v>0</v>
      </c>
    </row>
    <row r="574" spans="1:9" ht="45">
      <c r="A574" s="13"/>
      <c r="B574" s="31" t="s">
        <v>360</v>
      </c>
      <c r="C574" s="27" t="s">
        <v>71</v>
      </c>
      <c r="D574" s="27" t="s">
        <v>26</v>
      </c>
      <c r="E574" s="27" t="s">
        <v>356</v>
      </c>
      <c r="F574" s="27" t="s">
        <v>357</v>
      </c>
      <c r="G574" s="12"/>
      <c r="H574" s="12"/>
      <c r="I574" s="12">
        <f>G574+H574</f>
        <v>0</v>
      </c>
    </row>
    <row r="575" spans="1:9">
      <c r="A575" s="9">
        <v>9</v>
      </c>
      <c r="B575" s="53" t="s">
        <v>384</v>
      </c>
      <c r="C575" s="10" t="s">
        <v>30</v>
      </c>
      <c r="D575" s="10"/>
      <c r="E575" s="10"/>
      <c r="F575" s="10"/>
      <c r="G575" s="21">
        <f>G576</f>
        <v>12671.3</v>
      </c>
      <c r="H575" s="21">
        <f t="shared" ref="H575:I577" si="103">H576</f>
        <v>-24.699999999999989</v>
      </c>
      <c r="I575" s="21">
        <f t="shared" si="103"/>
        <v>12646.6</v>
      </c>
    </row>
    <row r="576" spans="1:9">
      <c r="A576" s="13" t="s">
        <v>84</v>
      </c>
      <c r="B576" s="16" t="s">
        <v>75</v>
      </c>
      <c r="C576" s="27" t="s">
        <v>30</v>
      </c>
      <c r="D576" s="27" t="s">
        <v>11</v>
      </c>
      <c r="E576" s="27"/>
      <c r="F576" s="27"/>
      <c r="G576" s="21">
        <f>G577</f>
        <v>12671.3</v>
      </c>
      <c r="H576" s="21">
        <f t="shared" si="103"/>
        <v>-24.699999999999989</v>
      </c>
      <c r="I576" s="21">
        <f t="shared" si="103"/>
        <v>12646.6</v>
      </c>
    </row>
    <row r="577" spans="1:9" ht="33.75">
      <c r="A577" s="13"/>
      <c r="B577" s="31" t="s">
        <v>278</v>
      </c>
      <c r="C577" s="27" t="s">
        <v>30</v>
      </c>
      <c r="D577" s="27" t="s">
        <v>11</v>
      </c>
      <c r="E577" s="27" t="s">
        <v>179</v>
      </c>
      <c r="F577" s="28"/>
      <c r="G577" s="12">
        <f>G578</f>
        <v>12671.3</v>
      </c>
      <c r="H577" s="12">
        <f t="shared" si="103"/>
        <v>-24.699999999999989</v>
      </c>
      <c r="I577" s="12">
        <f t="shared" si="103"/>
        <v>12646.6</v>
      </c>
    </row>
    <row r="578" spans="1:9">
      <c r="A578" s="13"/>
      <c r="B578" s="31" t="s">
        <v>181</v>
      </c>
      <c r="C578" s="27" t="s">
        <v>30</v>
      </c>
      <c r="D578" s="27" t="s">
        <v>11</v>
      </c>
      <c r="E578" s="27" t="s">
        <v>182</v>
      </c>
      <c r="F578" s="28"/>
      <c r="G578" s="12">
        <f>SUM(G579+G582+G584+G586+G588+G590)</f>
        <v>12671.3</v>
      </c>
      <c r="H578" s="12">
        <f>SUM(H579+H582+H584+H586+H588+H590)</f>
        <v>-24.699999999999989</v>
      </c>
      <c r="I578" s="12">
        <f>SUM(I579+I582+I584+I586+I588+I590)</f>
        <v>12646.6</v>
      </c>
    </row>
    <row r="579" spans="1:9">
      <c r="A579" s="13"/>
      <c r="B579" s="31" t="s">
        <v>139</v>
      </c>
      <c r="C579" s="27" t="s">
        <v>30</v>
      </c>
      <c r="D579" s="27" t="s">
        <v>11</v>
      </c>
      <c r="E579" s="27" t="s">
        <v>140</v>
      </c>
      <c r="F579" s="28"/>
      <c r="G579" s="12">
        <f>SUM(G580:G581)</f>
        <v>4543.7999999999993</v>
      </c>
      <c r="H579" s="12">
        <f>SUM(H580:H581)</f>
        <v>-24.699999999999989</v>
      </c>
      <c r="I579" s="12">
        <f>SUM(I580:I581)</f>
        <v>4519.1000000000004</v>
      </c>
    </row>
    <row r="580" spans="1:9" ht="33.75">
      <c r="A580" s="13"/>
      <c r="B580" s="25" t="s">
        <v>57</v>
      </c>
      <c r="C580" s="27" t="s">
        <v>30</v>
      </c>
      <c r="D580" s="27" t="s">
        <v>11</v>
      </c>
      <c r="E580" s="27" t="s">
        <v>140</v>
      </c>
      <c r="F580" s="28" t="s">
        <v>68</v>
      </c>
      <c r="G580" s="12">
        <v>2387.6</v>
      </c>
      <c r="H580" s="12"/>
      <c r="I580" s="12">
        <f>G580+H580</f>
        <v>2387.6</v>
      </c>
    </row>
    <row r="581" spans="1:9">
      <c r="A581" s="13"/>
      <c r="B581" s="29" t="s">
        <v>400</v>
      </c>
      <c r="C581" s="27" t="s">
        <v>30</v>
      </c>
      <c r="D581" s="27" t="s">
        <v>11</v>
      </c>
      <c r="E581" s="27" t="s">
        <v>140</v>
      </c>
      <c r="F581" s="28" t="s">
        <v>69</v>
      </c>
      <c r="G581" s="12">
        <v>2156.1999999999998</v>
      </c>
      <c r="H581" s="56">
        <f>277.7-302.4</f>
        <v>-24.699999999999989</v>
      </c>
      <c r="I581" s="12">
        <f>G581+H581</f>
        <v>2131.5</v>
      </c>
    </row>
    <row r="582" spans="1:9" ht="22.5">
      <c r="A582" s="13"/>
      <c r="B582" s="31" t="s">
        <v>341</v>
      </c>
      <c r="C582" s="27" t="s">
        <v>30</v>
      </c>
      <c r="D582" s="27" t="s">
        <v>11</v>
      </c>
      <c r="E582" s="27" t="s">
        <v>361</v>
      </c>
      <c r="F582" s="28"/>
      <c r="G582" s="12">
        <f>SUM(G583)</f>
        <v>5</v>
      </c>
      <c r="H582" s="12">
        <f>SUM(H583)</f>
        <v>0</v>
      </c>
      <c r="I582" s="12">
        <f>SUM(I583)</f>
        <v>5</v>
      </c>
    </row>
    <row r="583" spans="1:9" ht="33.75">
      <c r="A583" s="13"/>
      <c r="B583" s="31" t="s">
        <v>58</v>
      </c>
      <c r="C583" s="27" t="s">
        <v>30</v>
      </c>
      <c r="D583" s="27" t="s">
        <v>11</v>
      </c>
      <c r="E583" s="27" t="s">
        <v>361</v>
      </c>
      <c r="F583" s="28" t="s">
        <v>68</v>
      </c>
      <c r="G583" s="12">
        <v>5</v>
      </c>
      <c r="H583" s="12"/>
      <c r="I583" s="12">
        <f>G583+H583</f>
        <v>5</v>
      </c>
    </row>
    <row r="584" spans="1:9" ht="22.5">
      <c r="A584" s="13"/>
      <c r="B584" s="31" t="s">
        <v>293</v>
      </c>
      <c r="C584" s="27" t="s">
        <v>30</v>
      </c>
      <c r="D584" s="27" t="s">
        <v>11</v>
      </c>
      <c r="E584" s="27" t="s">
        <v>249</v>
      </c>
      <c r="F584" s="28"/>
      <c r="G584" s="12">
        <f>SUM(G585)</f>
        <v>251.1</v>
      </c>
      <c r="H584" s="12">
        <f>SUM(H585)</f>
        <v>0</v>
      </c>
      <c r="I584" s="12">
        <f>SUM(I585)</f>
        <v>251.1</v>
      </c>
    </row>
    <row r="585" spans="1:9" ht="33.75">
      <c r="A585" s="13"/>
      <c r="B585" s="31" t="s">
        <v>58</v>
      </c>
      <c r="C585" s="27" t="s">
        <v>30</v>
      </c>
      <c r="D585" s="27" t="s">
        <v>11</v>
      </c>
      <c r="E585" s="27" t="s">
        <v>249</v>
      </c>
      <c r="F585" s="27" t="s">
        <v>68</v>
      </c>
      <c r="G585" s="12">
        <v>251.1</v>
      </c>
      <c r="H585" s="12"/>
      <c r="I585" s="12">
        <f>G585+H585</f>
        <v>251.1</v>
      </c>
    </row>
    <row r="586" spans="1:9" ht="22.5">
      <c r="A586" s="13"/>
      <c r="B586" s="31" t="s">
        <v>294</v>
      </c>
      <c r="C586" s="27" t="s">
        <v>30</v>
      </c>
      <c r="D586" s="27" t="s">
        <v>11</v>
      </c>
      <c r="E586" s="27" t="s">
        <v>250</v>
      </c>
      <c r="F586" s="28"/>
      <c r="G586" s="12">
        <f>SUM(G587)</f>
        <v>88.7</v>
      </c>
      <c r="H586" s="12">
        <f>SUM(H587)</f>
        <v>0</v>
      </c>
      <c r="I586" s="12">
        <f>SUM(I587)</f>
        <v>88.7</v>
      </c>
    </row>
    <row r="587" spans="1:9" ht="33.75">
      <c r="A587" s="13"/>
      <c r="B587" s="31" t="s">
        <v>58</v>
      </c>
      <c r="C587" s="27" t="s">
        <v>30</v>
      </c>
      <c r="D587" s="27" t="s">
        <v>11</v>
      </c>
      <c r="E587" s="27" t="s">
        <v>250</v>
      </c>
      <c r="F587" s="27" t="s">
        <v>68</v>
      </c>
      <c r="G587" s="12">
        <v>88.7</v>
      </c>
      <c r="H587" s="12"/>
      <c r="I587" s="12">
        <f>G587+H587</f>
        <v>88.7</v>
      </c>
    </row>
    <row r="588" spans="1:9" ht="22.5">
      <c r="A588" s="13"/>
      <c r="B588" s="31" t="s">
        <v>295</v>
      </c>
      <c r="C588" s="27" t="s">
        <v>30</v>
      </c>
      <c r="D588" s="27" t="s">
        <v>11</v>
      </c>
      <c r="E588" s="27" t="s">
        <v>251</v>
      </c>
      <c r="F588" s="28"/>
      <c r="G588" s="12">
        <f>SUM(G589)</f>
        <v>365.20000000000005</v>
      </c>
      <c r="H588" s="12">
        <f>SUM(H589)</f>
        <v>0</v>
      </c>
      <c r="I588" s="12">
        <f>SUM(I589)</f>
        <v>365.20000000000005</v>
      </c>
    </row>
    <row r="589" spans="1:9" ht="33.75">
      <c r="A589" s="13"/>
      <c r="B589" s="31" t="s">
        <v>58</v>
      </c>
      <c r="C589" s="27" t="s">
        <v>30</v>
      </c>
      <c r="D589" s="27" t="s">
        <v>11</v>
      </c>
      <c r="E589" s="27" t="s">
        <v>251</v>
      </c>
      <c r="F589" s="27" t="s">
        <v>68</v>
      </c>
      <c r="G589" s="12">
        <v>365.20000000000005</v>
      </c>
      <c r="H589" s="12"/>
      <c r="I589" s="12">
        <f>G589+H589</f>
        <v>365.20000000000005</v>
      </c>
    </row>
    <row r="590" spans="1:9" ht="22.5">
      <c r="A590" s="13"/>
      <c r="B590" s="25" t="s">
        <v>199</v>
      </c>
      <c r="C590" s="27" t="s">
        <v>30</v>
      </c>
      <c r="D590" s="27" t="s">
        <v>11</v>
      </c>
      <c r="E590" s="27" t="s">
        <v>200</v>
      </c>
      <c r="F590" s="28"/>
      <c r="G590" s="12">
        <f>SUM(G591:G591)</f>
        <v>7417.5</v>
      </c>
      <c r="H590" s="12">
        <f>SUM(H591:H591)</f>
        <v>0</v>
      </c>
      <c r="I590" s="12">
        <f>SUM(I591:I591)</f>
        <v>7417.5</v>
      </c>
    </row>
    <row r="591" spans="1:9" ht="33.75">
      <c r="A591" s="13"/>
      <c r="B591" s="25" t="s">
        <v>57</v>
      </c>
      <c r="C591" s="27" t="s">
        <v>30</v>
      </c>
      <c r="D591" s="27" t="s">
        <v>11</v>
      </c>
      <c r="E591" s="27" t="s">
        <v>200</v>
      </c>
      <c r="F591" s="28" t="s">
        <v>68</v>
      </c>
      <c r="G591" s="12">
        <v>7417.5</v>
      </c>
      <c r="H591" s="12"/>
      <c r="I591" s="12">
        <f>G591+H591</f>
        <v>7417.5</v>
      </c>
    </row>
    <row r="592" spans="1:9">
      <c r="A592" s="9">
        <v>10</v>
      </c>
      <c r="B592" s="16" t="s">
        <v>77</v>
      </c>
      <c r="C592" s="10" t="s">
        <v>45</v>
      </c>
      <c r="D592" s="10"/>
      <c r="E592" s="14"/>
      <c r="F592" s="54"/>
      <c r="G592" s="21">
        <f>G593</f>
        <v>4480</v>
      </c>
      <c r="H592" s="21">
        <f t="shared" ref="H592:I594" si="104">H593</f>
        <v>663.6</v>
      </c>
      <c r="I592" s="21">
        <f t="shared" si="104"/>
        <v>5143.6000000000004</v>
      </c>
    </row>
    <row r="593" spans="1:9">
      <c r="A593" s="13" t="s">
        <v>78</v>
      </c>
      <c r="B593" s="31" t="s">
        <v>79</v>
      </c>
      <c r="C593" s="27" t="s">
        <v>45</v>
      </c>
      <c r="D593" s="27" t="s">
        <v>11</v>
      </c>
      <c r="E593" s="27"/>
      <c r="F593" s="27"/>
      <c r="G593" s="21">
        <f>G594</f>
        <v>4480</v>
      </c>
      <c r="H593" s="21">
        <f t="shared" si="104"/>
        <v>663.6</v>
      </c>
      <c r="I593" s="21">
        <f t="shared" si="104"/>
        <v>5143.6000000000004</v>
      </c>
    </row>
    <row r="594" spans="1:9" ht="22.5">
      <c r="A594" s="13"/>
      <c r="B594" s="31" t="s">
        <v>172</v>
      </c>
      <c r="C594" s="27" t="s">
        <v>45</v>
      </c>
      <c r="D594" s="27" t="s">
        <v>11</v>
      </c>
      <c r="E594" s="27" t="s">
        <v>296</v>
      </c>
      <c r="F594" s="27"/>
      <c r="G594" s="12">
        <f>G595</f>
        <v>4480</v>
      </c>
      <c r="H594" s="12">
        <f t="shared" si="104"/>
        <v>663.6</v>
      </c>
      <c r="I594" s="12">
        <f t="shared" si="104"/>
        <v>5143.6000000000004</v>
      </c>
    </row>
    <row r="595" spans="1:9" ht="22.5">
      <c r="A595" s="13"/>
      <c r="B595" s="31" t="s">
        <v>173</v>
      </c>
      <c r="C595" s="27" t="s">
        <v>45</v>
      </c>
      <c r="D595" s="27" t="s">
        <v>11</v>
      </c>
      <c r="E595" s="27" t="s">
        <v>174</v>
      </c>
      <c r="F595" s="27"/>
      <c r="G595" s="12">
        <f>G596+G599</f>
        <v>4480</v>
      </c>
      <c r="H595" s="12">
        <f>H596+H599</f>
        <v>663.6</v>
      </c>
      <c r="I595" s="12">
        <f>I596+I599</f>
        <v>5143.6000000000004</v>
      </c>
    </row>
    <row r="596" spans="1:9" ht="22.5">
      <c r="A596" s="13"/>
      <c r="B596" s="31" t="s">
        <v>297</v>
      </c>
      <c r="C596" s="27" t="s">
        <v>45</v>
      </c>
      <c r="D596" s="27" t="s">
        <v>11</v>
      </c>
      <c r="E596" s="27" t="s">
        <v>114</v>
      </c>
      <c r="F596" s="27"/>
      <c r="G596" s="12">
        <f>SUM(G597:G598)</f>
        <v>1060</v>
      </c>
      <c r="H596" s="12">
        <f t="shared" ref="H596:I596" si="105">SUM(H597:H598)</f>
        <v>345.3</v>
      </c>
      <c r="I596" s="12">
        <f t="shared" si="105"/>
        <v>1405.3</v>
      </c>
    </row>
    <row r="597" spans="1:9" ht="33.75">
      <c r="A597" s="13"/>
      <c r="B597" s="31" t="s">
        <v>76</v>
      </c>
      <c r="C597" s="27" t="s">
        <v>45</v>
      </c>
      <c r="D597" s="27" t="s">
        <v>11</v>
      </c>
      <c r="E597" s="27" t="s">
        <v>114</v>
      </c>
      <c r="F597" s="27" t="s">
        <v>213</v>
      </c>
      <c r="G597" s="12">
        <v>1060</v>
      </c>
      <c r="H597" s="12">
        <f>309.8+35.5</f>
        <v>345.3</v>
      </c>
      <c r="I597" s="12">
        <f>G597+H597</f>
        <v>1405.3</v>
      </c>
    </row>
    <row r="598" spans="1:9">
      <c r="A598" s="13"/>
      <c r="B598" s="31" t="s">
        <v>363</v>
      </c>
      <c r="C598" s="27" t="s">
        <v>45</v>
      </c>
      <c r="D598" s="27" t="s">
        <v>11</v>
      </c>
      <c r="E598" s="27" t="s">
        <v>114</v>
      </c>
      <c r="F598" s="27" t="s">
        <v>362</v>
      </c>
      <c r="G598" s="12"/>
      <c r="H598" s="12">
        <f>4033.8-4033.8</f>
        <v>0</v>
      </c>
      <c r="I598" s="12">
        <f>G598+H598</f>
        <v>0</v>
      </c>
    </row>
    <row r="599" spans="1:9" ht="22.5">
      <c r="A599" s="13"/>
      <c r="B599" s="25" t="s">
        <v>212</v>
      </c>
      <c r="C599" s="27" t="s">
        <v>45</v>
      </c>
      <c r="D599" s="27" t="s">
        <v>11</v>
      </c>
      <c r="E599" s="27" t="s">
        <v>298</v>
      </c>
      <c r="F599" s="27"/>
      <c r="G599" s="12">
        <f>SUM(G600:G601)</f>
        <v>3420.0000000000005</v>
      </c>
      <c r="H599" s="12">
        <f>SUM(H600:H601)</f>
        <v>318.3</v>
      </c>
      <c r="I599" s="12">
        <f>SUM(I600:I601)</f>
        <v>3738.3000000000006</v>
      </c>
    </row>
    <row r="600" spans="1:9" ht="33.75">
      <c r="A600" s="13"/>
      <c r="B600" s="31" t="s">
        <v>76</v>
      </c>
      <c r="C600" s="27" t="s">
        <v>45</v>
      </c>
      <c r="D600" s="27" t="s">
        <v>11</v>
      </c>
      <c r="E600" s="27" t="s">
        <v>298</v>
      </c>
      <c r="F600" s="27" t="s">
        <v>213</v>
      </c>
      <c r="G600" s="12">
        <v>3362.6000000000004</v>
      </c>
      <c r="H600" s="12">
        <v>318.3</v>
      </c>
      <c r="I600" s="12">
        <f>G600+H600</f>
        <v>3680.9000000000005</v>
      </c>
    </row>
    <row r="601" spans="1:9">
      <c r="A601" s="13"/>
      <c r="B601" s="31" t="s">
        <v>363</v>
      </c>
      <c r="C601" s="27" t="s">
        <v>45</v>
      </c>
      <c r="D601" s="27" t="s">
        <v>11</v>
      </c>
      <c r="E601" s="27" t="s">
        <v>298</v>
      </c>
      <c r="F601" s="27" t="s">
        <v>362</v>
      </c>
      <c r="G601" s="12">
        <v>57.4</v>
      </c>
      <c r="H601" s="12"/>
      <c r="I601" s="12">
        <f>G601+H601</f>
        <v>57.4</v>
      </c>
    </row>
    <row r="602" spans="1:9" ht="21">
      <c r="A602" s="9">
        <v>12</v>
      </c>
      <c r="B602" s="16" t="s">
        <v>147</v>
      </c>
      <c r="C602" s="10" t="s">
        <v>40</v>
      </c>
      <c r="D602" s="10"/>
      <c r="E602" s="10"/>
      <c r="F602" s="34"/>
      <c r="G602" s="21">
        <f>G603+G611</f>
        <v>21693.5</v>
      </c>
      <c r="H602" s="21">
        <f>H603+H611</f>
        <v>2851.6</v>
      </c>
      <c r="I602" s="21">
        <f>I603+I611</f>
        <v>24545.1</v>
      </c>
    </row>
    <row r="603" spans="1:9" ht="22.5">
      <c r="A603" s="55" t="s">
        <v>80</v>
      </c>
      <c r="B603" s="40" t="s">
        <v>148</v>
      </c>
      <c r="C603" s="27" t="s">
        <v>40</v>
      </c>
      <c r="D603" s="27" t="s">
        <v>8</v>
      </c>
      <c r="E603" s="27"/>
      <c r="F603" s="27"/>
      <c r="G603" s="12">
        <f>G604</f>
        <v>20945.3</v>
      </c>
      <c r="H603" s="12">
        <f t="shared" ref="H603:I605" si="106">H604</f>
        <v>0</v>
      </c>
      <c r="I603" s="12">
        <f t="shared" si="106"/>
        <v>20945.3</v>
      </c>
    </row>
    <row r="604" spans="1:9" ht="22.5">
      <c r="A604" s="55"/>
      <c r="B604" s="31" t="s">
        <v>164</v>
      </c>
      <c r="C604" s="27" t="s">
        <v>40</v>
      </c>
      <c r="D604" s="27" t="s">
        <v>8</v>
      </c>
      <c r="E604" s="27" t="s">
        <v>165</v>
      </c>
      <c r="F604" s="28"/>
      <c r="G604" s="12">
        <f>G605</f>
        <v>20945.3</v>
      </c>
      <c r="H604" s="12">
        <f t="shared" si="106"/>
        <v>0</v>
      </c>
      <c r="I604" s="12">
        <f t="shared" si="106"/>
        <v>20945.3</v>
      </c>
    </row>
    <row r="605" spans="1:9">
      <c r="A605" s="55"/>
      <c r="B605" s="31" t="s">
        <v>205</v>
      </c>
      <c r="C605" s="27" t="s">
        <v>40</v>
      </c>
      <c r="D605" s="27" t="s">
        <v>8</v>
      </c>
      <c r="E605" s="27" t="s">
        <v>177</v>
      </c>
      <c r="F605" s="28"/>
      <c r="G605" s="12">
        <f>G606</f>
        <v>20945.3</v>
      </c>
      <c r="H605" s="12">
        <f t="shared" si="106"/>
        <v>0</v>
      </c>
      <c r="I605" s="12">
        <f t="shared" si="106"/>
        <v>20945.3</v>
      </c>
    </row>
    <row r="606" spans="1:9" ht="33.75">
      <c r="A606" s="13"/>
      <c r="B606" s="31" t="s">
        <v>141</v>
      </c>
      <c r="C606" s="27" t="s">
        <v>40</v>
      </c>
      <c r="D606" s="27" t="s">
        <v>8</v>
      </c>
      <c r="E606" s="27" t="s">
        <v>142</v>
      </c>
      <c r="F606" s="27"/>
      <c r="G606" s="12">
        <f>G607+G609</f>
        <v>20945.3</v>
      </c>
      <c r="H606" s="12">
        <f>H607+H609</f>
        <v>0</v>
      </c>
      <c r="I606" s="12">
        <f>I607+I609</f>
        <v>20945.3</v>
      </c>
    </row>
    <row r="607" spans="1:9" ht="45">
      <c r="A607" s="13"/>
      <c r="B607" s="32" t="s">
        <v>143</v>
      </c>
      <c r="C607" s="27" t="s">
        <v>40</v>
      </c>
      <c r="D607" s="27" t="s">
        <v>8</v>
      </c>
      <c r="E607" s="27" t="s">
        <v>474</v>
      </c>
      <c r="F607" s="27"/>
      <c r="G607" s="12">
        <f>G608</f>
        <v>4253.2</v>
      </c>
      <c r="H607" s="12">
        <f>H608</f>
        <v>0</v>
      </c>
      <c r="I607" s="12">
        <f>I608</f>
        <v>4253.2</v>
      </c>
    </row>
    <row r="608" spans="1:9">
      <c r="A608" s="13"/>
      <c r="B608" s="29" t="s">
        <v>81</v>
      </c>
      <c r="C608" s="27" t="s">
        <v>40</v>
      </c>
      <c r="D608" s="27" t="s">
        <v>8</v>
      </c>
      <c r="E608" s="27" t="s">
        <v>474</v>
      </c>
      <c r="F608" s="27" t="s">
        <v>82</v>
      </c>
      <c r="G608" s="12">
        <v>4253.2</v>
      </c>
      <c r="H608" s="12"/>
      <c r="I608" s="12">
        <f>G608+H608</f>
        <v>4253.2</v>
      </c>
    </row>
    <row r="609" spans="1:9">
      <c r="A609" s="13"/>
      <c r="B609" s="33" t="s">
        <v>144</v>
      </c>
      <c r="C609" s="27" t="s">
        <v>40</v>
      </c>
      <c r="D609" s="27" t="s">
        <v>8</v>
      </c>
      <c r="E609" s="27" t="s">
        <v>145</v>
      </c>
      <c r="F609" s="27"/>
      <c r="G609" s="12">
        <f>G610</f>
        <v>16692.099999999999</v>
      </c>
      <c r="H609" s="12">
        <f t="shared" ref="H609:I609" si="107">H610</f>
        <v>0</v>
      </c>
      <c r="I609" s="12">
        <f t="shared" si="107"/>
        <v>16692.099999999999</v>
      </c>
    </row>
    <row r="610" spans="1:9">
      <c r="A610" s="13"/>
      <c r="B610" s="31" t="s">
        <v>81</v>
      </c>
      <c r="C610" s="27" t="s">
        <v>40</v>
      </c>
      <c r="D610" s="27" t="s">
        <v>8</v>
      </c>
      <c r="E610" s="27" t="s">
        <v>145</v>
      </c>
      <c r="F610" s="27" t="s">
        <v>82</v>
      </c>
      <c r="G610" s="12">
        <v>16692.099999999999</v>
      </c>
      <c r="H610" s="12"/>
      <c r="I610" s="12">
        <f>G610+H610</f>
        <v>16692.099999999999</v>
      </c>
    </row>
    <row r="611" spans="1:9">
      <c r="A611" s="13"/>
      <c r="B611" s="41" t="s">
        <v>475</v>
      </c>
      <c r="C611" s="27" t="s">
        <v>40</v>
      </c>
      <c r="D611" s="27" t="s">
        <v>17</v>
      </c>
      <c r="E611" s="27" t="s">
        <v>476</v>
      </c>
      <c r="F611" s="26"/>
      <c r="G611" s="12">
        <f>G612</f>
        <v>748.2</v>
      </c>
      <c r="H611" s="12">
        <f t="shared" ref="G611:I614" si="108">H612</f>
        <v>2851.6</v>
      </c>
      <c r="I611" s="12">
        <f t="shared" si="108"/>
        <v>3599.8</v>
      </c>
    </row>
    <row r="612" spans="1:9" ht="22.5">
      <c r="A612" s="13"/>
      <c r="B612" s="29" t="s">
        <v>164</v>
      </c>
      <c r="C612" s="27" t="s">
        <v>40</v>
      </c>
      <c r="D612" s="27" t="s">
        <v>17</v>
      </c>
      <c r="E612" s="27" t="s">
        <v>165</v>
      </c>
      <c r="F612" s="28"/>
      <c r="G612" s="12">
        <f t="shared" si="108"/>
        <v>748.2</v>
      </c>
      <c r="H612" s="12">
        <f t="shared" si="108"/>
        <v>2851.6</v>
      </c>
      <c r="I612" s="12">
        <f t="shared" si="108"/>
        <v>3599.8</v>
      </c>
    </row>
    <row r="613" spans="1:9">
      <c r="A613" s="13"/>
      <c r="B613" s="29" t="s">
        <v>205</v>
      </c>
      <c r="C613" s="27" t="s">
        <v>40</v>
      </c>
      <c r="D613" s="27" t="s">
        <v>17</v>
      </c>
      <c r="E613" s="27" t="s">
        <v>177</v>
      </c>
      <c r="F613" s="28"/>
      <c r="G613" s="12">
        <f t="shared" si="108"/>
        <v>748.2</v>
      </c>
      <c r="H613" s="12">
        <f t="shared" si="108"/>
        <v>2851.6</v>
      </c>
      <c r="I613" s="12">
        <f t="shared" si="108"/>
        <v>3599.8</v>
      </c>
    </row>
    <row r="614" spans="1:9" ht="25.5" customHeight="1">
      <c r="A614" s="13"/>
      <c r="B614" s="29" t="s">
        <v>141</v>
      </c>
      <c r="C614" s="27" t="s">
        <v>40</v>
      </c>
      <c r="D614" s="27" t="s">
        <v>17</v>
      </c>
      <c r="E614" s="27" t="s">
        <v>142</v>
      </c>
      <c r="F614" s="27"/>
      <c r="G614" s="12">
        <f>G615</f>
        <v>748.2</v>
      </c>
      <c r="H614" s="12">
        <f t="shared" si="108"/>
        <v>2851.6</v>
      </c>
      <c r="I614" s="12">
        <f t="shared" si="108"/>
        <v>3599.8</v>
      </c>
    </row>
    <row r="615" spans="1:9" ht="22.5">
      <c r="A615" s="13"/>
      <c r="B615" s="25" t="s">
        <v>435</v>
      </c>
      <c r="C615" s="27" t="s">
        <v>40</v>
      </c>
      <c r="D615" s="27" t="s">
        <v>17</v>
      </c>
      <c r="E615" s="27" t="s">
        <v>438</v>
      </c>
      <c r="F615" s="27"/>
      <c r="G615" s="12">
        <f>G616</f>
        <v>748.2</v>
      </c>
      <c r="H615" s="12">
        <f>H616</f>
        <v>2851.6</v>
      </c>
      <c r="I615" s="12">
        <f>I616</f>
        <v>3599.8</v>
      </c>
    </row>
    <row r="616" spans="1:9">
      <c r="A616" s="13"/>
      <c r="B616" s="43" t="s">
        <v>206</v>
      </c>
      <c r="C616" s="27" t="s">
        <v>40</v>
      </c>
      <c r="D616" s="27" t="s">
        <v>17</v>
      </c>
      <c r="E616" s="27" t="s">
        <v>438</v>
      </c>
      <c r="F616" s="27" t="s">
        <v>207</v>
      </c>
      <c r="G616" s="12">
        <v>748.2</v>
      </c>
      <c r="H616" s="12">
        <f>660.4+427.1+1169.5+599.9-5.3</f>
        <v>2851.6</v>
      </c>
      <c r="I616" s="12">
        <f>G616+H616</f>
        <v>3599.8</v>
      </c>
    </row>
    <row r="617" spans="1:9">
      <c r="A617" s="9"/>
      <c r="B617" s="60" t="s">
        <v>83</v>
      </c>
      <c r="C617" s="61"/>
      <c r="D617" s="61"/>
      <c r="E617" s="61"/>
      <c r="F617" s="62"/>
      <c r="G617" s="18">
        <f>G9+G158+G196+G241+G314+G493+G553+G575+G592+G602+G150</f>
        <v>855976.2</v>
      </c>
      <c r="H617" s="18">
        <f>H9+H158+H196+H241+H314+H493+H553+H575+H592+H602+H150</f>
        <v>89335.900000000009</v>
      </c>
      <c r="I617" s="18">
        <f>I9+I158+I196+I241+I314+I493+I553+I575+I592+I602+I150</f>
        <v>945312.1</v>
      </c>
    </row>
    <row r="618" spans="1:9">
      <c r="I618" s="11"/>
    </row>
    <row r="619" spans="1:9">
      <c r="G619" s="11"/>
      <c r="H619" s="11"/>
      <c r="I619" s="11"/>
    </row>
    <row r="620" spans="1:9">
      <c r="G620" s="11"/>
      <c r="H620" s="11"/>
      <c r="I620" s="11"/>
    </row>
  </sheetData>
  <mergeCells count="5">
    <mergeCell ref="A5:I5"/>
    <mergeCell ref="F6:I6"/>
    <mergeCell ref="B3:I3"/>
    <mergeCell ref="B617:F617"/>
    <mergeCell ref="B1:I1"/>
  </mergeCells>
  <pageMargins left="1.299212598425197" right="0.51181102362204722" top="0.59055118110236227" bottom="0.59055118110236227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2024-12-18T01:48:33Z</cp:lastPrinted>
  <dcterms:created xsi:type="dcterms:W3CDTF">2014-10-07T08:03:00Z</dcterms:created>
  <dcterms:modified xsi:type="dcterms:W3CDTF">2024-12-24T01:41:29Z</dcterms:modified>
</cp:coreProperties>
</file>