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-150" windowWidth="13185" windowHeight="12660"/>
  </bookViews>
  <sheets>
    <sheet name="2024" sheetId="2" r:id="rId1"/>
    <sheet name="2025-2026" sheetId="5" r:id="rId2"/>
  </sheets>
  <definedNames>
    <definedName name="_xlnm._FilterDatabase" localSheetId="0" hidden="1">'2024'!$A$7:$I$584</definedName>
    <definedName name="_xlnm._FilterDatabase" localSheetId="1" hidden="1">'2025-2026'!$A$7:$L$543</definedName>
    <definedName name="_xlnm.Print_Area" localSheetId="0">'2024'!$A$1:$I$585</definedName>
    <definedName name="_xlnm.Print_Area" localSheetId="1">'2025-2026'!$A$1:$L$543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446" i="5"/>
  <c r="H235"/>
  <c r="H307" i="2"/>
  <c r="I307"/>
  <c r="G307"/>
  <c r="H430"/>
  <c r="H429" s="1"/>
  <c r="H428" s="1"/>
  <c r="H427" s="1"/>
  <c r="H426" s="1"/>
  <c r="G429"/>
  <c r="G428"/>
  <c r="G427" s="1"/>
  <c r="G426" s="1"/>
  <c r="H149"/>
  <c r="H257"/>
  <c r="H464"/>
  <c r="G464"/>
  <c r="I465"/>
  <c r="H72"/>
  <c r="H132"/>
  <c r="H21"/>
  <c r="H20"/>
  <c r="H260"/>
  <c r="I92"/>
  <c r="I91"/>
  <c r="H91"/>
  <c r="G91"/>
  <c r="H79"/>
  <c r="H68"/>
  <c r="H67"/>
  <c r="G538" i="5"/>
  <c r="G536"/>
  <c r="G533" s="1"/>
  <c r="G532" s="1"/>
  <c r="G531" s="1"/>
  <c r="G530" s="1"/>
  <c r="G529" s="1"/>
  <c r="G534"/>
  <c r="G526"/>
  <c r="G524"/>
  <c r="G518"/>
  <c r="G516"/>
  <c r="G514"/>
  <c r="G512"/>
  <c r="G510"/>
  <c r="G508"/>
  <c r="G502"/>
  <c r="G501" s="1"/>
  <c r="G500" s="1"/>
  <c r="G499" s="1"/>
  <c r="J497"/>
  <c r="G497"/>
  <c r="G495"/>
  <c r="G490"/>
  <c r="G486" s="1"/>
  <c r="G485" s="1"/>
  <c r="G484" s="1"/>
  <c r="G487"/>
  <c r="G480"/>
  <c r="G479" s="1"/>
  <c r="G478" s="1"/>
  <c r="G477" s="1"/>
  <c r="G475"/>
  <c r="G474" s="1"/>
  <c r="G473" s="1"/>
  <c r="G472" s="1"/>
  <c r="G469"/>
  <c r="G466"/>
  <c r="G463"/>
  <c r="G460"/>
  <c r="G458"/>
  <c r="G456"/>
  <c r="G454"/>
  <c r="G452"/>
  <c r="G450"/>
  <c r="G447"/>
  <c r="G445"/>
  <c r="G443"/>
  <c r="G441"/>
  <c r="G439"/>
  <c r="G437"/>
  <c r="G434"/>
  <c r="G428"/>
  <c r="G426"/>
  <c r="G424"/>
  <c r="G421"/>
  <c r="G419"/>
  <c r="G417"/>
  <c r="G411"/>
  <c r="G407" s="1"/>
  <c r="G408"/>
  <c r="G403"/>
  <c r="G400"/>
  <c r="G393"/>
  <c r="G392" s="1"/>
  <c r="G391" s="1"/>
  <c r="G390" s="1"/>
  <c r="G387"/>
  <c r="G385"/>
  <c r="G383"/>
  <c r="G381"/>
  <c r="G379"/>
  <c r="G375"/>
  <c r="G373"/>
  <c r="G371"/>
  <c r="G369"/>
  <c r="G366"/>
  <c r="G364"/>
  <c r="G362"/>
  <c r="G360"/>
  <c r="G355"/>
  <c r="G352"/>
  <c r="G350"/>
  <c r="G348"/>
  <c r="G345"/>
  <c r="G342"/>
  <c r="G339"/>
  <c r="G336"/>
  <c r="G333"/>
  <c r="G330"/>
  <c r="G327"/>
  <c r="G325"/>
  <c r="G323"/>
  <c r="G321"/>
  <c r="G319"/>
  <c r="G317"/>
  <c r="G315"/>
  <c r="G313"/>
  <c r="G311"/>
  <c r="G309"/>
  <c r="G304"/>
  <c r="G303" s="1"/>
  <c r="G300"/>
  <c r="G297"/>
  <c r="G295"/>
  <c r="G293"/>
  <c r="G291"/>
  <c r="G289"/>
  <c r="G287"/>
  <c r="G285"/>
  <c r="G283"/>
  <c r="G281"/>
  <c r="G263"/>
  <c r="G257"/>
  <c r="G256" s="1"/>
  <c r="G252" s="1"/>
  <c r="G254"/>
  <c r="G253" s="1"/>
  <c r="G248"/>
  <c r="G247" s="1"/>
  <c r="G246" s="1"/>
  <c r="G243"/>
  <c r="G241"/>
  <c r="G237"/>
  <c r="G234"/>
  <c r="G227"/>
  <c r="G226" s="1"/>
  <c r="G225" s="1"/>
  <c r="G224" s="1"/>
  <c r="G211"/>
  <c r="G210" s="1"/>
  <c r="G209" s="1"/>
  <c r="G207"/>
  <c r="G205"/>
  <c r="G200"/>
  <c r="G199" s="1"/>
  <c r="G198" s="1"/>
  <c r="G197" s="1"/>
  <c r="I221"/>
  <c r="J186"/>
  <c r="J185" s="1"/>
  <c r="J184" s="1"/>
  <c r="G188"/>
  <c r="G186"/>
  <c r="G185" s="1"/>
  <c r="G184" s="1"/>
  <c r="G180"/>
  <c r="G178"/>
  <c r="G176"/>
  <c r="G173"/>
  <c r="G171"/>
  <c r="G169"/>
  <c r="J164"/>
  <c r="J163" s="1"/>
  <c r="J162" s="1"/>
  <c r="J161" s="1"/>
  <c r="J160" s="1"/>
  <c r="G164"/>
  <c r="G163" s="1"/>
  <c r="G162" s="1"/>
  <c r="G161" s="1"/>
  <c r="G160" s="1"/>
  <c r="G155"/>
  <c r="G154" s="1"/>
  <c r="G153" s="1"/>
  <c r="G152" s="1"/>
  <c r="G151" s="1"/>
  <c r="G146"/>
  <c r="G143"/>
  <c r="G119"/>
  <c r="G116"/>
  <c r="G115" s="1"/>
  <c r="G114" s="1"/>
  <c r="G112"/>
  <c r="G111" s="1"/>
  <c r="G108"/>
  <c r="G102"/>
  <c r="G99"/>
  <c r="G93"/>
  <c r="G91"/>
  <c r="G86"/>
  <c r="G85" s="1"/>
  <c r="G84" s="1"/>
  <c r="G80"/>
  <c r="G77"/>
  <c r="G68"/>
  <c r="G65"/>
  <c r="G59"/>
  <c r="G58" s="1"/>
  <c r="G57" s="1"/>
  <c r="G52"/>
  <c r="G49"/>
  <c r="G45"/>
  <c r="G43"/>
  <c r="G36"/>
  <c r="G35" s="1"/>
  <c r="G34" s="1"/>
  <c r="G33" s="1"/>
  <c r="G30"/>
  <c r="G26"/>
  <c r="G22"/>
  <c r="G19"/>
  <c r="G12"/>
  <c r="G11" s="1"/>
  <c r="G10" s="1"/>
  <c r="I121"/>
  <c r="G441" i="2"/>
  <c r="G444"/>
  <c r="G449"/>
  <c r="G251"/>
  <c r="H496"/>
  <c r="G496"/>
  <c r="I499"/>
  <c r="I496" s="1"/>
  <c r="I520"/>
  <c r="I519" s="1"/>
  <c r="I518" s="1"/>
  <c r="I517" s="1"/>
  <c r="I516" s="1"/>
  <c r="H519"/>
  <c r="H518" s="1"/>
  <c r="H517" s="1"/>
  <c r="H516" s="1"/>
  <c r="G519"/>
  <c r="G518" s="1"/>
  <c r="G517" s="1"/>
  <c r="G516" s="1"/>
  <c r="H458"/>
  <c r="G458"/>
  <c r="I371"/>
  <c r="I370"/>
  <c r="I369" s="1"/>
  <c r="H369"/>
  <c r="G369"/>
  <c r="G341"/>
  <c r="I365"/>
  <c r="I364" s="1"/>
  <c r="H364"/>
  <c r="G364"/>
  <c r="I363"/>
  <c r="I362" s="1"/>
  <c r="H362"/>
  <c r="G362"/>
  <c r="G356"/>
  <c r="I331"/>
  <c r="I330" s="1"/>
  <c r="H330"/>
  <c r="G330"/>
  <c r="I329"/>
  <c r="I328" s="1"/>
  <c r="H328"/>
  <c r="G328"/>
  <c r="G259"/>
  <c r="I271"/>
  <c r="I270" s="1"/>
  <c r="H270"/>
  <c r="G270"/>
  <c r="H514"/>
  <c r="H511"/>
  <c r="H508"/>
  <c r="H506"/>
  <c r="H504"/>
  <c r="H502"/>
  <c r="H500"/>
  <c r="I500"/>
  <c r="G500"/>
  <c r="G493"/>
  <c r="H493"/>
  <c r="H490"/>
  <c r="I490"/>
  <c r="G490"/>
  <c r="I487"/>
  <c r="H487"/>
  <c r="G487"/>
  <c r="H484"/>
  <c r="I484"/>
  <c r="G484"/>
  <c r="G482"/>
  <c r="G471"/>
  <c r="G474"/>
  <c r="G476"/>
  <c r="G478"/>
  <c r="G480"/>
  <c r="H480"/>
  <c r="I480"/>
  <c r="H478"/>
  <c r="I478"/>
  <c r="H476"/>
  <c r="I476"/>
  <c r="H474"/>
  <c r="I474"/>
  <c r="H471"/>
  <c r="I471"/>
  <c r="G558"/>
  <c r="H314"/>
  <c r="G311"/>
  <c r="G253"/>
  <c r="G127"/>
  <c r="G126" s="1"/>
  <c r="G125" s="1"/>
  <c r="G98"/>
  <c r="G96"/>
  <c r="I430" l="1"/>
  <c r="I429" s="1"/>
  <c r="I428" s="1"/>
  <c r="I427" s="1"/>
  <c r="I426" s="1"/>
  <c r="G440"/>
  <c r="G523" i="5"/>
  <c r="G522" s="1"/>
  <c r="G521" s="1"/>
  <c r="G520" s="1"/>
  <c r="G507"/>
  <c r="G506" s="1"/>
  <c r="G505" s="1"/>
  <c r="G504" s="1"/>
  <c r="G494"/>
  <c r="G493" s="1"/>
  <c r="G483" s="1"/>
  <c r="G378"/>
  <c r="G406"/>
  <c r="G433"/>
  <c r="G432" s="1"/>
  <c r="G431" s="1"/>
  <c r="G430" s="1"/>
  <c r="G251"/>
  <c r="G423"/>
  <c r="G399"/>
  <c r="G398" s="1"/>
  <c r="G359"/>
  <c r="G280"/>
  <c r="G279" s="1"/>
  <c r="G278" s="1"/>
  <c r="G204"/>
  <c r="G203" s="1"/>
  <c r="G168"/>
  <c r="G167" s="1"/>
  <c r="G166" s="1"/>
  <c r="G159" s="1"/>
  <c r="G90"/>
  <c r="G89" s="1"/>
  <c r="G98"/>
  <c r="G97" s="1"/>
  <c r="G96" s="1"/>
  <c r="G64"/>
  <c r="G63" s="1"/>
  <c r="G76"/>
  <c r="G75" s="1"/>
  <c r="G18"/>
  <c r="G17" s="1"/>
  <c r="G16" s="1"/>
  <c r="G48"/>
  <c r="G42" s="1"/>
  <c r="G32" s="1"/>
  <c r="H269" i="2"/>
  <c r="I214"/>
  <c r="I213" s="1"/>
  <c r="H213"/>
  <c r="G213"/>
  <c r="H182"/>
  <c r="G182"/>
  <c r="I184"/>
  <c r="I183"/>
  <c r="I148"/>
  <c r="I132"/>
  <c r="I131" s="1"/>
  <c r="I130" s="1"/>
  <c r="I129" s="1"/>
  <c r="H131"/>
  <c r="H130" s="1"/>
  <c r="H129" s="1"/>
  <c r="G131"/>
  <c r="G130" s="1"/>
  <c r="G129" s="1"/>
  <c r="I85"/>
  <c r="G358" i="5" l="1"/>
  <c r="G357" s="1"/>
  <c r="G397"/>
  <c r="G396" s="1"/>
  <c r="G502" i="2"/>
  <c r="I503"/>
  <c r="I502" s="1"/>
  <c r="G504"/>
  <c r="I505"/>
  <c r="I504" s="1"/>
  <c r="G506"/>
  <c r="I507"/>
  <c r="I506" s="1"/>
  <c r="G508"/>
  <c r="I510"/>
  <c r="I509"/>
  <c r="I513"/>
  <c r="I512"/>
  <c r="I515"/>
  <c r="I514" s="1"/>
  <c r="I526"/>
  <c r="G511"/>
  <c r="G514"/>
  <c r="H531"/>
  <c r="H530" s="1"/>
  <c r="H576"/>
  <c r="G576"/>
  <c r="H388"/>
  <c r="G388"/>
  <c r="H482"/>
  <c r="H470" s="1"/>
  <c r="I482"/>
  <c r="H303"/>
  <c r="G303"/>
  <c r="G298"/>
  <c r="I298" s="1"/>
  <c r="G297"/>
  <c r="H256"/>
  <c r="G256"/>
  <c r="G273"/>
  <c r="G272" s="1"/>
  <c r="G229"/>
  <c r="G226" s="1"/>
  <c r="G212"/>
  <c r="I212" s="1"/>
  <c r="G138"/>
  <c r="I138" s="1"/>
  <c r="G137"/>
  <c r="I137" s="1"/>
  <c r="G136"/>
  <c r="G135"/>
  <c r="I135" s="1"/>
  <c r="H248" i="5"/>
  <c r="J248"/>
  <c r="K248"/>
  <c r="K247" s="1"/>
  <c r="K246" s="1"/>
  <c r="L249"/>
  <c r="I249"/>
  <c r="H276" i="2"/>
  <c r="H275" s="1"/>
  <c r="H274" s="1"/>
  <c r="G276"/>
  <c r="G275" s="1"/>
  <c r="G274" s="1"/>
  <c r="I277"/>
  <c r="L356" i="5"/>
  <c r="L355" s="1"/>
  <c r="L354" s="1"/>
  <c r="I356"/>
  <c r="I355" s="1"/>
  <c r="I354" s="1"/>
  <c r="K355"/>
  <c r="K354" s="1"/>
  <c r="J355"/>
  <c r="J354" s="1"/>
  <c r="H355"/>
  <c r="H354" s="1"/>
  <c r="G354"/>
  <c r="G308" s="1"/>
  <c r="G307" s="1"/>
  <c r="G306" s="1"/>
  <c r="L305"/>
  <c r="L304" s="1"/>
  <c r="L303" s="1"/>
  <c r="I305"/>
  <c r="I304" s="1"/>
  <c r="I303" s="1"/>
  <c r="K304"/>
  <c r="K303" s="1"/>
  <c r="J304"/>
  <c r="J303" s="1"/>
  <c r="H304"/>
  <c r="H303" s="1"/>
  <c r="L537"/>
  <c r="L536" s="1"/>
  <c r="I537"/>
  <c r="I536" s="1"/>
  <c r="K536"/>
  <c r="J536"/>
  <c r="H536"/>
  <c r="L535"/>
  <c r="L534" s="1"/>
  <c r="I535"/>
  <c r="I534" s="1"/>
  <c r="K534"/>
  <c r="J534"/>
  <c r="H534"/>
  <c r="L498"/>
  <c r="L497" s="1"/>
  <c r="I498"/>
  <c r="I497" s="1"/>
  <c r="K497"/>
  <c r="H497"/>
  <c r="L496"/>
  <c r="L495" s="1"/>
  <c r="I496"/>
  <c r="I495" s="1"/>
  <c r="K495"/>
  <c r="J495"/>
  <c r="H495"/>
  <c r="L492"/>
  <c r="I492"/>
  <c r="L491"/>
  <c r="I491"/>
  <c r="K490"/>
  <c r="J490"/>
  <c r="H490"/>
  <c r="L489"/>
  <c r="I489"/>
  <c r="L488"/>
  <c r="I488"/>
  <c r="K487"/>
  <c r="J487"/>
  <c r="J486" s="1"/>
  <c r="J485" s="1"/>
  <c r="J484" s="1"/>
  <c r="H487"/>
  <c r="L465"/>
  <c r="I465"/>
  <c r="L464"/>
  <c r="I464"/>
  <c r="K463"/>
  <c r="J463"/>
  <c r="H463"/>
  <c r="L468"/>
  <c r="I468"/>
  <c r="L467"/>
  <c r="I467"/>
  <c r="K466"/>
  <c r="J466"/>
  <c r="H466"/>
  <c r="L429"/>
  <c r="I429"/>
  <c r="L427"/>
  <c r="L426" s="1"/>
  <c r="I427"/>
  <c r="I426" s="1"/>
  <c r="K426"/>
  <c r="J426"/>
  <c r="H426"/>
  <c r="L384"/>
  <c r="L383" s="1"/>
  <c r="I384"/>
  <c r="I383" s="1"/>
  <c r="K383"/>
  <c r="J383"/>
  <c r="H383"/>
  <c r="L382"/>
  <c r="L381" s="1"/>
  <c r="I382"/>
  <c r="I381" s="1"/>
  <c r="K381"/>
  <c r="J381"/>
  <c r="H381"/>
  <c r="L351"/>
  <c r="L350" s="1"/>
  <c r="I351"/>
  <c r="I350" s="1"/>
  <c r="K350"/>
  <c r="J350"/>
  <c r="H350"/>
  <c r="L349"/>
  <c r="L348" s="1"/>
  <c r="I349"/>
  <c r="I348" s="1"/>
  <c r="K348"/>
  <c r="J348"/>
  <c r="H348"/>
  <c r="L347"/>
  <c r="I347"/>
  <c r="L346"/>
  <c r="I346"/>
  <c r="K345"/>
  <c r="J345"/>
  <c r="H345"/>
  <c r="L344"/>
  <c r="I344"/>
  <c r="L343"/>
  <c r="I343"/>
  <c r="K342"/>
  <c r="J342"/>
  <c r="H342"/>
  <c r="L341"/>
  <c r="I341"/>
  <c r="L340"/>
  <c r="I340"/>
  <c r="K339"/>
  <c r="J339"/>
  <c r="H339"/>
  <c r="L338"/>
  <c r="I338"/>
  <c r="L337"/>
  <c r="I337"/>
  <c r="K336"/>
  <c r="J336"/>
  <c r="H336"/>
  <c r="L335"/>
  <c r="I335"/>
  <c r="L334"/>
  <c r="I334"/>
  <c r="K333"/>
  <c r="J333"/>
  <c r="H333"/>
  <c r="L332"/>
  <c r="I332"/>
  <c r="L331"/>
  <c r="I331"/>
  <c r="K330"/>
  <c r="J330"/>
  <c r="H330"/>
  <c r="L324"/>
  <c r="L323" s="1"/>
  <c r="I324"/>
  <c r="I323" s="1"/>
  <c r="K323"/>
  <c r="J323"/>
  <c r="H323"/>
  <c r="L299"/>
  <c r="I299"/>
  <c r="L298"/>
  <c r="I298"/>
  <c r="K297"/>
  <c r="J297"/>
  <c r="H297"/>
  <c r="L294"/>
  <c r="L293" s="1"/>
  <c r="I294"/>
  <c r="I293" s="1"/>
  <c r="K293"/>
  <c r="J293"/>
  <c r="H293"/>
  <c r="H272"/>
  <c r="J272"/>
  <c r="K272"/>
  <c r="H270"/>
  <c r="J270"/>
  <c r="K270"/>
  <c r="J263"/>
  <c r="G272"/>
  <c r="G270"/>
  <c r="L276"/>
  <c r="I276"/>
  <c r="L275"/>
  <c r="I275"/>
  <c r="L274"/>
  <c r="I274"/>
  <c r="L273"/>
  <c r="I273"/>
  <c r="L269"/>
  <c r="I269"/>
  <c r="L268"/>
  <c r="I268"/>
  <c r="L267"/>
  <c r="I267"/>
  <c r="L266"/>
  <c r="I266"/>
  <c r="K263"/>
  <c r="I265"/>
  <c r="L264"/>
  <c r="I264"/>
  <c r="L255"/>
  <c r="L254" s="1"/>
  <c r="L253" s="1"/>
  <c r="I255"/>
  <c r="I254" s="1"/>
  <c r="I253" s="1"/>
  <c r="K254"/>
  <c r="K253" s="1"/>
  <c r="J254"/>
  <c r="J253" s="1"/>
  <c r="H254"/>
  <c r="H253" s="1"/>
  <c r="H234"/>
  <c r="J234"/>
  <c r="K234"/>
  <c r="L245"/>
  <c r="I245"/>
  <c r="L244"/>
  <c r="I244"/>
  <c r="K243"/>
  <c r="J243"/>
  <c r="H243"/>
  <c r="K242"/>
  <c r="K241" s="1"/>
  <c r="J242"/>
  <c r="I242"/>
  <c r="I241" s="1"/>
  <c r="H241"/>
  <c r="L240"/>
  <c r="L239" s="1"/>
  <c r="I240"/>
  <c r="I239" s="1"/>
  <c r="K239"/>
  <c r="J239"/>
  <c r="H239"/>
  <c r="G239"/>
  <c r="G233" s="1"/>
  <c r="G232" s="1"/>
  <c r="G231" s="1"/>
  <c r="L235"/>
  <c r="I235"/>
  <c r="L222"/>
  <c r="I222"/>
  <c r="L221"/>
  <c r="L220"/>
  <c r="I220"/>
  <c r="K219"/>
  <c r="J219"/>
  <c r="H219"/>
  <c r="G219"/>
  <c r="L218"/>
  <c r="I218"/>
  <c r="L217"/>
  <c r="I217"/>
  <c r="L216"/>
  <c r="I216"/>
  <c r="K215"/>
  <c r="J215"/>
  <c r="H215"/>
  <c r="G215"/>
  <c r="K186"/>
  <c r="K185" s="1"/>
  <c r="K184" s="1"/>
  <c r="H186"/>
  <c r="H185" s="1"/>
  <c r="H184" s="1"/>
  <c r="L196"/>
  <c r="L195" s="1"/>
  <c r="I196"/>
  <c r="I195" s="1"/>
  <c r="K195"/>
  <c r="J195"/>
  <c r="H195"/>
  <c r="G195"/>
  <c r="L194"/>
  <c r="L193" s="1"/>
  <c r="I194"/>
  <c r="I193" s="1"/>
  <c r="K193"/>
  <c r="J193"/>
  <c r="H193"/>
  <c r="G193"/>
  <c r="L191"/>
  <c r="L190" s="1"/>
  <c r="I191"/>
  <c r="I190" s="1"/>
  <c r="K190"/>
  <c r="J190"/>
  <c r="H190"/>
  <c r="G190"/>
  <c r="L189"/>
  <c r="L188" s="1"/>
  <c r="I189"/>
  <c r="I188" s="1"/>
  <c r="K188"/>
  <c r="J188"/>
  <c r="H188"/>
  <c r="L142"/>
  <c r="I142"/>
  <c r="L141"/>
  <c r="I141"/>
  <c r="L140"/>
  <c r="I140"/>
  <c r="L139"/>
  <c r="I139"/>
  <c r="K138"/>
  <c r="J138"/>
  <c r="H138"/>
  <c r="G138"/>
  <c r="L137"/>
  <c r="L136" s="1"/>
  <c r="I137"/>
  <c r="I136" s="1"/>
  <c r="K136"/>
  <c r="J136"/>
  <c r="H136"/>
  <c r="G136"/>
  <c r="L135"/>
  <c r="I135"/>
  <c r="L134"/>
  <c r="I134"/>
  <c r="L133"/>
  <c r="I133"/>
  <c r="L132"/>
  <c r="I132"/>
  <c r="K131"/>
  <c r="J131"/>
  <c r="H131"/>
  <c r="G131"/>
  <c r="L130"/>
  <c r="L129" s="1"/>
  <c r="I130"/>
  <c r="I129" s="1"/>
  <c r="K129"/>
  <c r="J129"/>
  <c r="H129"/>
  <c r="G129"/>
  <c r="L128"/>
  <c r="I128"/>
  <c r="L127"/>
  <c r="I127"/>
  <c r="L126"/>
  <c r="I126"/>
  <c r="L125"/>
  <c r="I125"/>
  <c r="K124"/>
  <c r="J124"/>
  <c r="H124"/>
  <c r="G124"/>
  <c r="L123"/>
  <c r="I123"/>
  <c r="L122"/>
  <c r="I122"/>
  <c r="L121"/>
  <c r="L120"/>
  <c r="I120"/>
  <c r="K119"/>
  <c r="J119"/>
  <c r="H119"/>
  <c r="L74"/>
  <c r="L73" s="1"/>
  <c r="I74"/>
  <c r="I73" s="1"/>
  <c r="K73"/>
  <c r="J73"/>
  <c r="H73"/>
  <c r="G73"/>
  <c r="G62" s="1"/>
  <c r="G61" s="1"/>
  <c r="L60"/>
  <c r="L59" s="1"/>
  <c r="L58" s="1"/>
  <c r="I60"/>
  <c r="I59" s="1"/>
  <c r="I58" s="1"/>
  <c r="K59"/>
  <c r="K58" s="1"/>
  <c r="J59"/>
  <c r="J58" s="1"/>
  <c r="H59"/>
  <c r="H58" s="1"/>
  <c r="L47"/>
  <c r="I47"/>
  <c r="L46"/>
  <c r="I46"/>
  <c r="K45"/>
  <c r="J45"/>
  <c r="H45"/>
  <c r="L44"/>
  <c r="L43" s="1"/>
  <c r="I44"/>
  <c r="I43" s="1"/>
  <c r="K43"/>
  <c r="J43"/>
  <c r="H43"/>
  <c r="L41"/>
  <c r="I41"/>
  <c r="L40"/>
  <c r="I40"/>
  <c r="L39"/>
  <c r="I39"/>
  <c r="L38"/>
  <c r="I38"/>
  <c r="L37"/>
  <c r="I37"/>
  <c r="K36"/>
  <c r="K35" s="1"/>
  <c r="J36"/>
  <c r="J35" s="1"/>
  <c r="H36"/>
  <c r="H35" s="1"/>
  <c r="K541"/>
  <c r="K540" s="1"/>
  <c r="L539"/>
  <c r="L538" s="1"/>
  <c r="K538"/>
  <c r="L528"/>
  <c r="L527"/>
  <c r="K526"/>
  <c r="L525"/>
  <c r="L524" s="1"/>
  <c r="K524"/>
  <c r="L519"/>
  <c r="L518" s="1"/>
  <c r="K518"/>
  <c r="L517"/>
  <c r="L516" s="1"/>
  <c r="K516"/>
  <c r="L515"/>
  <c r="L514" s="1"/>
  <c r="K514"/>
  <c r="L513"/>
  <c r="L512" s="1"/>
  <c r="K512"/>
  <c r="L511"/>
  <c r="L510" s="1"/>
  <c r="K510"/>
  <c r="L509"/>
  <c r="L508" s="1"/>
  <c r="K508"/>
  <c r="L503"/>
  <c r="L502" s="1"/>
  <c r="L501" s="1"/>
  <c r="L500" s="1"/>
  <c r="L499" s="1"/>
  <c r="K502"/>
  <c r="K501" s="1"/>
  <c r="K500" s="1"/>
  <c r="K499" s="1"/>
  <c r="L482"/>
  <c r="L481"/>
  <c r="K480"/>
  <c r="K479" s="1"/>
  <c r="K478" s="1"/>
  <c r="K477" s="1"/>
  <c r="L476"/>
  <c r="L475" s="1"/>
  <c r="L474" s="1"/>
  <c r="L473" s="1"/>
  <c r="L472" s="1"/>
  <c r="K475"/>
  <c r="K474" s="1"/>
  <c r="K473" s="1"/>
  <c r="K472" s="1"/>
  <c r="L470"/>
  <c r="L469" s="1"/>
  <c r="K469"/>
  <c r="L462"/>
  <c r="L461"/>
  <c r="K460"/>
  <c r="L459"/>
  <c r="L458" s="1"/>
  <c r="K458"/>
  <c r="L457"/>
  <c r="L456" s="1"/>
  <c r="K456"/>
  <c r="L455"/>
  <c r="L454" s="1"/>
  <c r="K454"/>
  <c r="L453"/>
  <c r="L452" s="1"/>
  <c r="K452"/>
  <c r="L451"/>
  <c r="L450" s="1"/>
  <c r="K450"/>
  <c r="L449"/>
  <c r="L448"/>
  <c r="K447"/>
  <c r="L446"/>
  <c r="L445" s="1"/>
  <c r="K445"/>
  <c r="L444"/>
  <c r="L443" s="1"/>
  <c r="K443"/>
  <c r="L442"/>
  <c r="L441" s="1"/>
  <c r="K441"/>
  <c r="L440"/>
  <c r="L439" s="1"/>
  <c r="K439"/>
  <c r="L438"/>
  <c r="L437" s="1"/>
  <c r="K437"/>
  <c r="L436"/>
  <c r="L435"/>
  <c r="K434"/>
  <c r="K428"/>
  <c r="L425"/>
  <c r="L424" s="1"/>
  <c r="K424"/>
  <c r="L422"/>
  <c r="L421" s="1"/>
  <c r="K421"/>
  <c r="L420"/>
  <c r="L419" s="1"/>
  <c r="K419"/>
  <c r="L418"/>
  <c r="L417" s="1"/>
  <c r="K417"/>
  <c r="L416"/>
  <c r="L415"/>
  <c r="L414"/>
  <c r="L413"/>
  <c r="L412"/>
  <c r="L410"/>
  <c r="L409"/>
  <c r="K408"/>
  <c r="L405"/>
  <c r="L404"/>
  <c r="K403"/>
  <c r="L402"/>
  <c r="L401"/>
  <c r="K400"/>
  <c r="L395"/>
  <c r="L394"/>
  <c r="K393"/>
  <c r="K392" s="1"/>
  <c r="K391" s="1"/>
  <c r="K390" s="1"/>
  <c r="L389"/>
  <c r="L388"/>
  <c r="K387"/>
  <c r="L386"/>
  <c r="L385" s="1"/>
  <c r="K385"/>
  <c r="L380"/>
  <c r="L379" s="1"/>
  <c r="K379"/>
  <c r="L377"/>
  <c r="L376"/>
  <c r="K375"/>
  <c r="L374"/>
  <c r="L373" s="1"/>
  <c r="K373"/>
  <c r="L372"/>
  <c r="L371" s="1"/>
  <c r="K371"/>
  <c r="L370"/>
  <c r="L369" s="1"/>
  <c r="K369"/>
  <c r="L368"/>
  <c r="L367"/>
  <c r="L365"/>
  <c r="L364" s="1"/>
  <c r="K364"/>
  <c r="L363"/>
  <c r="L362" s="1"/>
  <c r="K362"/>
  <c r="K360"/>
  <c r="L353"/>
  <c r="L352" s="1"/>
  <c r="K352"/>
  <c r="L329"/>
  <c r="L328"/>
  <c r="K327"/>
  <c r="L326"/>
  <c r="L325" s="1"/>
  <c r="K325"/>
  <c r="L322"/>
  <c r="L321" s="1"/>
  <c r="K321"/>
  <c r="L320"/>
  <c r="L319" s="1"/>
  <c r="K319"/>
  <c r="L318"/>
  <c r="L317" s="1"/>
  <c r="K317"/>
  <c r="L316"/>
  <c r="L315" s="1"/>
  <c r="K315"/>
  <c r="L314"/>
  <c r="L313" s="1"/>
  <c r="K313"/>
  <c r="L312"/>
  <c r="L311" s="1"/>
  <c r="K311"/>
  <c r="K309"/>
  <c r="L302"/>
  <c r="L301"/>
  <c r="K300"/>
  <c r="L296"/>
  <c r="L295" s="1"/>
  <c r="K295"/>
  <c r="L292"/>
  <c r="L291" s="1"/>
  <c r="K291"/>
  <c r="L290"/>
  <c r="L289" s="1"/>
  <c r="K289"/>
  <c r="L288"/>
  <c r="L287" s="1"/>
  <c r="K287"/>
  <c r="L286"/>
  <c r="L285" s="1"/>
  <c r="K285"/>
  <c r="L284"/>
  <c r="L283" s="1"/>
  <c r="K283"/>
  <c r="L282"/>
  <c r="L281" s="1"/>
  <c r="K281"/>
  <c r="L271"/>
  <c r="L270" s="1"/>
  <c r="L259"/>
  <c r="L258"/>
  <c r="K257"/>
  <c r="K256" s="1"/>
  <c r="K252" s="1"/>
  <c r="L250"/>
  <c r="L238"/>
  <c r="L237" s="1"/>
  <c r="K237"/>
  <c r="L236"/>
  <c r="L230"/>
  <c r="L229"/>
  <c r="L228"/>
  <c r="K227"/>
  <c r="K226" s="1"/>
  <c r="K225" s="1"/>
  <c r="K224" s="1"/>
  <c r="L213"/>
  <c r="L212"/>
  <c r="K211"/>
  <c r="K210" s="1"/>
  <c r="K209" s="1"/>
  <c r="L208"/>
  <c r="L207" s="1"/>
  <c r="K207"/>
  <c r="L206"/>
  <c r="L205" s="1"/>
  <c r="K205"/>
  <c r="L201"/>
  <c r="L200" s="1"/>
  <c r="L199" s="1"/>
  <c r="L198" s="1"/>
  <c r="L197" s="1"/>
  <c r="K200"/>
  <c r="K199" s="1"/>
  <c r="K198" s="1"/>
  <c r="K197" s="1"/>
  <c r="L187"/>
  <c r="L181"/>
  <c r="L180" s="1"/>
  <c r="K180"/>
  <c r="L179"/>
  <c r="L178" s="1"/>
  <c r="K178"/>
  <c r="L177"/>
  <c r="L176" s="1"/>
  <c r="K176"/>
  <c r="L175"/>
  <c r="L174"/>
  <c r="K173"/>
  <c r="L172"/>
  <c r="L171" s="1"/>
  <c r="K171"/>
  <c r="L170"/>
  <c r="L169" s="1"/>
  <c r="K169"/>
  <c r="L165"/>
  <c r="L164" s="1"/>
  <c r="L163" s="1"/>
  <c r="L162" s="1"/>
  <c r="K164"/>
  <c r="L158"/>
  <c r="L157"/>
  <c r="L156"/>
  <c r="K155"/>
  <c r="K154" s="1"/>
  <c r="K153" s="1"/>
  <c r="K152" s="1"/>
  <c r="K151" s="1"/>
  <c r="L150"/>
  <c r="L149"/>
  <c r="L148"/>
  <c r="L147"/>
  <c r="L145"/>
  <c r="L144"/>
  <c r="K143"/>
  <c r="L117"/>
  <c r="L116" s="1"/>
  <c r="L115" s="1"/>
  <c r="L114" s="1"/>
  <c r="K116"/>
  <c r="K115" s="1"/>
  <c r="K114" s="1"/>
  <c r="L113"/>
  <c r="L112" s="1"/>
  <c r="L111" s="1"/>
  <c r="K112"/>
  <c r="K111" s="1"/>
  <c r="L110"/>
  <c r="L109"/>
  <c r="K108"/>
  <c r="L107"/>
  <c r="L106"/>
  <c r="L105"/>
  <c r="L104"/>
  <c r="L103"/>
  <c r="K102"/>
  <c r="L101"/>
  <c r="L100"/>
  <c r="K99"/>
  <c r="L95"/>
  <c r="L94"/>
  <c r="K93"/>
  <c r="L92"/>
  <c r="L91" s="1"/>
  <c r="K91"/>
  <c r="L87"/>
  <c r="L86" s="1"/>
  <c r="L85" s="1"/>
  <c r="L84" s="1"/>
  <c r="K86"/>
  <c r="K85" s="1"/>
  <c r="K84" s="1"/>
  <c r="L83"/>
  <c r="L82"/>
  <c r="L81"/>
  <c r="K80"/>
  <c r="L79"/>
  <c r="L78"/>
  <c r="K77"/>
  <c r="L72"/>
  <c r="L71"/>
  <c r="L70"/>
  <c r="L69"/>
  <c r="K68"/>
  <c r="L67"/>
  <c r="L66"/>
  <c r="L56"/>
  <c r="L55"/>
  <c r="L54"/>
  <c r="L53"/>
  <c r="K52"/>
  <c r="L51"/>
  <c r="L50"/>
  <c r="K49"/>
  <c r="L31"/>
  <c r="L30" s="1"/>
  <c r="K30"/>
  <c r="L29"/>
  <c r="L28"/>
  <c r="L27"/>
  <c r="K26"/>
  <c r="L25"/>
  <c r="L24"/>
  <c r="L23"/>
  <c r="K22"/>
  <c r="L21"/>
  <c r="L20"/>
  <c r="K19"/>
  <c r="L15"/>
  <c r="L14"/>
  <c r="L13"/>
  <c r="K12"/>
  <c r="K11" s="1"/>
  <c r="K10" s="1"/>
  <c r="I257" i="2"/>
  <c r="I583"/>
  <c r="I582" s="1"/>
  <c r="I581" s="1"/>
  <c r="I580" s="1"/>
  <c r="I579" s="1"/>
  <c r="I578" s="1"/>
  <c r="H582"/>
  <c r="H581" s="1"/>
  <c r="H580" s="1"/>
  <c r="H579" s="1"/>
  <c r="H578" s="1"/>
  <c r="G582"/>
  <c r="G581" s="1"/>
  <c r="G580" s="1"/>
  <c r="G579" s="1"/>
  <c r="G578" s="1"/>
  <c r="I577"/>
  <c r="I576" s="1"/>
  <c r="I575"/>
  <c r="I574" s="1"/>
  <c r="H574"/>
  <c r="G574"/>
  <c r="I568"/>
  <c r="I567"/>
  <c r="H566"/>
  <c r="G566"/>
  <c r="I565"/>
  <c r="I564" s="1"/>
  <c r="H564"/>
  <c r="G564"/>
  <c r="I559"/>
  <c r="I558" s="1"/>
  <c r="H558"/>
  <c r="I557"/>
  <c r="I556" s="1"/>
  <c r="H556"/>
  <c r="G556"/>
  <c r="I555"/>
  <c r="I554" s="1"/>
  <c r="H554"/>
  <c r="G554"/>
  <c r="I553"/>
  <c r="I552" s="1"/>
  <c r="H552"/>
  <c r="G552"/>
  <c r="I551"/>
  <c r="I550" s="1"/>
  <c r="H550"/>
  <c r="G550"/>
  <c r="I549"/>
  <c r="I548"/>
  <c r="H547"/>
  <c r="G547"/>
  <c r="I542"/>
  <c r="I541" s="1"/>
  <c r="I540" s="1"/>
  <c r="I539" s="1"/>
  <c r="I538" s="1"/>
  <c r="H541"/>
  <c r="H540" s="1"/>
  <c r="H539" s="1"/>
  <c r="H538" s="1"/>
  <c r="G541"/>
  <c r="G540" s="1"/>
  <c r="G539" s="1"/>
  <c r="G538" s="1"/>
  <c r="I537"/>
  <c r="I536" s="1"/>
  <c r="I535" s="1"/>
  <c r="H536"/>
  <c r="H535" s="1"/>
  <c r="G536"/>
  <c r="G535" s="1"/>
  <c r="I533"/>
  <c r="I532"/>
  <c r="G531"/>
  <c r="G530" s="1"/>
  <c r="I525"/>
  <c r="I524" s="1"/>
  <c r="I523" s="1"/>
  <c r="I522" s="1"/>
  <c r="H525"/>
  <c r="H524" s="1"/>
  <c r="H523" s="1"/>
  <c r="H522" s="1"/>
  <c r="G525"/>
  <c r="G524" s="1"/>
  <c r="G523" s="1"/>
  <c r="G522" s="1"/>
  <c r="I495"/>
  <c r="I494"/>
  <c r="I463"/>
  <c r="I462" s="1"/>
  <c r="H462"/>
  <c r="G462"/>
  <c r="I466"/>
  <c r="I464" s="1"/>
  <c r="I460"/>
  <c r="I459"/>
  <c r="I457"/>
  <c r="I456"/>
  <c r="I455"/>
  <c r="I454"/>
  <c r="I453"/>
  <c r="H452"/>
  <c r="G452"/>
  <c r="G448" s="1"/>
  <c r="G447" s="1"/>
  <c r="I451"/>
  <c r="I450"/>
  <c r="H449"/>
  <c r="I446"/>
  <c r="I445"/>
  <c r="H444"/>
  <c r="I443"/>
  <c r="I442"/>
  <c r="H441"/>
  <c r="I436"/>
  <c r="I435"/>
  <c r="H434"/>
  <c r="H433" s="1"/>
  <c r="H432" s="1"/>
  <c r="H431" s="1"/>
  <c r="G434"/>
  <c r="G433" s="1"/>
  <c r="G432" s="1"/>
  <c r="G431" s="1"/>
  <c r="I422"/>
  <c r="I421"/>
  <c r="I420"/>
  <c r="G419"/>
  <c r="I418"/>
  <c r="I417" s="1"/>
  <c r="H417"/>
  <c r="G417"/>
  <c r="I416"/>
  <c r="I415" s="1"/>
  <c r="H415"/>
  <c r="G415"/>
  <c r="I414"/>
  <c r="I413"/>
  <c r="H412"/>
  <c r="G412"/>
  <c r="I425"/>
  <c r="I424"/>
  <c r="H423"/>
  <c r="G423"/>
  <c r="I410"/>
  <c r="I409"/>
  <c r="H408"/>
  <c r="G408"/>
  <c r="I407"/>
  <c r="I406"/>
  <c r="I405"/>
  <c r="G404"/>
  <c r="I403"/>
  <c r="I402"/>
  <c r="H401"/>
  <c r="G401"/>
  <c r="I397"/>
  <c r="I396"/>
  <c r="H395"/>
  <c r="G395"/>
  <c r="I394"/>
  <c r="I393" s="1"/>
  <c r="H393"/>
  <c r="G393"/>
  <c r="I392"/>
  <c r="I391" s="1"/>
  <c r="H391"/>
  <c r="G391"/>
  <c r="I390"/>
  <c r="I389"/>
  <c r="I400"/>
  <c r="I399"/>
  <c r="H398"/>
  <c r="G398"/>
  <c r="I355"/>
  <c r="I354" s="1"/>
  <c r="H354"/>
  <c r="G354"/>
  <c r="I384"/>
  <c r="I383" s="1"/>
  <c r="H383"/>
  <c r="G383"/>
  <c r="I382"/>
  <c r="I381" s="1"/>
  <c r="H381"/>
  <c r="G381"/>
  <c r="I380"/>
  <c r="I379"/>
  <c r="H378"/>
  <c r="G378"/>
  <c r="I377"/>
  <c r="I376"/>
  <c r="H375"/>
  <c r="G375"/>
  <c r="I374"/>
  <c r="I373"/>
  <c r="H372"/>
  <c r="G372"/>
  <c r="I368"/>
  <c r="I367"/>
  <c r="H366"/>
  <c r="G366"/>
  <c r="I361"/>
  <c r="I360" s="1"/>
  <c r="H360"/>
  <c r="G360"/>
  <c r="I359"/>
  <c r="I358" s="1"/>
  <c r="H358"/>
  <c r="G358"/>
  <c r="I357"/>
  <c r="I356" s="1"/>
  <c r="H356"/>
  <c r="I353"/>
  <c r="I352" s="1"/>
  <c r="H352"/>
  <c r="G352"/>
  <c r="H350"/>
  <c r="G350"/>
  <c r="I349"/>
  <c r="I348" s="1"/>
  <c r="H348"/>
  <c r="G348"/>
  <c r="I347"/>
  <c r="I346" s="1"/>
  <c r="H346"/>
  <c r="G346"/>
  <c r="I345"/>
  <c r="I344" s="1"/>
  <c r="H344"/>
  <c r="G344"/>
  <c r="I343"/>
  <c r="I342"/>
  <c r="H341"/>
  <c r="I337"/>
  <c r="I336"/>
  <c r="H335"/>
  <c r="G335"/>
  <c r="I334"/>
  <c r="I333"/>
  <c r="H332"/>
  <c r="G332"/>
  <c r="I327"/>
  <c r="I326" s="1"/>
  <c r="H326"/>
  <c r="G326"/>
  <c r="I325"/>
  <c r="I324" s="1"/>
  <c r="H324"/>
  <c r="G324"/>
  <c r="I323"/>
  <c r="I322" s="1"/>
  <c r="H322"/>
  <c r="G322"/>
  <c r="I321"/>
  <c r="I320" s="1"/>
  <c r="H320"/>
  <c r="G320"/>
  <c r="I319"/>
  <c r="I318" s="1"/>
  <c r="H318"/>
  <c r="G318"/>
  <c r="I317"/>
  <c r="I316" s="1"/>
  <c r="H316"/>
  <c r="G316"/>
  <c r="I315"/>
  <c r="I314" s="1"/>
  <c r="G314"/>
  <c r="I313"/>
  <c r="I312"/>
  <c r="H311"/>
  <c r="I306"/>
  <c r="I305"/>
  <c r="I304"/>
  <c r="I300"/>
  <c r="I299"/>
  <c r="I302"/>
  <c r="I301"/>
  <c r="I287"/>
  <c r="H285"/>
  <c r="H284" s="1"/>
  <c r="G285"/>
  <c r="G284" s="1"/>
  <c r="I283"/>
  <c r="I282" s="1"/>
  <c r="I281" s="1"/>
  <c r="I280" s="1"/>
  <c r="H282"/>
  <c r="H281" s="1"/>
  <c r="H280" s="1"/>
  <c r="G282"/>
  <c r="G281" s="1"/>
  <c r="G280" s="1"/>
  <c r="I292"/>
  <c r="I291" s="1"/>
  <c r="I290" s="1"/>
  <c r="I289" s="1"/>
  <c r="I288" s="1"/>
  <c r="H291"/>
  <c r="H290" s="1"/>
  <c r="H289" s="1"/>
  <c r="H288" s="1"/>
  <c r="G291"/>
  <c r="G290" s="1"/>
  <c r="G289" s="1"/>
  <c r="G288" s="1"/>
  <c r="H272"/>
  <c r="I276"/>
  <c r="I269"/>
  <c r="I268"/>
  <c r="H267"/>
  <c r="G267"/>
  <c r="I266"/>
  <c r="I265"/>
  <c r="H264"/>
  <c r="G264"/>
  <c r="I263"/>
  <c r="I262" s="1"/>
  <c r="H262"/>
  <c r="G262"/>
  <c r="I261"/>
  <c r="I260"/>
  <c r="I259"/>
  <c r="I258"/>
  <c r="I255"/>
  <c r="I254"/>
  <c r="I252"/>
  <c r="I251" s="1"/>
  <c r="H251"/>
  <c r="I247"/>
  <c r="I246"/>
  <c r="I245"/>
  <c r="G244"/>
  <c r="G243" s="1"/>
  <c r="G242" s="1"/>
  <c r="G241" s="1"/>
  <c r="I239"/>
  <c r="I238"/>
  <c r="I237"/>
  <c r="H236"/>
  <c r="H235" s="1"/>
  <c r="G236"/>
  <c r="G235" s="1"/>
  <c r="I234"/>
  <c r="I233"/>
  <c r="H232"/>
  <c r="H231" s="1"/>
  <c r="H230" s="1"/>
  <c r="G232"/>
  <c r="G231" s="1"/>
  <c r="G230" s="1"/>
  <c r="I229"/>
  <c r="I228"/>
  <c r="I227"/>
  <c r="I225"/>
  <c r="I224" s="1"/>
  <c r="H224"/>
  <c r="G224"/>
  <c r="I221"/>
  <c r="I220" s="1"/>
  <c r="H220"/>
  <c r="G220"/>
  <c r="I219"/>
  <c r="I218" s="1"/>
  <c r="H218"/>
  <c r="G218"/>
  <c r="G210"/>
  <c r="I206"/>
  <c r="I205" s="1"/>
  <c r="I204" s="1"/>
  <c r="H205"/>
  <c r="H204" s="1"/>
  <c r="G205"/>
  <c r="G204" s="1"/>
  <c r="I203"/>
  <c r="I202" s="1"/>
  <c r="H202"/>
  <c r="G202"/>
  <c r="I201"/>
  <c r="H200"/>
  <c r="G200"/>
  <c r="I195"/>
  <c r="I194" s="1"/>
  <c r="H194"/>
  <c r="G194"/>
  <c r="I193"/>
  <c r="I192" s="1"/>
  <c r="H192"/>
  <c r="G192"/>
  <c r="I191"/>
  <c r="I190" s="1"/>
  <c r="H190"/>
  <c r="G190"/>
  <c r="I189"/>
  <c r="I188"/>
  <c r="H187"/>
  <c r="G187"/>
  <c r="I186"/>
  <c r="I185"/>
  <c r="I181"/>
  <c r="I180"/>
  <c r="H179"/>
  <c r="G179"/>
  <c r="I178"/>
  <c r="I177" s="1"/>
  <c r="H177"/>
  <c r="G177"/>
  <c r="I176"/>
  <c r="I175" s="1"/>
  <c r="H175"/>
  <c r="G175"/>
  <c r="I171"/>
  <c r="I170" s="1"/>
  <c r="H170"/>
  <c r="G170"/>
  <c r="I169"/>
  <c r="I168" s="1"/>
  <c r="I167" s="1"/>
  <c r="H168"/>
  <c r="H167" s="1"/>
  <c r="G168"/>
  <c r="G167" s="1"/>
  <c r="I162"/>
  <c r="I161"/>
  <c r="I160"/>
  <c r="H159"/>
  <c r="H158" s="1"/>
  <c r="H157" s="1"/>
  <c r="H156" s="1"/>
  <c r="H155" s="1"/>
  <c r="G159"/>
  <c r="G158" s="1"/>
  <c r="G157" s="1"/>
  <c r="G156" s="1"/>
  <c r="G155" s="1"/>
  <c r="G95"/>
  <c r="G94" s="1"/>
  <c r="I154"/>
  <c r="I153"/>
  <c r="I152"/>
  <c r="I151"/>
  <c r="H150"/>
  <c r="G150"/>
  <c r="I149"/>
  <c r="I147"/>
  <c r="G146"/>
  <c r="I145"/>
  <c r="I144"/>
  <c r="I143"/>
  <c r="I142"/>
  <c r="H141"/>
  <c r="G141"/>
  <c r="I140"/>
  <c r="I139" s="1"/>
  <c r="H139"/>
  <c r="G139"/>
  <c r="I124"/>
  <c r="I123"/>
  <c r="H122"/>
  <c r="H121" s="1"/>
  <c r="H120" s="1"/>
  <c r="G122"/>
  <c r="G121" s="1"/>
  <c r="G120" s="1"/>
  <c r="I119"/>
  <c r="I118" s="1"/>
  <c r="I117" s="1"/>
  <c r="H118"/>
  <c r="H117" s="1"/>
  <c r="G118"/>
  <c r="G117" s="1"/>
  <c r="I116"/>
  <c r="I115"/>
  <c r="H114"/>
  <c r="G114"/>
  <c r="I113"/>
  <c r="I112"/>
  <c r="I111"/>
  <c r="I110"/>
  <c r="I109"/>
  <c r="I108"/>
  <c r="H107"/>
  <c r="G107"/>
  <c r="I106"/>
  <c r="I105"/>
  <c r="H104"/>
  <c r="G104"/>
  <c r="H127"/>
  <c r="H126" s="1"/>
  <c r="H125" s="1"/>
  <c r="I128"/>
  <c r="I127" s="1"/>
  <c r="I126" s="1"/>
  <c r="I125" s="1"/>
  <c r="I90"/>
  <c r="I89" s="1"/>
  <c r="H89"/>
  <c r="G89"/>
  <c r="I86"/>
  <c r="I84"/>
  <c r="I83"/>
  <c r="I82"/>
  <c r="H81"/>
  <c r="G81"/>
  <c r="I80"/>
  <c r="I79"/>
  <c r="H78"/>
  <c r="G78"/>
  <c r="I75"/>
  <c r="I74" s="1"/>
  <c r="H74"/>
  <c r="G74"/>
  <c r="I73"/>
  <c r="I72"/>
  <c r="I71"/>
  <c r="I70"/>
  <c r="H69"/>
  <c r="G69"/>
  <c r="I68"/>
  <c r="I67"/>
  <c r="H66"/>
  <c r="G66"/>
  <c r="I61"/>
  <c r="I60" s="1"/>
  <c r="I59" s="1"/>
  <c r="H60"/>
  <c r="H59" s="1"/>
  <c r="G60"/>
  <c r="G59" s="1"/>
  <c r="G58" s="1"/>
  <c r="I57"/>
  <c r="I56"/>
  <c r="I55"/>
  <c r="I54"/>
  <c r="H53"/>
  <c r="G53"/>
  <c r="I52"/>
  <c r="I51"/>
  <c r="H50"/>
  <c r="G50"/>
  <c r="I48"/>
  <c r="I47"/>
  <c r="H46"/>
  <c r="G46"/>
  <c r="I45"/>
  <c r="I44" s="1"/>
  <c r="H44"/>
  <c r="G44"/>
  <c r="I39"/>
  <c r="I42"/>
  <c r="I41"/>
  <c r="I40"/>
  <c r="I38"/>
  <c r="H37"/>
  <c r="H36" s="1"/>
  <c r="G37"/>
  <c r="G36" s="1"/>
  <c r="H22"/>
  <c r="G22"/>
  <c r="G19"/>
  <c r="G31"/>
  <c r="G27"/>
  <c r="G12"/>
  <c r="G11" s="1"/>
  <c r="G10" s="1"/>
  <c r="L310" i="5"/>
  <c r="L309" s="1"/>
  <c r="I310"/>
  <c r="H88" i="2" l="1"/>
  <c r="H87" s="1"/>
  <c r="H310"/>
  <c r="H309" s="1"/>
  <c r="I88"/>
  <c r="I87" s="1"/>
  <c r="H340"/>
  <c r="G88"/>
  <c r="G87" s="1"/>
  <c r="G277" i="5"/>
  <c r="G262"/>
  <c r="G261" s="1"/>
  <c r="G260" s="1"/>
  <c r="G223" s="1"/>
  <c r="G118"/>
  <c r="G88" s="1"/>
  <c r="G9" s="1"/>
  <c r="K233"/>
  <c r="K232" s="1"/>
  <c r="K231" s="1"/>
  <c r="K533"/>
  <c r="K532" s="1"/>
  <c r="K531" s="1"/>
  <c r="K530" s="1"/>
  <c r="K529" s="1"/>
  <c r="L242"/>
  <c r="L241" s="1"/>
  <c r="L466"/>
  <c r="L494"/>
  <c r="L493" s="1"/>
  <c r="J494"/>
  <c r="J493" s="1"/>
  <c r="J483" s="1"/>
  <c r="K423"/>
  <c r="L333"/>
  <c r="L342"/>
  <c r="H494"/>
  <c r="H493" s="1"/>
  <c r="I458" i="2"/>
  <c r="G340"/>
  <c r="G339" s="1"/>
  <c r="G338" s="1"/>
  <c r="G310"/>
  <c r="G309" s="1"/>
  <c r="G308" s="1"/>
  <c r="G296"/>
  <c r="G295" s="1"/>
  <c r="G294" s="1"/>
  <c r="G293" s="1"/>
  <c r="G209"/>
  <c r="G208" s="1"/>
  <c r="G207" s="1"/>
  <c r="H573"/>
  <c r="H572" s="1"/>
  <c r="H571" s="1"/>
  <c r="H570" s="1"/>
  <c r="H569" s="1"/>
  <c r="G470"/>
  <c r="G469" s="1"/>
  <c r="I508"/>
  <c r="G250"/>
  <c r="G249" s="1"/>
  <c r="G248" s="1"/>
  <c r="I511"/>
  <c r="I297"/>
  <c r="I296" s="1"/>
  <c r="I493"/>
  <c r="I182"/>
  <c r="G546"/>
  <c r="G545" s="1"/>
  <c r="G544" s="1"/>
  <c r="G543" s="1"/>
  <c r="G573"/>
  <c r="G572" s="1"/>
  <c r="G571" s="1"/>
  <c r="G570" s="1"/>
  <c r="G569" s="1"/>
  <c r="I531"/>
  <c r="I530" s="1"/>
  <c r="I573"/>
  <c r="I572" s="1"/>
  <c r="I571" s="1"/>
  <c r="I570" s="1"/>
  <c r="I569" s="1"/>
  <c r="I388"/>
  <c r="H461"/>
  <c r="G134"/>
  <c r="G133" s="1"/>
  <c r="I461"/>
  <c r="G461"/>
  <c r="I303"/>
  <c r="H339"/>
  <c r="H338" s="1"/>
  <c r="H199"/>
  <c r="H198" s="1"/>
  <c r="I256"/>
  <c r="G199"/>
  <c r="G198" s="1"/>
  <c r="H65"/>
  <c r="H64" s="1"/>
  <c r="H63" s="1"/>
  <c r="G534"/>
  <c r="K433" i="5"/>
  <c r="K432" s="1"/>
  <c r="K431" s="1"/>
  <c r="K430" s="1"/>
  <c r="K486"/>
  <c r="K485" s="1"/>
  <c r="K484" s="1"/>
  <c r="L248"/>
  <c r="L247" s="1"/>
  <c r="L246" s="1"/>
  <c r="L487"/>
  <c r="I494"/>
  <c r="I493" s="1"/>
  <c r="I463"/>
  <c r="I490"/>
  <c r="K494"/>
  <c r="K493" s="1"/>
  <c r="K280"/>
  <c r="K279" s="1"/>
  <c r="I272"/>
  <c r="L339"/>
  <c r="K308"/>
  <c r="K307" s="1"/>
  <c r="K306" s="1"/>
  <c r="L272"/>
  <c r="I466"/>
  <c r="I487"/>
  <c r="H448" i="2"/>
  <c r="H534"/>
  <c r="I275"/>
  <c r="I274" s="1"/>
  <c r="H440"/>
  <c r="H439" s="1"/>
  <c r="H486" i="5"/>
  <c r="H485" s="1"/>
  <c r="H484" s="1"/>
  <c r="L533"/>
  <c r="L532" s="1"/>
  <c r="L531" s="1"/>
  <c r="L530" s="1"/>
  <c r="L529" s="1"/>
  <c r="I36"/>
  <c r="I35" s="1"/>
  <c r="I330"/>
  <c r="K378"/>
  <c r="L119"/>
  <c r="I263"/>
  <c r="L297"/>
  <c r="L463"/>
  <c r="L490"/>
  <c r="I333"/>
  <c r="I534" i="2"/>
  <c r="G563"/>
  <c r="G562" s="1"/>
  <c r="G561" s="1"/>
  <c r="G560" s="1"/>
  <c r="H529"/>
  <c r="H528" s="1"/>
  <c r="G529"/>
  <c r="G528" s="1"/>
  <c r="I566"/>
  <c r="I563" s="1"/>
  <c r="I562" s="1"/>
  <c r="I561" s="1"/>
  <c r="I560" s="1"/>
  <c r="G49"/>
  <c r="G43" s="1"/>
  <c r="I441"/>
  <c r="H563"/>
  <c r="H562" s="1"/>
  <c r="H561" s="1"/>
  <c r="H560" s="1"/>
  <c r="I547"/>
  <c r="I546" s="1"/>
  <c r="I545" s="1"/>
  <c r="I544" s="1"/>
  <c r="I543" s="1"/>
  <c r="H546"/>
  <c r="H545" s="1"/>
  <c r="H544" s="1"/>
  <c r="H543" s="1"/>
  <c r="K251" i="5"/>
  <c r="I243"/>
  <c r="K262"/>
  <c r="K261" s="1"/>
  <c r="K260" s="1"/>
  <c r="J262"/>
  <c r="I297"/>
  <c r="I342"/>
  <c r="I345"/>
  <c r="K18"/>
  <c r="K17" s="1"/>
  <c r="K16" s="1"/>
  <c r="K34"/>
  <c r="K33" s="1"/>
  <c r="J57"/>
  <c r="L124"/>
  <c r="L330"/>
  <c r="K192"/>
  <c r="K183" s="1"/>
  <c r="K214"/>
  <c r="L219"/>
  <c r="L265"/>
  <c r="L263" s="1"/>
  <c r="H263"/>
  <c r="H262" s="1"/>
  <c r="I336"/>
  <c r="I339"/>
  <c r="L45"/>
  <c r="H57"/>
  <c r="I119"/>
  <c r="I124"/>
  <c r="G192"/>
  <c r="G183" s="1"/>
  <c r="I192"/>
  <c r="G214"/>
  <c r="G202" s="1"/>
  <c r="L336"/>
  <c r="L345"/>
  <c r="I131"/>
  <c r="H192"/>
  <c r="H183" s="1"/>
  <c r="L192"/>
  <c r="H214"/>
  <c r="L234"/>
  <c r="L393"/>
  <c r="L392" s="1"/>
  <c r="L391" s="1"/>
  <c r="L390" s="1"/>
  <c r="J192"/>
  <c r="J183" s="1"/>
  <c r="J241"/>
  <c r="L173"/>
  <c r="L168" s="1"/>
  <c r="L167" s="1"/>
  <c r="L166" s="1"/>
  <c r="L186"/>
  <c r="L185" s="1"/>
  <c r="L184" s="1"/>
  <c r="K366"/>
  <c r="K359" s="1"/>
  <c r="K399"/>
  <c r="K398" s="1"/>
  <c r="L434"/>
  <c r="L131"/>
  <c r="L257"/>
  <c r="L256" s="1"/>
  <c r="L252" s="1"/>
  <c r="L251" s="1"/>
  <c r="K90"/>
  <c r="K89" s="1"/>
  <c r="L99"/>
  <c r="L361"/>
  <c r="L360" s="1"/>
  <c r="L387"/>
  <c r="L378" s="1"/>
  <c r="K411"/>
  <c r="K407" s="1"/>
  <c r="K406" s="1"/>
  <c r="L480"/>
  <c r="L479" s="1"/>
  <c r="L478" s="1"/>
  <c r="L477" s="1"/>
  <c r="H34"/>
  <c r="H33" s="1"/>
  <c r="J34"/>
  <c r="J33" s="1"/>
  <c r="K57"/>
  <c r="I138"/>
  <c r="I215"/>
  <c r="J214"/>
  <c r="L366"/>
  <c r="L400"/>
  <c r="L460"/>
  <c r="I57"/>
  <c r="L65"/>
  <c r="L143"/>
  <c r="L403"/>
  <c r="L526"/>
  <c r="L523" s="1"/>
  <c r="L522" s="1"/>
  <c r="L521" s="1"/>
  <c r="L520" s="1"/>
  <c r="L155"/>
  <c r="L154" s="1"/>
  <c r="L153" s="1"/>
  <c r="L152" s="1"/>
  <c r="L151" s="1"/>
  <c r="L408"/>
  <c r="L428"/>
  <c r="L423" s="1"/>
  <c r="L36"/>
  <c r="L35" s="1"/>
  <c r="I45"/>
  <c r="I219"/>
  <c r="L243"/>
  <c r="L411"/>
  <c r="L93"/>
  <c r="L90" s="1"/>
  <c r="L89" s="1"/>
  <c r="L300"/>
  <c r="L327"/>
  <c r="L447"/>
  <c r="L211"/>
  <c r="L210" s="1"/>
  <c r="L209" s="1"/>
  <c r="L375"/>
  <c r="L138"/>
  <c r="L215"/>
  <c r="L227"/>
  <c r="L226" s="1"/>
  <c r="L225" s="1"/>
  <c r="L224" s="1"/>
  <c r="L108"/>
  <c r="L102"/>
  <c r="K98"/>
  <c r="K97" s="1"/>
  <c r="K96" s="1"/>
  <c r="K76"/>
  <c r="K75" s="1"/>
  <c r="L77"/>
  <c r="L57"/>
  <c r="L52"/>
  <c r="K48"/>
  <c r="K42" s="1"/>
  <c r="L49"/>
  <c r="K168"/>
  <c r="K167" s="1"/>
  <c r="K166" s="1"/>
  <c r="K507"/>
  <c r="K506" s="1"/>
  <c r="K505" s="1"/>
  <c r="K504" s="1"/>
  <c r="K523"/>
  <c r="K522" s="1"/>
  <c r="K521" s="1"/>
  <c r="K520" s="1"/>
  <c r="K204"/>
  <c r="K203" s="1"/>
  <c r="L26"/>
  <c r="L22"/>
  <c r="L19"/>
  <c r="L12"/>
  <c r="L11" s="1"/>
  <c r="L10" s="1"/>
  <c r="L68"/>
  <c r="L80"/>
  <c r="L146"/>
  <c r="L204"/>
  <c r="L203" s="1"/>
  <c r="L507"/>
  <c r="L506" s="1"/>
  <c r="L505" s="1"/>
  <c r="L504" s="1"/>
  <c r="K65"/>
  <c r="K64" s="1"/>
  <c r="K63" s="1"/>
  <c r="K163"/>
  <c r="K146"/>
  <c r="K118" s="1"/>
  <c r="G77" i="2"/>
  <c r="G76" s="1"/>
  <c r="G411"/>
  <c r="I398"/>
  <c r="G387"/>
  <c r="I423"/>
  <c r="I449"/>
  <c r="I452"/>
  <c r="H419"/>
  <c r="H411" s="1"/>
  <c r="I412"/>
  <c r="I419"/>
  <c r="I434"/>
  <c r="I433" s="1"/>
  <c r="I432" s="1"/>
  <c r="I431" s="1"/>
  <c r="I444"/>
  <c r="I372"/>
  <c r="I375"/>
  <c r="G439"/>
  <c r="G438" s="1"/>
  <c r="H77"/>
  <c r="H76" s="1"/>
  <c r="I366"/>
  <c r="I395"/>
  <c r="I401"/>
  <c r="I408"/>
  <c r="I351"/>
  <c r="I350" s="1"/>
  <c r="I404"/>
  <c r="H404"/>
  <c r="I332"/>
  <c r="I378"/>
  <c r="G65"/>
  <c r="G64" s="1"/>
  <c r="G63" s="1"/>
  <c r="I264"/>
  <c r="I226"/>
  <c r="I223" s="1"/>
  <c r="I222" s="1"/>
  <c r="I341"/>
  <c r="I267"/>
  <c r="I335"/>
  <c r="I253"/>
  <c r="I286"/>
  <c r="I285" s="1"/>
  <c r="I284" s="1"/>
  <c r="I279" s="1"/>
  <c r="I278" s="1"/>
  <c r="H296"/>
  <c r="H295" s="1"/>
  <c r="H294" s="1"/>
  <c r="I311"/>
  <c r="I310" s="1"/>
  <c r="I187"/>
  <c r="H253"/>
  <c r="I273"/>
  <c r="I272" s="1"/>
  <c r="H166"/>
  <c r="H165" s="1"/>
  <c r="H164" s="1"/>
  <c r="I217"/>
  <c r="I216" s="1"/>
  <c r="G223"/>
  <c r="G222" s="1"/>
  <c r="H226"/>
  <c r="H223" s="1"/>
  <c r="H222" s="1"/>
  <c r="I236"/>
  <c r="I235" s="1"/>
  <c r="G279"/>
  <c r="H279"/>
  <c r="H278" s="1"/>
  <c r="H49"/>
  <c r="H43" s="1"/>
  <c r="I244"/>
  <c r="I243" s="1"/>
  <c r="I242" s="1"/>
  <c r="I241" s="1"/>
  <c r="H134"/>
  <c r="H244"/>
  <c r="H243" s="1"/>
  <c r="H242" s="1"/>
  <c r="H241" s="1"/>
  <c r="G35"/>
  <c r="G34" s="1"/>
  <c r="I50"/>
  <c r="I46"/>
  <c r="I136"/>
  <c r="I134" s="1"/>
  <c r="I166"/>
  <c r="I165" s="1"/>
  <c r="I164" s="1"/>
  <c r="I122"/>
  <c r="I121" s="1"/>
  <c r="I120" s="1"/>
  <c r="I141"/>
  <c r="H217"/>
  <c r="H216" s="1"/>
  <c r="I150"/>
  <c r="I53"/>
  <c r="I107"/>
  <c r="I114"/>
  <c r="H35"/>
  <c r="H34" s="1"/>
  <c r="H103"/>
  <c r="H102" s="1"/>
  <c r="H101" s="1"/>
  <c r="I200"/>
  <c r="I69"/>
  <c r="I104"/>
  <c r="I232"/>
  <c r="I231" s="1"/>
  <c r="I230" s="1"/>
  <c r="G18"/>
  <c r="G17" s="1"/>
  <c r="G16" s="1"/>
  <c r="I78"/>
  <c r="I81"/>
  <c r="G103"/>
  <c r="G102" s="1"/>
  <c r="G101" s="1"/>
  <c r="H174"/>
  <c r="H173" s="1"/>
  <c r="H172" s="1"/>
  <c r="I66"/>
  <c r="G174"/>
  <c r="G173" s="1"/>
  <c r="G172" s="1"/>
  <c r="I179"/>
  <c r="H210"/>
  <c r="H209" s="1"/>
  <c r="I37"/>
  <c r="I36" s="1"/>
  <c r="I159"/>
  <c r="I158" s="1"/>
  <c r="I157" s="1"/>
  <c r="I156" s="1"/>
  <c r="I155" s="1"/>
  <c r="G166"/>
  <c r="G165" s="1"/>
  <c r="G164" s="1"/>
  <c r="G217"/>
  <c r="G216" s="1"/>
  <c r="I146"/>
  <c r="H146"/>
  <c r="J542" i="5"/>
  <c r="L542" s="1"/>
  <c r="L541" s="1"/>
  <c r="L540" s="1"/>
  <c r="H512"/>
  <c r="H387"/>
  <c r="J387"/>
  <c r="I389"/>
  <c r="H375"/>
  <c r="J375"/>
  <c r="I377"/>
  <c r="I374"/>
  <c r="I372"/>
  <c r="H155"/>
  <c r="J155"/>
  <c r="I156"/>
  <c r="G182" l="1"/>
  <c r="L48"/>
  <c r="L42" s="1"/>
  <c r="L262"/>
  <c r="L261" s="1"/>
  <c r="L260" s="1"/>
  <c r="H483"/>
  <c r="I486"/>
  <c r="I485" s="1"/>
  <c r="I484" s="1"/>
  <c r="I483" s="1"/>
  <c r="K483"/>
  <c r="K471" s="1"/>
  <c r="G471"/>
  <c r="G468" i="2"/>
  <c r="G467" s="1"/>
  <c r="H133"/>
  <c r="I340"/>
  <c r="I339" s="1"/>
  <c r="I338" s="1"/>
  <c r="G278"/>
  <c r="G240" s="1"/>
  <c r="I250"/>
  <c r="I470"/>
  <c r="H250"/>
  <c r="H249" s="1"/>
  <c r="G93"/>
  <c r="G527"/>
  <c r="G521" s="1"/>
  <c r="I295"/>
  <c r="G437"/>
  <c r="I199"/>
  <c r="I198" s="1"/>
  <c r="I197" s="1"/>
  <c r="I133"/>
  <c r="H527"/>
  <c r="H521" s="1"/>
  <c r="I529"/>
  <c r="I528" s="1"/>
  <c r="I527" s="1"/>
  <c r="I521" s="1"/>
  <c r="L233" i="5"/>
  <c r="L232" s="1"/>
  <c r="L231" s="1"/>
  <c r="L486"/>
  <c r="L485" s="1"/>
  <c r="L484" s="1"/>
  <c r="L483" s="1"/>
  <c r="L471" s="1"/>
  <c r="L183"/>
  <c r="L308"/>
  <c r="L307" s="1"/>
  <c r="L306" s="1"/>
  <c r="L280"/>
  <c r="L279" s="1"/>
  <c r="L64"/>
  <c r="L63" s="1"/>
  <c r="L62" s="1"/>
  <c r="I34"/>
  <c r="I33" s="1"/>
  <c r="L433"/>
  <c r="L432" s="1"/>
  <c r="L431" s="1"/>
  <c r="L430" s="1"/>
  <c r="G62" i="2"/>
  <c r="G386"/>
  <c r="G385" s="1"/>
  <c r="I440"/>
  <c r="I439" s="1"/>
  <c r="K278" i="5"/>
  <c r="L359"/>
  <c r="L358" s="1"/>
  <c r="L357" s="1"/>
  <c r="K223"/>
  <c r="K202"/>
  <c r="K182" s="1"/>
  <c r="L214"/>
  <c r="L202" s="1"/>
  <c r="I214"/>
  <c r="L399"/>
  <c r="L398" s="1"/>
  <c r="K397"/>
  <c r="K396" s="1"/>
  <c r="L98"/>
  <c r="L97" s="1"/>
  <c r="L96" s="1"/>
  <c r="L407"/>
  <c r="L406" s="1"/>
  <c r="L118"/>
  <c r="L34"/>
  <c r="L33" s="1"/>
  <c r="K32"/>
  <c r="K62"/>
  <c r="K61" s="1"/>
  <c r="L76"/>
  <c r="L75" s="1"/>
  <c r="K88"/>
  <c r="K358"/>
  <c r="K357" s="1"/>
  <c r="L18"/>
  <c r="L17" s="1"/>
  <c r="L16" s="1"/>
  <c r="K162"/>
  <c r="H62" i="2"/>
  <c r="H387"/>
  <c r="H386" s="1"/>
  <c r="H385" s="1"/>
  <c r="I387"/>
  <c r="I411"/>
  <c r="I448"/>
  <c r="H163"/>
  <c r="G215"/>
  <c r="I215"/>
  <c r="H197"/>
  <c r="H215"/>
  <c r="G197"/>
  <c r="I77"/>
  <c r="I76" s="1"/>
  <c r="I49"/>
  <c r="I43" s="1"/>
  <c r="G33"/>
  <c r="I174"/>
  <c r="I173" s="1"/>
  <c r="I172" s="1"/>
  <c r="I163" s="1"/>
  <c r="I103"/>
  <c r="I102" s="1"/>
  <c r="I101" s="1"/>
  <c r="G163"/>
  <c r="I65"/>
  <c r="I64" s="1"/>
  <c r="I63" s="1"/>
  <c r="J541" i="5"/>
  <c r="J540" s="1"/>
  <c r="J538"/>
  <c r="J533" s="1"/>
  <c r="J532" s="1"/>
  <c r="J531" s="1"/>
  <c r="J526"/>
  <c r="J524"/>
  <c r="J518"/>
  <c r="J516"/>
  <c r="J514"/>
  <c r="J512"/>
  <c r="J510"/>
  <c r="J508"/>
  <c r="J502"/>
  <c r="J501" s="1"/>
  <c r="J500" s="1"/>
  <c r="J499" s="1"/>
  <c r="J480"/>
  <c r="J479" s="1"/>
  <c r="J475"/>
  <c r="J474" s="1"/>
  <c r="J473" s="1"/>
  <c r="J472" s="1"/>
  <c r="J469"/>
  <c r="J460"/>
  <c r="J458"/>
  <c r="J456"/>
  <c r="J454"/>
  <c r="J452"/>
  <c r="J450"/>
  <c r="J447"/>
  <c r="J445"/>
  <c r="J443"/>
  <c r="J441"/>
  <c r="J439"/>
  <c r="J437"/>
  <c r="J434"/>
  <c r="J428"/>
  <c r="J424"/>
  <c r="J421"/>
  <c r="J419"/>
  <c r="J417"/>
  <c r="J411"/>
  <c r="J408"/>
  <c r="J403"/>
  <c r="J400"/>
  <c r="J393"/>
  <c r="J392" s="1"/>
  <c r="J391" s="1"/>
  <c r="J390" s="1"/>
  <c r="J385"/>
  <c r="J379"/>
  <c r="J373"/>
  <c r="J371"/>
  <c r="J369"/>
  <c r="J366"/>
  <c r="J364"/>
  <c r="J362"/>
  <c r="J360"/>
  <c r="J352"/>
  <c r="J327"/>
  <c r="J325"/>
  <c r="J321"/>
  <c r="J319"/>
  <c r="J317"/>
  <c r="J315"/>
  <c r="J313"/>
  <c r="J311"/>
  <c r="J309"/>
  <c r="J300"/>
  <c r="J295"/>
  <c r="J291"/>
  <c r="J289"/>
  <c r="J287"/>
  <c r="J285"/>
  <c r="J283"/>
  <c r="J281"/>
  <c r="J257"/>
  <c r="J256" s="1"/>
  <c r="J252" s="1"/>
  <c r="J251" s="1"/>
  <c r="J247"/>
  <c r="J246" s="1"/>
  <c r="J237"/>
  <c r="J233" s="1"/>
  <c r="J227"/>
  <c r="J226" s="1"/>
  <c r="J225" s="1"/>
  <c r="J224" s="1"/>
  <c r="J211"/>
  <c r="J210" s="1"/>
  <c r="J209" s="1"/>
  <c r="J207"/>
  <c r="J205"/>
  <c r="J200"/>
  <c r="J199" s="1"/>
  <c r="J198" s="1"/>
  <c r="J197" s="1"/>
  <c r="J180"/>
  <c r="J178"/>
  <c r="J176"/>
  <c r="J173"/>
  <c r="J171"/>
  <c r="J169"/>
  <c r="J154"/>
  <c r="J153" s="1"/>
  <c r="J152" s="1"/>
  <c r="J151" s="1"/>
  <c r="J146"/>
  <c r="J143"/>
  <c r="J116"/>
  <c r="J115" s="1"/>
  <c r="J114" s="1"/>
  <c r="J112"/>
  <c r="J111" s="1"/>
  <c r="J108"/>
  <c r="J102"/>
  <c r="J99"/>
  <c r="J93"/>
  <c r="J91"/>
  <c r="J86"/>
  <c r="J85" s="1"/>
  <c r="J84" s="1"/>
  <c r="J80"/>
  <c r="J77"/>
  <c r="J68"/>
  <c r="J65"/>
  <c r="J52"/>
  <c r="J49"/>
  <c r="J30"/>
  <c r="J26"/>
  <c r="J22"/>
  <c r="J19"/>
  <c r="J12"/>
  <c r="J11" s="1"/>
  <c r="J10" s="1"/>
  <c r="I542"/>
  <c r="I541" s="1"/>
  <c r="I540" s="1"/>
  <c r="H541"/>
  <c r="H540" s="1"/>
  <c r="I539"/>
  <c r="I538" s="1"/>
  <c r="I533" s="1"/>
  <c r="I532" s="1"/>
  <c r="I531" s="1"/>
  <c r="H538"/>
  <c r="H533" s="1"/>
  <c r="H532" s="1"/>
  <c r="H531" s="1"/>
  <c r="I528"/>
  <c r="I527"/>
  <c r="H526"/>
  <c r="I525"/>
  <c r="I524" s="1"/>
  <c r="H524"/>
  <c r="I519"/>
  <c r="I518" s="1"/>
  <c r="H518"/>
  <c r="I517"/>
  <c r="I516" s="1"/>
  <c r="H516"/>
  <c r="I515"/>
  <c r="I514" s="1"/>
  <c r="H514"/>
  <c r="I513"/>
  <c r="I512" s="1"/>
  <c r="I511"/>
  <c r="I510" s="1"/>
  <c r="H510"/>
  <c r="I509"/>
  <c r="I508" s="1"/>
  <c r="H508"/>
  <c r="I503"/>
  <c r="I502" s="1"/>
  <c r="I501" s="1"/>
  <c r="I500" s="1"/>
  <c r="I499" s="1"/>
  <c r="H502"/>
  <c r="H501" s="1"/>
  <c r="H500" s="1"/>
  <c r="H499" s="1"/>
  <c r="I482"/>
  <c r="I481"/>
  <c r="H480"/>
  <c r="H479" s="1"/>
  <c r="I476"/>
  <c r="I475" s="1"/>
  <c r="I474" s="1"/>
  <c r="I473" s="1"/>
  <c r="I472" s="1"/>
  <c r="H475"/>
  <c r="H474" s="1"/>
  <c r="H473" s="1"/>
  <c r="H472" s="1"/>
  <c r="I470"/>
  <c r="I469" s="1"/>
  <c r="H469"/>
  <c r="I462"/>
  <c r="I461"/>
  <c r="H460"/>
  <c r="I459"/>
  <c r="I458" s="1"/>
  <c r="H458"/>
  <c r="I457"/>
  <c r="I456" s="1"/>
  <c r="H456"/>
  <c r="I455"/>
  <c r="I454" s="1"/>
  <c r="H454"/>
  <c r="I453"/>
  <c r="I452" s="1"/>
  <c r="H452"/>
  <c r="I451"/>
  <c r="I450" s="1"/>
  <c r="H450"/>
  <c r="I449"/>
  <c r="I448"/>
  <c r="H447"/>
  <c r="I446"/>
  <c r="I445" s="1"/>
  <c r="H445"/>
  <c r="I444"/>
  <c r="I443" s="1"/>
  <c r="H443"/>
  <c r="I442"/>
  <c r="I441" s="1"/>
  <c r="H441"/>
  <c r="I440"/>
  <c r="I439" s="1"/>
  <c r="H439"/>
  <c r="I438"/>
  <c r="I437" s="1"/>
  <c r="H437"/>
  <c r="I436"/>
  <c r="I435"/>
  <c r="H434"/>
  <c r="H428"/>
  <c r="I425"/>
  <c r="I424" s="1"/>
  <c r="H424"/>
  <c r="I422"/>
  <c r="I421" s="1"/>
  <c r="H421"/>
  <c r="I420"/>
  <c r="I419" s="1"/>
  <c r="H419"/>
  <c r="I418"/>
  <c r="I417" s="1"/>
  <c r="H417"/>
  <c r="I416"/>
  <c r="I415"/>
  <c r="I414"/>
  <c r="I413"/>
  <c r="I412"/>
  <c r="H411"/>
  <c r="I410"/>
  <c r="I409"/>
  <c r="H408"/>
  <c r="I405"/>
  <c r="I404"/>
  <c r="H403"/>
  <c r="I402"/>
  <c r="I401"/>
  <c r="H400"/>
  <c r="I395"/>
  <c r="I394"/>
  <c r="H393"/>
  <c r="H392" s="1"/>
  <c r="H391" s="1"/>
  <c r="H390" s="1"/>
  <c r="I388"/>
  <c r="I387" s="1"/>
  <c r="I386"/>
  <c r="I385" s="1"/>
  <c r="H385"/>
  <c r="I380"/>
  <c r="I379" s="1"/>
  <c r="H379"/>
  <c r="I376"/>
  <c r="I375" s="1"/>
  <c r="I373"/>
  <c r="H373"/>
  <c r="I371"/>
  <c r="H371"/>
  <c r="I370"/>
  <c r="I369" s="1"/>
  <c r="H369"/>
  <c r="I368"/>
  <c r="I367"/>
  <c r="H366"/>
  <c r="I365"/>
  <c r="I364" s="1"/>
  <c r="H364"/>
  <c r="I363"/>
  <c r="I362" s="1"/>
  <c r="H362"/>
  <c r="I361"/>
  <c r="I360" s="1"/>
  <c r="H360"/>
  <c r="I353"/>
  <c r="I352" s="1"/>
  <c r="H352"/>
  <c r="I329"/>
  <c r="I328"/>
  <c r="H327"/>
  <c r="I326"/>
  <c r="I325" s="1"/>
  <c r="H325"/>
  <c r="I322"/>
  <c r="I321" s="1"/>
  <c r="H321"/>
  <c r="I320"/>
  <c r="I319" s="1"/>
  <c r="H319"/>
  <c r="I318"/>
  <c r="I317" s="1"/>
  <c r="H317"/>
  <c r="I316"/>
  <c r="I315" s="1"/>
  <c r="H315"/>
  <c r="I314"/>
  <c r="I313" s="1"/>
  <c r="H313"/>
  <c r="I312"/>
  <c r="I311" s="1"/>
  <c r="H311"/>
  <c r="I309"/>
  <c r="H309"/>
  <c r="I302"/>
  <c r="I301"/>
  <c r="H300"/>
  <c r="I296"/>
  <c r="I295" s="1"/>
  <c r="H295"/>
  <c r="I292"/>
  <c r="I291" s="1"/>
  <c r="H291"/>
  <c r="I290"/>
  <c r="I289" s="1"/>
  <c r="H289"/>
  <c r="I288"/>
  <c r="I287" s="1"/>
  <c r="H287"/>
  <c r="I286"/>
  <c r="I285" s="1"/>
  <c r="H285"/>
  <c r="I284"/>
  <c r="I283" s="1"/>
  <c r="H283"/>
  <c r="I282"/>
  <c r="I281" s="1"/>
  <c r="H281"/>
  <c r="I271"/>
  <c r="I270" s="1"/>
  <c r="I262" s="1"/>
  <c r="I259"/>
  <c r="I258"/>
  <c r="H257"/>
  <c r="H256" s="1"/>
  <c r="H252" s="1"/>
  <c r="H251" s="1"/>
  <c r="I250"/>
  <c r="H247"/>
  <c r="H246" s="1"/>
  <c r="I238"/>
  <c r="I237" s="1"/>
  <c r="H237"/>
  <c r="H233" s="1"/>
  <c r="I236"/>
  <c r="I234" s="1"/>
  <c r="I230"/>
  <c r="I229"/>
  <c r="I228"/>
  <c r="H227"/>
  <c r="H226" s="1"/>
  <c r="H225" s="1"/>
  <c r="H224" s="1"/>
  <c r="I213"/>
  <c r="I212"/>
  <c r="H211"/>
  <c r="H210" s="1"/>
  <c r="H209" s="1"/>
  <c r="I208"/>
  <c r="I207" s="1"/>
  <c r="H207"/>
  <c r="I206"/>
  <c r="I205" s="1"/>
  <c r="H205"/>
  <c r="I201"/>
  <c r="I200" s="1"/>
  <c r="I199" s="1"/>
  <c r="I198" s="1"/>
  <c r="I197" s="1"/>
  <c r="H200"/>
  <c r="H199" s="1"/>
  <c r="H198" s="1"/>
  <c r="H197" s="1"/>
  <c r="I187"/>
  <c r="I186" s="1"/>
  <c r="I185" s="1"/>
  <c r="I184" s="1"/>
  <c r="I183" s="1"/>
  <c r="I181"/>
  <c r="I180" s="1"/>
  <c r="H180"/>
  <c r="I179"/>
  <c r="I178" s="1"/>
  <c r="H178"/>
  <c r="I177"/>
  <c r="I176" s="1"/>
  <c r="H176"/>
  <c r="I175"/>
  <c r="I174"/>
  <c r="H173"/>
  <c r="I172"/>
  <c r="I171" s="1"/>
  <c r="H171"/>
  <c r="I170"/>
  <c r="I169" s="1"/>
  <c r="H169"/>
  <c r="I165"/>
  <c r="I164" s="1"/>
  <c r="I163" s="1"/>
  <c r="I162" s="1"/>
  <c r="H164"/>
  <c r="I158"/>
  <c r="I157"/>
  <c r="H154"/>
  <c r="H153" s="1"/>
  <c r="H152" s="1"/>
  <c r="H151" s="1"/>
  <c r="I150"/>
  <c r="I149"/>
  <c r="I148"/>
  <c r="I147"/>
  <c r="H146"/>
  <c r="I145"/>
  <c r="I144"/>
  <c r="H143"/>
  <c r="I117"/>
  <c r="I116" s="1"/>
  <c r="I115" s="1"/>
  <c r="I114" s="1"/>
  <c r="H116"/>
  <c r="H115" s="1"/>
  <c r="H114" s="1"/>
  <c r="I113"/>
  <c r="I112" s="1"/>
  <c r="I111" s="1"/>
  <c r="H112"/>
  <c r="H111" s="1"/>
  <c r="I110"/>
  <c r="I109"/>
  <c r="H108"/>
  <c r="I107"/>
  <c r="I106"/>
  <c r="I105"/>
  <c r="I104"/>
  <c r="I103"/>
  <c r="H102"/>
  <c r="I101"/>
  <c r="I100"/>
  <c r="H99"/>
  <c r="I95"/>
  <c r="I94"/>
  <c r="H93"/>
  <c r="I92"/>
  <c r="I91" s="1"/>
  <c r="H91"/>
  <c r="I87"/>
  <c r="I86" s="1"/>
  <c r="I85" s="1"/>
  <c r="I84" s="1"/>
  <c r="H86"/>
  <c r="H85" s="1"/>
  <c r="H84" s="1"/>
  <c r="I83"/>
  <c r="I82"/>
  <c r="I81"/>
  <c r="H80"/>
  <c r="I79"/>
  <c r="I78"/>
  <c r="H77"/>
  <c r="I72"/>
  <c r="I71"/>
  <c r="I70"/>
  <c r="I69"/>
  <c r="H68"/>
  <c r="I67"/>
  <c r="I66"/>
  <c r="H65"/>
  <c r="I56"/>
  <c r="I55"/>
  <c r="I54"/>
  <c r="I53"/>
  <c r="H52"/>
  <c r="I51"/>
  <c r="I50"/>
  <c r="H49"/>
  <c r="I31"/>
  <c r="I30" s="1"/>
  <c r="H30"/>
  <c r="I29"/>
  <c r="I28"/>
  <c r="I27"/>
  <c r="H26"/>
  <c r="I25"/>
  <c r="I24"/>
  <c r="I23"/>
  <c r="H22"/>
  <c r="I21"/>
  <c r="I20"/>
  <c r="H19"/>
  <c r="I15"/>
  <c r="I14"/>
  <c r="I13"/>
  <c r="H12"/>
  <c r="H11" s="1"/>
  <c r="H10" s="1"/>
  <c r="I211" i="2"/>
  <c r="H208"/>
  <c r="H207" s="1"/>
  <c r="I100"/>
  <c r="I99"/>
  <c r="H98"/>
  <c r="I97"/>
  <c r="I96" s="1"/>
  <c r="H96"/>
  <c r="H33"/>
  <c r="I32"/>
  <c r="I31" s="1"/>
  <c r="H31"/>
  <c r="I30"/>
  <c r="I29"/>
  <c r="I28"/>
  <c r="H27"/>
  <c r="I25"/>
  <c r="I24"/>
  <c r="I23"/>
  <c r="I21"/>
  <c r="I20"/>
  <c r="H19"/>
  <c r="I15"/>
  <c r="I14"/>
  <c r="I13"/>
  <c r="H12"/>
  <c r="H11" s="1"/>
  <c r="H10" s="1"/>
  <c r="G543" i="5" l="1"/>
  <c r="L223"/>
  <c r="L182"/>
  <c r="G9" i="2"/>
  <c r="I447"/>
  <c r="H447"/>
  <c r="J423" i="5"/>
  <c r="I248"/>
  <c r="I247" s="1"/>
  <c r="I246" s="1"/>
  <c r="I378"/>
  <c r="K277"/>
  <c r="I233"/>
  <c r="K9"/>
  <c r="L61"/>
  <c r="H423"/>
  <c r="H433"/>
  <c r="H432" s="1"/>
  <c r="H431" s="1"/>
  <c r="H430" s="1"/>
  <c r="J433"/>
  <c r="J432" s="1"/>
  <c r="J431" s="1"/>
  <c r="J430" s="1"/>
  <c r="L397"/>
  <c r="L396" s="1"/>
  <c r="J280"/>
  <c r="J279" s="1"/>
  <c r="H280"/>
  <c r="H279" s="1"/>
  <c r="H308"/>
  <c r="H307" s="1"/>
  <c r="H306" s="1"/>
  <c r="J308"/>
  <c r="J307" s="1"/>
  <c r="J306" s="1"/>
  <c r="L278"/>
  <c r="J359"/>
  <c r="H378"/>
  <c r="L88"/>
  <c r="H359"/>
  <c r="J378"/>
  <c r="H118"/>
  <c r="J232"/>
  <c r="J231" s="1"/>
  <c r="J118"/>
  <c r="H232"/>
  <c r="H231" s="1"/>
  <c r="L32"/>
  <c r="H523"/>
  <c r="H522" s="1"/>
  <c r="H521" s="1"/>
  <c r="H520" s="1"/>
  <c r="K161"/>
  <c r="K160" s="1"/>
  <c r="K159" s="1"/>
  <c r="I386" i="2"/>
  <c r="I385" s="1"/>
  <c r="I62"/>
  <c r="G196"/>
  <c r="H196"/>
  <c r="I22"/>
  <c r="I210"/>
  <c r="H58"/>
  <c r="I58"/>
  <c r="J523" i="5"/>
  <c r="J522" s="1"/>
  <c r="J521" s="1"/>
  <c r="J520" s="1"/>
  <c r="I155"/>
  <c r="I154" s="1"/>
  <c r="I153" s="1"/>
  <c r="I152" s="1"/>
  <c r="I151" s="1"/>
  <c r="H507"/>
  <c r="H506" s="1"/>
  <c r="H505" s="1"/>
  <c r="H504" s="1"/>
  <c r="H478"/>
  <c r="H477" s="1"/>
  <c r="H308" i="2"/>
  <c r="H469"/>
  <c r="I27"/>
  <c r="I480" i="5"/>
  <c r="J204"/>
  <c r="J203" s="1"/>
  <c r="J202" s="1"/>
  <c r="J182" s="1"/>
  <c r="I403"/>
  <c r="H76"/>
  <c r="H75" s="1"/>
  <c r="J530"/>
  <c r="J529" s="1"/>
  <c r="H399"/>
  <c r="H398" s="1"/>
  <c r="J407"/>
  <c r="J406" s="1"/>
  <c r="I26"/>
  <c r="H48"/>
  <c r="H42" s="1"/>
  <c r="I211"/>
  <c r="I210" s="1"/>
  <c r="I209" s="1"/>
  <c r="J478"/>
  <c r="J477" s="1"/>
  <c r="I22"/>
  <c r="I447"/>
  <c r="J261"/>
  <c r="J260" s="1"/>
  <c r="H261"/>
  <c r="H260" s="1"/>
  <c r="H64"/>
  <c r="H63" s="1"/>
  <c r="H62" s="1"/>
  <c r="I108"/>
  <c r="I257"/>
  <c r="I256" s="1"/>
  <c r="I252" s="1"/>
  <c r="I251" s="1"/>
  <c r="I327"/>
  <c r="I308" s="1"/>
  <c r="I49"/>
  <c r="I68"/>
  <c r="H98"/>
  <c r="I227"/>
  <c r="I226" s="1"/>
  <c r="I225" s="1"/>
  <c r="I224" s="1"/>
  <c r="I366"/>
  <c r="I359" s="1"/>
  <c r="I411"/>
  <c r="H204"/>
  <c r="H203" s="1"/>
  <c r="H202" s="1"/>
  <c r="H182" s="1"/>
  <c r="H407"/>
  <c r="H406" s="1"/>
  <c r="I80"/>
  <c r="I400"/>
  <c r="J168"/>
  <c r="J167" s="1"/>
  <c r="J166" s="1"/>
  <c r="J159" s="1"/>
  <c r="J76"/>
  <c r="J75" s="1"/>
  <c r="J64"/>
  <c r="J63" s="1"/>
  <c r="J62" s="1"/>
  <c r="J48"/>
  <c r="J42" s="1"/>
  <c r="I98" i="2"/>
  <c r="I95" s="1"/>
  <c r="I94" s="1"/>
  <c r="I93" s="1"/>
  <c r="H95"/>
  <c r="H94" s="1"/>
  <c r="H93" s="1"/>
  <c r="I19"/>
  <c r="H248"/>
  <c r="H293"/>
  <c r="H18"/>
  <c r="H17" s="1"/>
  <c r="H16" s="1"/>
  <c r="I12"/>
  <c r="I11" s="1"/>
  <c r="I10" s="1"/>
  <c r="I35"/>
  <c r="I34" s="1"/>
  <c r="H90" i="5"/>
  <c r="H89" s="1"/>
  <c r="I102"/>
  <c r="I143"/>
  <c r="I300"/>
  <c r="I280" s="1"/>
  <c r="I408"/>
  <c r="I460"/>
  <c r="H530"/>
  <c r="H529" s="1"/>
  <c r="J98"/>
  <c r="J507"/>
  <c r="J506" s="1"/>
  <c r="J505" s="1"/>
  <c r="J504" s="1"/>
  <c r="I204"/>
  <c r="I203" s="1"/>
  <c r="I65"/>
  <c r="I77"/>
  <c r="I93"/>
  <c r="I90" s="1"/>
  <c r="I89" s="1"/>
  <c r="I146"/>
  <c r="J90"/>
  <c r="J89" s="1"/>
  <c r="I12"/>
  <c r="I11" s="1"/>
  <c r="I10" s="1"/>
  <c r="I52"/>
  <c r="I99"/>
  <c r="I173"/>
  <c r="I168" s="1"/>
  <c r="I167" s="1"/>
  <c r="I166" s="1"/>
  <c r="I428"/>
  <c r="I423" s="1"/>
  <c r="I507"/>
  <c r="I506" s="1"/>
  <c r="I505" s="1"/>
  <c r="I504" s="1"/>
  <c r="I526"/>
  <c r="I523" s="1"/>
  <c r="J18"/>
  <c r="J17" s="1"/>
  <c r="J16" s="1"/>
  <c r="I19"/>
  <c r="I393"/>
  <c r="I392" s="1"/>
  <c r="I391" s="1"/>
  <c r="I390" s="1"/>
  <c r="I434"/>
  <c r="J399"/>
  <c r="J398" s="1"/>
  <c r="H18"/>
  <c r="H17" s="1"/>
  <c r="H16" s="1"/>
  <c r="H163"/>
  <c r="H162" s="1"/>
  <c r="H161" s="1"/>
  <c r="H160" s="1"/>
  <c r="H168"/>
  <c r="H167" s="1"/>
  <c r="H166" s="1"/>
  <c r="I530"/>
  <c r="I529" s="1"/>
  <c r="I438" i="2" l="1"/>
  <c r="I437" s="1"/>
  <c r="H438"/>
  <c r="H437" s="1"/>
  <c r="H468"/>
  <c r="H467" s="1"/>
  <c r="I209"/>
  <c r="I208" s="1"/>
  <c r="I207" s="1"/>
  <c r="I196" s="1"/>
  <c r="G584"/>
  <c r="I433" i="5"/>
  <c r="I432" s="1"/>
  <c r="I431" s="1"/>
  <c r="I430" s="1"/>
  <c r="K543"/>
  <c r="L9"/>
  <c r="H223"/>
  <c r="L277"/>
  <c r="J223"/>
  <c r="J278"/>
  <c r="H278"/>
  <c r="J32"/>
  <c r="I118"/>
  <c r="H32"/>
  <c r="H240" i="2"/>
  <c r="I522" i="5"/>
  <c r="I521" s="1"/>
  <c r="I520" s="1"/>
  <c r="I479"/>
  <c r="I478" s="1"/>
  <c r="I477" s="1"/>
  <c r="I471" s="1"/>
  <c r="I307"/>
  <c r="I306" s="1"/>
  <c r="J97"/>
  <c r="H97"/>
  <c r="H96" s="1"/>
  <c r="H61"/>
  <c r="H471"/>
  <c r="I48"/>
  <c r="I42" s="1"/>
  <c r="I232"/>
  <c r="I231" s="1"/>
  <c r="I18" i="2"/>
  <c r="I17" s="1"/>
  <c r="I16" s="1"/>
  <c r="I309"/>
  <c r="I308" s="1"/>
  <c r="I294"/>
  <c r="I293" s="1"/>
  <c r="I469"/>
  <c r="H358" i="5"/>
  <c r="H357" s="1"/>
  <c r="I249" i="2"/>
  <c r="I248" s="1"/>
  <c r="I261" i="5"/>
  <c r="I260" s="1"/>
  <c r="J471"/>
  <c r="I399"/>
  <c r="I398" s="1"/>
  <c r="I358"/>
  <c r="I357" s="1"/>
  <c r="I407"/>
  <c r="I406" s="1"/>
  <c r="J358"/>
  <c r="J357" s="1"/>
  <c r="I279"/>
  <c r="H397"/>
  <c r="H396" s="1"/>
  <c r="J61"/>
  <c r="I18"/>
  <c r="I17" s="1"/>
  <c r="I16" s="1"/>
  <c r="I202"/>
  <c r="I182" s="1"/>
  <c r="I64"/>
  <c r="I63" s="1"/>
  <c r="I62" s="1"/>
  <c r="J397"/>
  <c r="J396" s="1"/>
  <c r="I76"/>
  <c r="I75" s="1"/>
  <c r="I33" i="2"/>
  <c r="H159" i="5"/>
  <c r="I98"/>
  <c r="I161"/>
  <c r="I160" s="1"/>
  <c r="I159" s="1"/>
  <c r="J96" l="1"/>
  <c r="J88" s="1"/>
  <c r="J9" s="1"/>
  <c r="H88"/>
  <c r="H9" s="1"/>
  <c r="J277"/>
  <c r="I468" i="2"/>
  <c r="I467" s="1"/>
  <c r="H277" i="5"/>
  <c r="I223"/>
  <c r="I278"/>
  <c r="L161"/>
  <c r="L160" s="1"/>
  <c r="L159" s="1"/>
  <c r="L543" s="1"/>
  <c r="I32"/>
  <c r="I240" i="2"/>
  <c r="I97" i="5"/>
  <c r="H9" i="2"/>
  <c r="H584" s="1"/>
  <c r="I397" i="5"/>
  <c r="I396" s="1"/>
  <c r="I61"/>
  <c r="I96" l="1"/>
  <c r="I88" s="1"/>
  <c r="I9" s="1"/>
  <c r="H543"/>
  <c r="J543"/>
  <c r="I277"/>
  <c r="I9" i="2"/>
  <c r="I584" s="1"/>
  <c r="I543" i="5" l="1"/>
</calcChain>
</file>

<file path=xl/sharedStrings.xml><?xml version="1.0" encoding="utf-8"?>
<sst xmlns="http://schemas.openxmlformats.org/spreadsheetml/2006/main" count="4892" uniqueCount="571">
  <si>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</si>
  <si>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</si>
  <si>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</si>
  <si>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</si>
  <si>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</si>
  <si>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</si>
  <si>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</si>
  <si>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</si>
  <si>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</si>
  <si>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</si>
  <si>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</si>
  <si>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</si>
  <si>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</si>
  <si>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</si>
  <si>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</si>
  <si>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</si>
  <si>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</si>
  <si>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</si>
  <si>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</si>
  <si>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</si>
  <si>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</si>
  <si>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</si>
  <si>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</si>
  <si>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</si>
  <si>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</si>
  <si>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</si>
  <si>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</si>
  <si>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</si>
  <si>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</si>
  <si>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</si>
  <si>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</si>
  <si>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</si>
  <si>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</si>
  <si>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</si>
  <si>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</si>
  <si>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</si>
  <si>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</si>
  <si>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</si>
  <si>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</si>
  <si>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3.1.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</si>
  <si>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</si>
  <si>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</si>
  <si>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</si>
  <si>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</si>
  <si>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</si>
  <si>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</si>
  <si>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</si>
  <si>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</si>
  <si>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</si>
  <si>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</si>
  <si>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</si>
  <si>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</si>
  <si>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</si>
  <si>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</si>
  <si>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</si>
  <si>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</si>
  <si>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</si>
  <si>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</si>
  <si>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</si>
  <si>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</si>
  <si>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</si>
  <si>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</si>
  <si>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</si>
  <si>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</si>
  <si>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</si>
  <si>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</si>
  <si>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</si>
  <si>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</si>
  <si>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</si>
  <si>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</si>
  <si>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</si>
  <si>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</si>
  <si>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</si>
  <si>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Социальное обеспечение населения</t>
  </si>
  <si>
    <t>8.2.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</si>
  <si>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</si>
  <si>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</si>
  <si>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</si>
  <si>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</si>
  <si>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</si>
  <si>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</si>
  <si>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</si>
  <si>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12.1.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</si>
  <si>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</si>
  <si>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</si>
  <si>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</si>
  <si>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</si>
  <si>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</si>
  <si>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</si>
  <si>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</si>
  <si>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</si>
  <si>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</si>
  <si>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</si>
  <si>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</si>
  <si>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</si>
  <si>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</si>
  <si>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</si>
  <si>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</si>
  <si>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</si>
  <si>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</si>
  <si>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</si>
  <si>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</si>
  <si>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</si>
  <si>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</si>
  <si>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</si>
  <si>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 xml:space="preserve">Осуществление государственных полномочий по лицензированию розничной продажи алкогольной продукции </t>
  </si>
  <si>
    <t>99 0 00 42900</t>
  </si>
  <si>
    <t>Обеспечение полномочий в области архивного дела</t>
  </si>
  <si>
    <t>99 0 00 44900</t>
  </si>
  <si>
    <t>99 0 00 45300</t>
  </si>
  <si>
    <t>99 0 00 45400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</si>
  <si>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</si>
  <si>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</si>
  <si>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</si>
  <si>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</si>
  <si>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</si>
  <si>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</si>
  <si>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</si>
  <si>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</si>
  <si>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</si>
  <si>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</si>
  <si>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</si>
  <si>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</si>
  <si>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</si>
  <si>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</si>
  <si>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</si>
  <si>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03 1 02 44300</t>
  </si>
  <si>
    <t xml:space="preserve">Софинансирование расходов на выплату ежемесячной надбавки к заработной плате педагогическим работникам, отнесенным к категории молодых специалистов </t>
  </si>
  <si>
    <t>03 1 02 S4500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</si>
  <si>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</si>
  <si>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</si>
  <si>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</si>
  <si>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</si>
  <si>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</si>
  <si>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</si>
  <si>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</si>
  <si>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</si>
  <si>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</si>
  <si>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</si>
  <si>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</si>
  <si>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</si>
  <si>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</si>
  <si>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</si>
  <si>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</si>
  <si>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</si>
  <si>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</si>
  <si>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</si>
  <si>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</si>
  <si>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</si>
  <si>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</si>
  <si>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</si>
  <si>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</si>
  <si>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</si>
  <si>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</si>
  <si>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</si>
  <si>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04 1 02 45900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</si>
  <si>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</si>
  <si>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</si>
  <si>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</si>
  <si>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</si>
  <si>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</si>
  <si>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</si>
  <si>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</si>
  <si>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</si>
  <si>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</si>
  <si>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</si>
  <si>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</si>
  <si>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99 0 00 40300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</si>
  <si>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</si>
  <si>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322</t>
  </si>
  <si>
    <t>313</t>
  </si>
  <si>
    <t>Дополнительное образование детей</t>
  </si>
  <si>
    <t>03 1  02 43895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</si>
  <si>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</si>
  <si>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</si>
  <si>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</si>
  <si>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</si>
  <si>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</si>
  <si>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</si>
  <si>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</si>
  <si>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</si>
  <si>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</si>
  <si>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</si>
  <si>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</si>
  <si>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</si>
  <si>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</si>
  <si>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</si>
  <si>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</si>
  <si>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</si>
  <si>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</si>
  <si>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</si>
  <si>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</si>
  <si>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Подпрограмма "Устойчивое развитие сельских территорий"</t>
  </si>
  <si>
    <t>02 1 00 00000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</si>
  <si>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</si>
  <si>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</si>
  <si>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</si>
  <si>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</si>
  <si>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</si>
  <si>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</si>
  <si>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</si>
  <si>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</si>
  <si>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</si>
  <si>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</si>
  <si>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</si>
  <si>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</si>
  <si>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</si>
  <si>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</si>
  <si>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</si>
  <si>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</si>
  <si>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</si>
  <si>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</si>
  <si>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</si>
  <si>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</si>
  <si>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</si>
  <si>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</si>
  <si>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</si>
  <si>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</si>
  <si>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</si>
  <si>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</si>
  <si>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</si>
  <si>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</si>
  <si>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</si>
  <si>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</si>
  <si>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</si>
  <si>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Осуществление государственных полномочий Республики Алтай по обращению с безнадзорными животными на территории Республики Алтай</t>
  </si>
  <si>
    <t>02 2 02 41900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</si>
  <si>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</si>
  <si>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</si>
  <si>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</si>
  <si>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</si>
  <si>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03 2 04 L4670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</si>
  <si>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</si>
  <si>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</si>
  <si>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</si>
  <si>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</si>
  <si>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</si>
  <si>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</si>
  <si>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</si>
  <si>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</si>
  <si>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</si>
  <si>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</si>
  <si>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</si>
  <si>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</si>
  <si>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</si>
  <si>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</si>
  <si>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</si>
  <si>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</si>
  <si>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</si>
  <si>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</si>
  <si>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</si>
  <si>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</si>
  <si>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</si>
  <si>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</si>
  <si>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</si>
  <si>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</si>
  <si>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</si>
  <si>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</si>
  <si>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</si>
  <si>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коммунальных услуг в рамках основного мероприятия "Развитие дополнительного образования творческой направленности"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</si>
  <si>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</si>
  <si>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03 1 04 0000К</t>
  </si>
  <si>
    <t>03 1 04 0000Н</t>
  </si>
  <si>
    <t>03 1 02 47698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</si>
  <si>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</si>
  <si>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</si>
  <si>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</si>
  <si>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0 Ц0 7419К</t>
  </si>
  <si>
    <t>03 2 04 0000Т</t>
  </si>
  <si>
    <t>03 2 04 0000К</t>
  </si>
  <si>
    <t>03 2 04 0000Н</t>
  </si>
  <si>
    <t xml:space="preserve">Реализация мероприятий по обеспечению жильем молодых семей </t>
  </si>
  <si>
    <t>Субсидии гражданам на приобретение жилья (м/б)</t>
  </si>
  <si>
    <t>Субсидии гражданам на приобретение жилья (р/б)</t>
  </si>
  <si>
    <t>02 1 02 L4970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</si>
  <si>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</si>
  <si>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</si>
  <si>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</si>
  <si>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</si>
  <si>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</si>
  <si>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</si>
  <si>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</si>
  <si>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</si>
  <si>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</si>
  <si>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</si>
  <si>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</si>
  <si>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Прочие расходы</t>
  </si>
  <si>
    <t>03 1 02 S4600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</si>
  <si>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</si>
  <si>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Субсидии бюджетным учреждениям на иные цели (ф/б)</t>
  </si>
  <si>
    <t>03 1 02 53032</t>
  </si>
  <si>
    <t>Реализация мероприятий, направленных на обеспечение горячим питанием учащихся 5-11 классов муниципальных общеобразовательных организаций в Республики Алтай из малообеспеченных семей</t>
  </si>
  <si>
    <t>Предоставление межбюджетных трансфертов на решение вопросов местного значения, связанных с обеспечением первичных мер пожарной безопасности в границах населенных пунктов поселения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</si>
  <si>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</si>
  <si>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</si>
  <si>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</si>
  <si>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</si>
  <si>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</si>
  <si>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</si>
  <si>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</si>
  <si>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</si>
  <si>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02 1 02 L5761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</si>
  <si>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</si>
  <si>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</si>
  <si>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</si>
  <si>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</si>
  <si>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</si>
  <si>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</si>
  <si>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</si>
  <si>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</si>
  <si>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</si>
  <si>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1 02 L3042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</si>
  <si>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</si>
  <si>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</si>
  <si>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</si>
  <si>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</si>
  <si>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</si>
  <si>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</si>
  <si>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</si>
  <si>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</si>
  <si>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</si>
  <si>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</si>
  <si>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</si>
  <si>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</si>
  <si>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</si>
  <si>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</si>
  <si>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</si>
  <si>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</si>
  <si>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</si>
  <si>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</si>
  <si>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Сумма на 2024 год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</si>
  <si>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</si>
  <si>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</si>
  <si>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</si>
  <si>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</si>
  <si>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</si>
  <si>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</si>
  <si>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</si>
  <si>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</si>
  <si>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112</t>
  </si>
  <si>
    <t>02 3 02 00000</t>
  </si>
  <si>
    <t>360</t>
  </si>
  <si>
    <t>Основное мероприятие "Профилактика правонарушений"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</si>
  <si>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</si>
  <si>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</si>
  <si>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</si>
  <si>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</si>
  <si>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</si>
  <si>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</si>
  <si>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</si>
  <si>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</si>
  <si>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</si>
  <si>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</si>
  <si>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</si>
  <si>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</si>
  <si>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</si>
  <si>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</si>
  <si>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</si>
  <si>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</si>
  <si>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</si>
  <si>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</si>
  <si>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</si>
  <si>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</si>
  <si>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</si>
  <si>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</si>
  <si>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</si>
  <si>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</si>
  <si>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</si>
  <si>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</si>
  <si>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</si>
  <si>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</si>
  <si>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</si>
  <si>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</si>
  <si>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</si>
  <si>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</si>
  <si>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</si>
  <si>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02 0000М</t>
  </si>
  <si>
    <t>Обеспечение горячим питанием учащихся муниципальных общеобразовательных организаций из малообеспеченных семей</t>
  </si>
  <si>
    <t>03 2 03 000Ж0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</si>
  <si>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</si>
  <si>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</si>
  <si>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</si>
  <si>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</si>
  <si>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</si>
  <si>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</si>
  <si>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0 К0 740Ж0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</si>
  <si>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</si>
  <si>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</si>
  <si>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</si>
  <si>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</si>
  <si>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</si>
  <si>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</si>
  <si>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</si>
  <si>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</si>
  <si>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</si>
  <si>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</si>
  <si>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</si>
  <si>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</si>
  <si>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</si>
  <si>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</si>
  <si>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</si>
  <si>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</si>
  <si>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Иные выплаты населению (м/б)</t>
  </si>
  <si>
    <t>Иные выплаты населению (р/б)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</si>
  <si>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</si>
  <si>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Бюджетные инвестиции в объекты капитального строительства государственной (муниципальной) собственности (р/б)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</si>
  <si>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</si>
  <si>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</si>
  <si>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</si>
  <si>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</si>
  <si>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</si>
  <si>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</si>
  <si>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</si>
  <si>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</si>
  <si>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</si>
  <si>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</si>
  <si>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</si>
  <si>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Основное мероприятие "Развитие жилищного строительства"</t>
  </si>
  <si>
    <t>02 1 02 00000</t>
  </si>
  <si>
    <t>Физическая культура и спорт</t>
  </si>
  <si>
    <t>Сумма с учетом изменений на 2024 год</t>
  </si>
  <si>
    <t>Сумма на 2025 год</t>
  </si>
  <si>
    <t>02 2 03 40100</t>
  </si>
  <si>
    <t>Основное мероприятие "Энергосбережение и повышение энергетической эффективности в жилищно-коммунальной сфере"</t>
  </si>
  <si>
    <t>02 2 01 00000</t>
  </si>
  <si>
    <t>243</t>
  </si>
  <si>
    <t>02 0 Б0 0000Н</t>
  </si>
  <si>
    <t>Расходы на уплату налогов МБУ "Департамент строительства, дорожного хозяйства, транспорта и жилищно-коммунальной политики"</t>
  </si>
  <si>
    <t>Расходы по оплате налогов в рамках основного мероприятия "Сохранение и развитие библиотечного дела"</t>
  </si>
  <si>
    <t>03 2 01 0000Н</t>
  </si>
  <si>
    <t>Бюджетные инвестиции в объекты капитального строительства государственной (муниципальной) собственности (м/б)</t>
  </si>
  <si>
    <t>2.1.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</si>
  <si>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2024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</si>
  <si>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и на 2026 годы</t>
  </si>
  <si>
    <t>Сумма с учетом изменений на 2025 год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</si>
  <si>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</si>
  <si>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02 2 02 L321L</t>
  </si>
  <si>
    <t>Прочая закупка товаров, работ и услуг для обеспечения государственных (муниципальных) нужд (р/б)</t>
  </si>
  <si>
    <t>03 2 01 L5192</t>
  </si>
  <si>
    <t>Условно утверждаемые расходы</t>
  </si>
  <si>
    <t>99 9 00 00000</t>
  </si>
  <si>
    <t>Иные бюджетные ассигнования</t>
  </si>
  <si>
    <t>800</t>
  </si>
  <si>
    <t>03 2 03 0000К</t>
  </si>
  <si>
    <t>03 2 03 0000Н</t>
  </si>
  <si>
    <t xml:space="preserve">Субсидии бюджетным учреждениям на иные цели </t>
  </si>
  <si>
    <t>03 1 02 S46М0</t>
  </si>
  <si>
    <t>Реализация мероприятий, направленных на обеспечение горячим питанием учащихся из семей граждан РФ, призванных на военную службу по мобилизации</t>
  </si>
  <si>
    <t>03 1 EВ 51790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</si>
  <si>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</t>
  </si>
  <si>
    <t>"Приложение № 13
к решению "О бюджете  МО "Чемальский район" Республики Алтай на 2024 год и на  плановый период 2025 и 2026 годов"</t>
  </si>
  <si>
    <t>"Приложение № 12
к решению "О бюджете  МО "Чемальский район" Республики Алтай на 2024 год и на  плановый период 2025 и 2026 годов"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</si>
  <si>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</si>
  <si>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</si>
  <si>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</si>
  <si>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</si>
  <si>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</si>
  <si>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</si>
  <si>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02 3 02 S0250</t>
  </si>
  <si>
    <t>99 0 00 42110</t>
  </si>
  <si>
    <t>99 0 00 42140</t>
  </si>
  <si>
    <t>99 0 00 42150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</si>
  <si>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</si>
  <si>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</si>
  <si>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</si>
  <si>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Закупка товаров, работ, услуг в сфере информационно-коммуникационных технологий (м/б)</t>
  </si>
  <si>
    <t>Закупка товаров, работ, услуг в сфере информационно-коммуникационных технологий (р/б)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</si>
  <si>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</si>
  <si>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3 02 S0370</t>
  </si>
  <si>
    <t>02 3 02 S0710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</si>
  <si>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</si>
  <si>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</si>
  <si>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Исполнение отдельных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</si>
  <si>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99 0 00 42060</t>
  </si>
  <si>
    <t>Осуществление части полномочий сельских поселений в сфере градостроительной деятельности</t>
  </si>
  <si>
    <t>02 1 02 07000</t>
  </si>
  <si>
    <t>99 0 00 42160</t>
  </si>
  <si>
    <t xml:space="preserve">Закупка товаров, работ, услуг в целях капитального ремонта государственного (муниципального) имущества 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</si>
  <si>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</si>
  <si>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02 2 01 S0210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</si>
  <si>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</si>
  <si>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</si>
  <si>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</si>
  <si>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Реализация мероприятий индивидуальной программы социально-экономического развития Республики Алтай в муниципальных образованиях(стимулирование жилищного строительства, количество потребителей, у которых появится возможность подключиться к объектам инженерной инфраструктуры)</t>
  </si>
  <si>
    <t>Прочая закупка товаров, работ и услуг для обеспечения государственных (муниципальных) нужд (м/б)</t>
  </si>
  <si>
    <t>02 2 02 L321Д</t>
  </si>
  <si>
    <t>Иные межбюджетные трансферты на поддержку мер по обеспечению сбалансированности бюджетов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</si>
  <si>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</si>
  <si>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</si>
  <si>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04 1 И2 00001</t>
  </si>
  <si>
    <t>02 1 03 00000</t>
  </si>
  <si>
    <t>02 1 03 07000</t>
  </si>
  <si>
    <t>03 1 02 42030</t>
  </si>
  <si>
    <t>03 1 02 42032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</si>
  <si>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</si>
  <si>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Реализация мероприятий по капитальному ремонту зданий дошкольных образовательных организаций в Республике Алтай</t>
  </si>
  <si>
    <t>03 1 02 S0080</t>
  </si>
  <si>
    <t>03 1 02 S0140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</si>
  <si>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</si>
  <si>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 xml:space="preserve">Обеспечение горячим питанием обучающихся муниципальных общеобразовательных организаций, находящихся в социально опасном положении и трудной жизненной ситуации </t>
  </si>
  <si>
    <t>03 1 02 42031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</si>
  <si>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</si>
  <si>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</si>
  <si>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</si>
  <si>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</si>
  <si>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</si>
  <si>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EВ 51791</t>
  </si>
  <si>
    <t>Обеспечение обучающихся 5-11 классов из семей граждан, участвующих в проведении специальной военной операции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</si>
  <si>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</si>
  <si>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</si>
  <si>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</si>
  <si>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03 1 04 S0130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</si>
  <si>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</si>
  <si>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</si>
  <si>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</si>
  <si>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</si>
  <si>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03 1 02 42090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</si>
  <si>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</si>
  <si>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</si>
  <si>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Реализация мероприятий, направленных  на оказание поддержки муниципальным учреждениям в сфере культуры</t>
  </si>
  <si>
    <t>Иные межбюджетные трансферты (м/б)</t>
  </si>
  <si>
    <t>Иные межбюджетные трансферты (р/б)</t>
  </si>
  <si>
    <t>03 2 04 S0010</t>
  </si>
  <si>
    <t>03 2 04 L4671</t>
  </si>
  <si>
    <t>02 1 02 L4971</t>
  </si>
  <si>
    <t>03 1  02 42010</t>
  </si>
  <si>
    <t>04 1 02 42070</t>
  </si>
  <si>
    <t>Прочие межбюджетные трансферты общего характера</t>
  </si>
  <si>
    <t>00 0 00 00000</t>
  </si>
  <si>
    <t>03 2 04 S0030</t>
  </si>
  <si>
    <t>Сумма на 2026г.</t>
  </si>
  <si>
    <t>Изменения (+;-)</t>
  </si>
  <si>
    <t>Сумма с учетом изменений на 2026г.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</si>
  <si>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</si>
  <si>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Реализация проектов комплексного развития сельских территорий</t>
  </si>
  <si>
    <t>02 2 02 L5763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</si>
  <si>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</si>
  <si>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 xml:space="preserve">Софинансирование расходов на улучшение жилищных условий граждан, проживающих в сельской местности, в том числе молодых семей и молодых специалистов в рамках реализацию мероприятий по обеспечению комплексного развития сельских территорий </t>
  </si>
  <si>
    <t>Основное мероприятие "Обеспечение доступности услуг в сфере образования"</t>
  </si>
  <si>
    <t>03 1 05 00000</t>
  </si>
  <si>
    <t>03 1 05 L5763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</si>
  <si>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</si>
  <si>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</si>
  <si>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03 1 02 000М0</t>
  </si>
  <si>
    <t>831</t>
  </si>
  <si>
    <t>Исполнение судебных актов Российской Федерации и мировых соглашений по возмещению причиненного вреда</t>
  </si>
  <si>
    <t>Капитальный ремонт и ремонт искусственных сооружений на автомобильных дорогах общего пользования местного значения</t>
  </si>
  <si>
    <t>02 2 04 S02Д4</t>
  </si>
  <si>
    <t xml:space="preserve">Стимулирование жилищного строительства в рамках реализация мероприятий индивидуальной программы социально-экономического развития Республики Алтай </t>
  </si>
  <si>
    <t>02 2 И6 L321L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</si>
  <si>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</si>
  <si>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</si>
  <si>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</si>
  <si>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</si>
  <si>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</si>
  <si>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</si>
  <si>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</si>
  <si>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03 1 02 42033</t>
  </si>
  <si>
    <t>03 1 02 42035</t>
  </si>
  <si>
    <t>Софинансирование расходных обязательств на реализацию мероприятий, направленных на развитие общего образования</t>
  </si>
  <si>
    <t>03 1 02 S0070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</si>
  <si>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</si>
  <si>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</si>
  <si>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Приложение № 7
к решению "О  внесении изменений в бюджет муниципального образования "Чемальский район" Республики Алтай на 2024 год и на  плановый период 2025 и 2026 годов"</t>
  </si>
  <si>
    <t>Приложение № 8
к решению "О  внесении изменений в бюджет муниципального образования "Чемальский район" Республики Алтай на 2024 год и на  плановый период 2025 и 2026 годов"</t>
  </si>
  <si>
    <t>Резервный фонд Администрации Чемальского района</t>
  </si>
  <si>
    <t>99 0 00 0Ш200</t>
  </si>
  <si>
    <t>Пособия, компенсации и иные социальные выплаты гражданам, кроме публичных нормативных обязательств (р/б)</t>
  </si>
  <si>
    <t>Профессиональная подготовка, переподготовка и повышение квалификации</t>
  </si>
  <si>
    <t>04 1 03 00000</t>
  </si>
  <si>
    <t>Основное мероприятие "Повышение квалификации работников органов местного самоуправления и муниципальных учреждений"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</si>
</sst>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2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0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49" fontId="12" fillId="2" borderId="1" xfId="0" applyNumberFormat="1" applyFont="1" applyFill="1" applyBorder="1" applyAlignment="1">
      <alignment wrapText="1"/>
    </xf>
    <xf numFmtId="49" fontId="12" fillId="2" borderId="1" xfId="0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wrapText="1"/>
    </xf>
    <xf numFmtId="164" fontId="12" fillId="2" borderId="1" xfId="2" applyNumberFormat="1" applyFont="1" applyFill="1" applyBorder="1" applyAlignment="1">
      <alignment horizontal="center" wrapText="1"/>
    </xf>
    <xf numFmtId="0" fontId="12" fillId="2" borderId="1" xfId="0" applyNumberFormat="1" applyFont="1" applyFill="1" applyBorder="1" applyAlignment="1">
      <alignment wrapText="1"/>
    </xf>
    <xf numFmtId="49" fontId="12" fillId="2" borderId="1" xfId="0" applyNumberFormat="1" applyFont="1" applyFill="1" applyBorder="1" applyAlignment="1">
      <alignment horizontal="left" wrapText="1"/>
    </xf>
    <xf numFmtId="0" fontId="12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left" wrapText="1"/>
    </xf>
    <xf numFmtId="164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justify" wrapText="1"/>
    </xf>
    <xf numFmtId="0" fontId="12" fillId="2" borderId="1" xfId="0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164" fontId="11" fillId="2" borderId="6" xfId="0" applyNumberFormat="1" applyFont="1" applyFill="1" applyBorder="1" applyAlignment="1">
      <alignment horizontal="center" wrapText="1"/>
    </xf>
    <xf numFmtId="164" fontId="12" fillId="2" borderId="6" xfId="0" applyNumberFormat="1" applyFont="1" applyFill="1" applyBorder="1" applyAlignment="1">
      <alignment horizontal="center" wrapText="1"/>
    </xf>
    <xf numFmtId="165" fontId="12" fillId="2" borderId="1" xfId="0" applyNumberFormat="1" applyFont="1" applyFill="1" applyBorder="1" applyAlignment="1">
      <alignment horizontal="center" wrapText="1"/>
    </xf>
    <xf numFmtId="0" fontId="12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165" fontId="11" fillId="2" borderId="1" xfId="0" applyNumberFormat="1" applyFont="1" applyFill="1" applyBorder="1" applyAlignment="1">
      <alignment horizontal="center" wrapText="1"/>
    </xf>
    <xf numFmtId="2" fontId="11" fillId="2" borderId="1" xfId="0" applyNumberFormat="1" applyFont="1" applyFill="1" applyBorder="1" applyAlignment="1">
      <alignment horizontal="center" vertical="top" wrapText="1"/>
    </xf>
    <xf numFmtId="2" fontId="12" fillId="2" borderId="0" xfId="0" applyNumberFormat="1" applyFont="1" applyFill="1" applyAlignment="1">
      <alignment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/>
    <xf numFmtId="0" fontId="8" fillId="2" borderId="0" xfId="0" applyFont="1" applyFill="1" applyAlignment="1">
      <alignment vertical="top" wrapText="1"/>
    </xf>
    <xf numFmtId="49" fontId="8" fillId="2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0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49" fontId="11" fillId="2" borderId="1" xfId="0" applyNumberFormat="1" applyFont="1" applyFill="1" applyBorder="1" applyAlignment="1">
      <alignment horizontal="left" vertical="center" wrapText="1"/>
    </xf>
    <xf numFmtId="166" fontId="11" fillId="2" borderId="1" xfId="9" applyNumberFormat="1" applyFont="1" applyFill="1" applyBorder="1" applyAlignment="1">
      <alignment vertical="center" wrapText="1"/>
    </xf>
    <xf numFmtId="49" fontId="11" fillId="2" borderId="1" xfId="2" applyNumberFormat="1" applyFont="1" applyFill="1" applyBorder="1" applyAlignment="1">
      <alignment horizontal="left" vertical="center" wrapText="1"/>
    </xf>
    <xf numFmtId="49" fontId="11" fillId="2" borderId="1" xfId="2" applyNumberFormat="1" applyFont="1" applyFill="1" applyBorder="1" applyAlignment="1">
      <alignment horizontal="center" wrapText="1"/>
    </xf>
    <xf numFmtId="49" fontId="12" fillId="2" borderId="1" xfId="2" applyNumberFormat="1" applyFont="1" applyFill="1" applyBorder="1" applyAlignment="1">
      <alignment horizontal="left" vertical="center" wrapText="1"/>
    </xf>
    <xf numFmtId="49" fontId="12" fillId="2" borderId="1" xfId="2" applyNumberFormat="1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left" wrapText="1"/>
    </xf>
    <xf numFmtId="2" fontId="12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16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2" fontId="8" fillId="2" borderId="0" xfId="0" applyNumberFormat="1" applyFont="1" applyFill="1" applyAlignment="1">
      <alignment horizontal="center" vertical="top" wrapText="1"/>
    </xf>
    <xf numFmtId="4" fontId="8" fillId="2" borderId="0" xfId="0" applyNumberFormat="1" applyFont="1" applyFill="1" applyAlignment="1">
      <alignment horizontal="center" vertical="top" wrapText="1"/>
    </xf>
    <xf numFmtId="167" fontId="11" fillId="2" borderId="1" xfId="9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6" fontId="11" fillId="2" borderId="1" xfId="9" applyNumberFormat="1" applyFont="1" applyFill="1" applyBorder="1" applyAlignment="1">
      <alignment wrapText="1"/>
    </xf>
    <xf numFmtId="0" fontId="3" fillId="0" borderId="0" xfId="0" applyFont="1" applyFill="1" applyAlignment="1">
      <alignment horizontal="center" vertical="top" wrapText="1"/>
    </xf>
    <xf numFmtId="0" fontId="7" fillId="0" borderId="5" xfId="0" applyFont="1" applyFill="1" applyBorder="1" applyAlignment="1">
      <alignment horizontal="right"/>
    </xf>
    <xf numFmtId="0" fontId="7" fillId="0" borderId="0" xfId="0" applyFont="1" applyFill="1" applyAlignment="1">
      <alignment horizontal="right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right" wrapText="1"/>
    </xf>
    <xf numFmtId="0" fontId="9" fillId="2" borderId="0" xfId="0" applyFont="1" applyFill="1" applyAlignment="1">
      <alignment horizontal="center" vertical="top" wrapText="1"/>
    </xf>
    <xf numFmtId="0" fontId="7" fillId="2" borderId="5" xfId="0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center" wrapText="1"/>
    </xf>
    <xf numFmtId="164" fontId="12" fillId="4" borderId="1" xfId="0" applyNumberFormat="1" applyFont="1" applyFill="1" applyBorder="1" applyAlignment="1">
      <alignment horizont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7"/>
  <sheetViews>
    <sheetView tabSelected="1" topLeftCell="B1" zoomScaleSheetLayoutView="90" workbookViewId="0">
      <selection activeCell="G581" sqref="G581"/>
    </sheetView>
  </sheetViews>
  <sheetFormatPr defaultRowHeight="12.75"/>
  <cols>
    <col min="1" max="1" width="5.140625" style="3" customWidth="1"/>
    <col min="2" max="2" width="52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9.5703125" style="5" customWidth="1"/>
    <col min="9" max="9" width="10.42578125" style="5" customWidth="1"/>
    <col min="10" max="243" width="9.140625" style="2"/>
    <col min="244" max="244" width="3.5703125" style="2" customWidth="1"/>
    <col min="245" max="245" width="40.85546875" style="2" customWidth="1"/>
    <col min="246" max="246" width="5.140625" style="2" customWidth="1"/>
    <col min="247" max="248" width="4.28515625" style="2" customWidth="1"/>
    <col min="249" max="249" width="8.5703125" style="2" customWidth="1"/>
    <col min="250" max="250" width="6.7109375" style="2" customWidth="1"/>
    <col min="251" max="251" width="11.28515625" style="2" customWidth="1"/>
    <col min="252" max="252" width="12.28515625" style="2" customWidth="1"/>
    <col min="253" max="499" width="9.140625" style="2"/>
    <col min="500" max="500" width="3.5703125" style="2" customWidth="1"/>
    <col min="501" max="501" width="40.85546875" style="2" customWidth="1"/>
    <col min="502" max="502" width="5.140625" style="2" customWidth="1"/>
    <col min="503" max="504" width="4.28515625" style="2" customWidth="1"/>
    <col min="505" max="505" width="8.5703125" style="2" customWidth="1"/>
    <col min="506" max="506" width="6.7109375" style="2" customWidth="1"/>
    <col min="507" max="507" width="11.28515625" style="2" customWidth="1"/>
    <col min="508" max="508" width="12.28515625" style="2" customWidth="1"/>
    <col min="509" max="755" width="9.140625" style="2"/>
    <col min="756" max="756" width="3.5703125" style="2" customWidth="1"/>
    <col min="757" max="757" width="40.85546875" style="2" customWidth="1"/>
    <col min="758" max="758" width="5.140625" style="2" customWidth="1"/>
    <col min="759" max="760" width="4.28515625" style="2" customWidth="1"/>
    <col min="761" max="761" width="8.5703125" style="2" customWidth="1"/>
    <col min="762" max="762" width="6.7109375" style="2" customWidth="1"/>
    <col min="763" max="763" width="11.28515625" style="2" customWidth="1"/>
    <col min="764" max="764" width="12.28515625" style="2" customWidth="1"/>
    <col min="765" max="1011" width="9.140625" style="2"/>
    <col min="1012" max="1012" width="3.5703125" style="2" customWidth="1"/>
    <col min="1013" max="1013" width="40.85546875" style="2" customWidth="1"/>
    <col min="1014" max="1014" width="5.140625" style="2" customWidth="1"/>
    <col min="1015" max="1016" width="4.28515625" style="2" customWidth="1"/>
    <col min="1017" max="1017" width="8.5703125" style="2" customWidth="1"/>
    <col min="1018" max="1018" width="6.7109375" style="2" customWidth="1"/>
    <col min="1019" max="1019" width="11.28515625" style="2" customWidth="1"/>
    <col min="1020" max="1020" width="12.28515625" style="2" customWidth="1"/>
    <col min="1021" max="1267" width="9.140625" style="2"/>
    <col min="1268" max="1268" width="3.5703125" style="2" customWidth="1"/>
    <col min="1269" max="1269" width="40.85546875" style="2" customWidth="1"/>
    <col min="1270" max="1270" width="5.140625" style="2" customWidth="1"/>
    <col min="1271" max="1272" width="4.28515625" style="2" customWidth="1"/>
    <col min="1273" max="1273" width="8.5703125" style="2" customWidth="1"/>
    <col min="1274" max="1274" width="6.7109375" style="2" customWidth="1"/>
    <col min="1275" max="1275" width="11.28515625" style="2" customWidth="1"/>
    <col min="1276" max="1276" width="12.28515625" style="2" customWidth="1"/>
    <col min="1277" max="1523" width="9.140625" style="2"/>
    <col min="1524" max="1524" width="3.5703125" style="2" customWidth="1"/>
    <col min="1525" max="1525" width="40.85546875" style="2" customWidth="1"/>
    <col min="1526" max="1526" width="5.140625" style="2" customWidth="1"/>
    <col min="1527" max="1528" width="4.28515625" style="2" customWidth="1"/>
    <col min="1529" max="1529" width="8.5703125" style="2" customWidth="1"/>
    <col min="1530" max="1530" width="6.7109375" style="2" customWidth="1"/>
    <col min="1531" max="1531" width="11.28515625" style="2" customWidth="1"/>
    <col min="1532" max="1532" width="12.28515625" style="2" customWidth="1"/>
    <col min="1533" max="1779" width="9.140625" style="2"/>
    <col min="1780" max="1780" width="3.5703125" style="2" customWidth="1"/>
    <col min="1781" max="1781" width="40.85546875" style="2" customWidth="1"/>
    <col min="1782" max="1782" width="5.140625" style="2" customWidth="1"/>
    <col min="1783" max="1784" width="4.28515625" style="2" customWidth="1"/>
    <col min="1785" max="1785" width="8.5703125" style="2" customWidth="1"/>
    <col min="1786" max="1786" width="6.7109375" style="2" customWidth="1"/>
    <col min="1787" max="1787" width="11.28515625" style="2" customWidth="1"/>
    <col min="1788" max="1788" width="12.28515625" style="2" customWidth="1"/>
    <col min="1789" max="2035" width="9.140625" style="2"/>
    <col min="2036" max="2036" width="3.5703125" style="2" customWidth="1"/>
    <col min="2037" max="2037" width="40.85546875" style="2" customWidth="1"/>
    <col min="2038" max="2038" width="5.140625" style="2" customWidth="1"/>
    <col min="2039" max="2040" width="4.28515625" style="2" customWidth="1"/>
    <col min="2041" max="2041" width="8.5703125" style="2" customWidth="1"/>
    <col min="2042" max="2042" width="6.7109375" style="2" customWidth="1"/>
    <col min="2043" max="2043" width="11.28515625" style="2" customWidth="1"/>
    <col min="2044" max="2044" width="12.28515625" style="2" customWidth="1"/>
    <col min="2045" max="2291" width="9.140625" style="2"/>
    <col min="2292" max="2292" width="3.5703125" style="2" customWidth="1"/>
    <col min="2293" max="2293" width="40.85546875" style="2" customWidth="1"/>
    <col min="2294" max="2294" width="5.140625" style="2" customWidth="1"/>
    <col min="2295" max="2296" width="4.28515625" style="2" customWidth="1"/>
    <col min="2297" max="2297" width="8.5703125" style="2" customWidth="1"/>
    <col min="2298" max="2298" width="6.7109375" style="2" customWidth="1"/>
    <col min="2299" max="2299" width="11.28515625" style="2" customWidth="1"/>
    <col min="2300" max="2300" width="12.28515625" style="2" customWidth="1"/>
    <col min="2301" max="2547" width="9.140625" style="2"/>
    <col min="2548" max="2548" width="3.5703125" style="2" customWidth="1"/>
    <col min="2549" max="2549" width="40.85546875" style="2" customWidth="1"/>
    <col min="2550" max="2550" width="5.140625" style="2" customWidth="1"/>
    <col min="2551" max="2552" width="4.28515625" style="2" customWidth="1"/>
    <col min="2553" max="2553" width="8.5703125" style="2" customWidth="1"/>
    <col min="2554" max="2554" width="6.7109375" style="2" customWidth="1"/>
    <col min="2555" max="2555" width="11.28515625" style="2" customWidth="1"/>
    <col min="2556" max="2556" width="12.28515625" style="2" customWidth="1"/>
    <col min="2557" max="2803" width="9.140625" style="2"/>
    <col min="2804" max="2804" width="3.5703125" style="2" customWidth="1"/>
    <col min="2805" max="2805" width="40.85546875" style="2" customWidth="1"/>
    <col min="2806" max="2806" width="5.140625" style="2" customWidth="1"/>
    <col min="2807" max="2808" width="4.28515625" style="2" customWidth="1"/>
    <col min="2809" max="2809" width="8.5703125" style="2" customWidth="1"/>
    <col min="2810" max="2810" width="6.7109375" style="2" customWidth="1"/>
    <col min="2811" max="2811" width="11.28515625" style="2" customWidth="1"/>
    <col min="2812" max="2812" width="12.28515625" style="2" customWidth="1"/>
    <col min="2813" max="3059" width="9.140625" style="2"/>
    <col min="3060" max="3060" width="3.5703125" style="2" customWidth="1"/>
    <col min="3061" max="3061" width="40.85546875" style="2" customWidth="1"/>
    <col min="3062" max="3062" width="5.140625" style="2" customWidth="1"/>
    <col min="3063" max="3064" width="4.28515625" style="2" customWidth="1"/>
    <col min="3065" max="3065" width="8.5703125" style="2" customWidth="1"/>
    <col min="3066" max="3066" width="6.7109375" style="2" customWidth="1"/>
    <col min="3067" max="3067" width="11.28515625" style="2" customWidth="1"/>
    <col min="3068" max="3068" width="12.28515625" style="2" customWidth="1"/>
    <col min="3069" max="3315" width="9.140625" style="2"/>
    <col min="3316" max="3316" width="3.5703125" style="2" customWidth="1"/>
    <col min="3317" max="3317" width="40.85546875" style="2" customWidth="1"/>
    <col min="3318" max="3318" width="5.140625" style="2" customWidth="1"/>
    <col min="3319" max="3320" width="4.28515625" style="2" customWidth="1"/>
    <col min="3321" max="3321" width="8.5703125" style="2" customWidth="1"/>
    <col min="3322" max="3322" width="6.7109375" style="2" customWidth="1"/>
    <col min="3323" max="3323" width="11.28515625" style="2" customWidth="1"/>
    <col min="3324" max="3324" width="12.28515625" style="2" customWidth="1"/>
    <col min="3325" max="3571" width="9.140625" style="2"/>
    <col min="3572" max="3572" width="3.5703125" style="2" customWidth="1"/>
    <col min="3573" max="3573" width="40.85546875" style="2" customWidth="1"/>
    <col min="3574" max="3574" width="5.140625" style="2" customWidth="1"/>
    <col min="3575" max="3576" width="4.28515625" style="2" customWidth="1"/>
    <col min="3577" max="3577" width="8.5703125" style="2" customWidth="1"/>
    <col min="3578" max="3578" width="6.7109375" style="2" customWidth="1"/>
    <col min="3579" max="3579" width="11.28515625" style="2" customWidth="1"/>
    <col min="3580" max="3580" width="12.28515625" style="2" customWidth="1"/>
    <col min="3581" max="3827" width="9.140625" style="2"/>
    <col min="3828" max="3828" width="3.5703125" style="2" customWidth="1"/>
    <col min="3829" max="3829" width="40.85546875" style="2" customWidth="1"/>
    <col min="3830" max="3830" width="5.140625" style="2" customWidth="1"/>
    <col min="3831" max="3832" width="4.28515625" style="2" customWidth="1"/>
    <col min="3833" max="3833" width="8.5703125" style="2" customWidth="1"/>
    <col min="3834" max="3834" width="6.7109375" style="2" customWidth="1"/>
    <col min="3835" max="3835" width="11.28515625" style="2" customWidth="1"/>
    <col min="3836" max="3836" width="12.28515625" style="2" customWidth="1"/>
    <col min="3837" max="4083" width="9.140625" style="2"/>
    <col min="4084" max="4084" width="3.5703125" style="2" customWidth="1"/>
    <col min="4085" max="4085" width="40.85546875" style="2" customWidth="1"/>
    <col min="4086" max="4086" width="5.140625" style="2" customWidth="1"/>
    <col min="4087" max="4088" width="4.28515625" style="2" customWidth="1"/>
    <col min="4089" max="4089" width="8.5703125" style="2" customWidth="1"/>
    <col min="4090" max="4090" width="6.7109375" style="2" customWidth="1"/>
    <col min="4091" max="4091" width="11.28515625" style="2" customWidth="1"/>
    <col min="4092" max="4092" width="12.28515625" style="2" customWidth="1"/>
    <col min="4093" max="4339" width="9.140625" style="2"/>
    <col min="4340" max="4340" width="3.5703125" style="2" customWidth="1"/>
    <col min="4341" max="4341" width="40.85546875" style="2" customWidth="1"/>
    <col min="4342" max="4342" width="5.140625" style="2" customWidth="1"/>
    <col min="4343" max="4344" width="4.28515625" style="2" customWidth="1"/>
    <col min="4345" max="4345" width="8.5703125" style="2" customWidth="1"/>
    <col min="4346" max="4346" width="6.7109375" style="2" customWidth="1"/>
    <col min="4347" max="4347" width="11.28515625" style="2" customWidth="1"/>
    <col min="4348" max="4348" width="12.28515625" style="2" customWidth="1"/>
    <col min="4349" max="4595" width="9.140625" style="2"/>
    <col min="4596" max="4596" width="3.5703125" style="2" customWidth="1"/>
    <col min="4597" max="4597" width="40.85546875" style="2" customWidth="1"/>
    <col min="4598" max="4598" width="5.140625" style="2" customWidth="1"/>
    <col min="4599" max="4600" width="4.28515625" style="2" customWidth="1"/>
    <col min="4601" max="4601" width="8.5703125" style="2" customWidth="1"/>
    <col min="4602" max="4602" width="6.7109375" style="2" customWidth="1"/>
    <col min="4603" max="4603" width="11.28515625" style="2" customWidth="1"/>
    <col min="4604" max="4604" width="12.28515625" style="2" customWidth="1"/>
    <col min="4605" max="4851" width="9.140625" style="2"/>
    <col min="4852" max="4852" width="3.5703125" style="2" customWidth="1"/>
    <col min="4853" max="4853" width="40.85546875" style="2" customWidth="1"/>
    <col min="4854" max="4854" width="5.140625" style="2" customWidth="1"/>
    <col min="4855" max="4856" width="4.28515625" style="2" customWidth="1"/>
    <col min="4857" max="4857" width="8.5703125" style="2" customWidth="1"/>
    <col min="4858" max="4858" width="6.7109375" style="2" customWidth="1"/>
    <col min="4859" max="4859" width="11.28515625" style="2" customWidth="1"/>
    <col min="4860" max="4860" width="12.28515625" style="2" customWidth="1"/>
    <col min="4861" max="5107" width="9.140625" style="2"/>
    <col min="5108" max="5108" width="3.5703125" style="2" customWidth="1"/>
    <col min="5109" max="5109" width="40.85546875" style="2" customWidth="1"/>
    <col min="5110" max="5110" width="5.140625" style="2" customWidth="1"/>
    <col min="5111" max="5112" width="4.28515625" style="2" customWidth="1"/>
    <col min="5113" max="5113" width="8.5703125" style="2" customWidth="1"/>
    <col min="5114" max="5114" width="6.7109375" style="2" customWidth="1"/>
    <col min="5115" max="5115" width="11.28515625" style="2" customWidth="1"/>
    <col min="5116" max="5116" width="12.28515625" style="2" customWidth="1"/>
    <col min="5117" max="5363" width="9.140625" style="2"/>
    <col min="5364" max="5364" width="3.5703125" style="2" customWidth="1"/>
    <col min="5365" max="5365" width="40.85546875" style="2" customWidth="1"/>
    <col min="5366" max="5366" width="5.140625" style="2" customWidth="1"/>
    <col min="5367" max="5368" width="4.28515625" style="2" customWidth="1"/>
    <col min="5369" max="5369" width="8.5703125" style="2" customWidth="1"/>
    <col min="5370" max="5370" width="6.7109375" style="2" customWidth="1"/>
    <col min="5371" max="5371" width="11.28515625" style="2" customWidth="1"/>
    <col min="5372" max="5372" width="12.28515625" style="2" customWidth="1"/>
    <col min="5373" max="5619" width="9.140625" style="2"/>
    <col min="5620" max="5620" width="3.5703125" style="2" customWidth="1"/>
    <col min="5621" max="5621" width="40.85546875" style="2" customWidth="1"/>
    <col min="5622" max="5622" width="5.140625" style="2" customWidth="1"/>
    <col min="5623" max="5624" width="4.28515625" style="2" customWidth="1"/>
    <col min="5625" max="5625" width="8.5703125" style="2" customWidth="1"/>
    <col min="5626" max="5626" width="6.7109375" style="2" customWidth="1"/>
    <col min="5627" max="5627" width="11.28515625" style="2" customWidth="1"/>
    <col min="5628" max="5628" width="12.28515625" style="2" customWidth="1"/>
    <col min="5629" max="5875" width="9.140625" style="2"/>
    <col min="5876" max="5876" width="3.5703125" style="2" customWidth="1"/>
    <col min="5877" max="5877" width="40.85546875" style="2" customWidth="1"/>
    <col min="5878" max="5878" width="5.140625" style="2" customWidth="1"/>
    <col min="5879" max="5880" width="4.28515625" style="2" customWidth="1"/>
    <col min="5881" max="5881" width="8.5703125" style="2" customWidth="1"/>
    <col min="5882" max="5882" width="6.7109375" style="2" customWidth="1"/>
    <col min="5883" max="5883" width="11.28515625" style="2" customWidth="1"/>
    <col min="5884" max="5884" width="12.28515625" style="2" customWidth="1"/>
    <col min="5885" max="6131" width="9.140625" style="2"/>
    <col min="6132" max="6132" width="3.5703125" style="2" customWidth="1"/>
    <col min="6133" max="6133" width="40.85546875" style="2" customWidth="1"/>
    <col min="6134" max="6134" width="5.140625" style="2" customWidth="1"/>
    <col min="6135" max="6136" width="4.28515625" style="2" customWidth="1"/>
    <col min="6137" max="6137" width="8.5703125" style="2" customWidth="1"/>
    <col min="6138" max="6138" width="6.7109375" style="2" customWidth="1"/>
    <col min="6139" max="6139" width="11.28515625" style="2" customWidth="1"/>
    <col min="6140" max="6140" width="12.28515625" style="2" customWidth="1"/>
    <col min="6141" max="6387" width="9.140625" style="2"/>
    <col min="6388" max="6388" width="3.5703125" style="2" customWidth="1"/>
    <col min="6389" max="6389" width="40.85546875" style="2" customWidth="1"/>
    <col min="6390" max="6390" width="5.140625" style="2" customWidth="1"/>
    <col min="6391" max="6392" width="4.28515625" style="2" customWidth="1"/>
    <col min="6393" max="6393" width="8.5703125" style="2" customWidth="1"/>
    <col min="6394" max="6394" width="6.7109375" style="2" customWidth="1"/>
    <col min="6395" max="6395" width="11.28515625" style="2" customWidth="1"/>
    <col min="6396" max="6396" width="12.28515625" style="2" customWidth="1"/>
    <col min="6397" max="6643" width="9.140625" style="2"/>
    <col min="6644" max="6644" width="3.5703125" style="2" customWidth="1"/>
    <col min="6645" max="6645" width="40.85546875" style="2" customWidth="1"/>
    <col min="6646" max="6646" width="5.140625" style="2" customWidth="1"/>
    <col min="6647" max="6648" width="4.28515625" style="2" customWidth="1"/>
    <col min="6649" max="6649" width="8.5703125" style="2" customWidth="1"/>
    <col min="6650" max="6650" width="6.7109375" style="2" customWidth="1"/>
    <col min="6651" max="6651" width="11.28515625" style="2" customWidth="1"/>
    <col min="6652" max="6652" width="12.28515625" style="2" customWidth="1"/>
    <col min="6653" max="6899" width="9.140625" style="2"/>
    <col min="6900" max="6900" width="3.5703125" style="2" customWidth="1"/>
    <col min="6901" max="6901" width="40.85546875" style="2" customWidth="1"/>
    <col min="6902" max="6902" width="5.140625" style="2" customWidth="1"/>
    <col min="6903" max="6904" width="4.28515625" style="2" customWidth="1"/>
    <col min="6905" max="6905" width="8.5703125" style="2" customWidth="1"/>
    <col min="6906" max="6906" width="6.7109375" style="2" customWidth="1"/>
    <col min="6907" max="6907" width="11.28515625" style="2" customWidth="1"/>
    <col min="6908" max="6908" width="12.28515625" style="2" customWidth="1"/>
    <col min="6909" max="7155" width="9.140625" style="2"/>
    <col min="7156" max="7156" width="3.5703125" style="2" customWidth="1"/>
    <col min="7157" max="7157" width="40.85546875" style="2" customWidth="1"/>
    <col min="7158" max="7158" width="5.140625" style="2" customWidth="1"/>
    <col min="7159" max="7160" width="4.28515625" style="2" customWidth="1"/>
    <col min="7161" max="7161" width="8.5703125" style="2" customWidth="1"/>
    <col min="7162" max="7162" width="6.7109375" style="2" customWidth="1"/>
    <col min="7163" max="7163" width="11.28515625" style="2" customWidth="1"/>
    <col min="7164" max="7164" width="12.28515625" style="2" customWidth="1"/>
    <col min="7165" max="7411" width="9.140625" style="2"/>
    <col min="7412" max="7412" width="3.5703125" style="2" customWidth="1"/>
    <col min="7413" max="7413" width="40.85546875" style="2" customWidth="1"/>
    <col min="7414" max="7414" width="5.140625" style="2" customWidth="1"/>
    <col min="7415" max="7416" width="4.28515625" style="2" customWidth="1"/>
    <col min="7417" max="7417" width="8.5703125" style="2" customWidth="1"/>
    <col min="7418" max="7418" width="6.7109375" style="2" customWidth="1"/>
    <col min="7419" max="7419" width="11.28515625" style="2" customWidth="1"/>
    <col min="7420" max="7420" width="12.28515625" style="2" customWidth="1"/>
    <col min="7421" max="7667" width="9.140625" style="2"/>
    <col min="7668" max="7668" width="3.5703125" style="2" customWidth="1"/>
    <col min="7669" max="7669" width="40.85546875" style="2" customWidth="1"/>
    <col min="7670" max="7670" width="5.140625" style="2" customWidth="1"/>
    <col min="7671" max="7672" width="4.28515625" style="2" customWidth="1"/>
    <col min="7673" max="7673" width="8.5703125" style="2" customWidth="1"/>
    <col min="7674" max="7674" width="6.7109375" style="2" customWidth="1"/>
    <col min="7675" max="7675" width="11.28515625" style="2" customWidth="1"/>
    <col min="7676" max="7676" width="12.28515625" style="2" customWidth="1"/>
    <col min="7677" max="7923" width="9.140625" style="2"/>
    <col min="7924" max="7924" width="3.5703125" style="2" customWidth="1"/>
    <col min="7925" max="7925" width="40.85546875" style="2" customWidth="1"/>
    <col min="7926" max="7926" width="5.140625" style="2" customWidth="1"/>
    <col min="7927" max="7928" width="4.28515625" style="2" customWidth="1"/>
    <col min="7929" max="7929" width="8.5703125" style="2" customWidth="1"/>
    <col min="7930" max="7930" width="6.7109375" style="2" customWidth="1"/>
    <col min="7931" max="7931" width="11.28515625" style="2" customWidth="1"/>
    <col min="7932" max="7932" width="12.28515625" style="2" customWidth="1"/>
    <col min="7933" max="8179" width="9.140625" style="2"/>
    <col min="8180" max="8180" width="3.5703125" style="2" customWidth="1"/>
    <col min="8181" max="8181" width="40.85546875" style="2" customWidth="1"/>
    <col min="8182" max="8182" width="5.140625" style="2" customWidth="1"/>
    <col min="8183" max="8184" width="4.28515625" style="2" customWidth="1"/>
    <col min="8185" max="8185" width="8.5703125" style="2" customWidth="1"/>
    <col min="8186" max="8186" width="6.7109375" style="2" customWidth="1"/>
    <col min="8187" max="8187" width="11.28515625" style="2" customWidth="1"/>
    <col min="8188" max="8188" width="12.28515625" style="2" customWidth="1"/>
    <col min="8189" max="8435" width="9.140625" style="2"/>
    <col min="8436" max="8436" width="3.5703125" style="2" customWidth="1"/>
    <col min="8437" max="8437" width="40.85546875" style="2" customWidth="1"/>
    <col min="8438" max="8438" width="5.140625" style="2" customWidth="1"/>
    <col min="8439" max="8440" width="4.28515625" style="2" customWidth="1"/>
    <col min="8441" max="8441" width="8.5703125" style="2" customWidth="1"/>
    <col min="8442" max="8442" width="6.7109375" style="2" customWidth="1"/>
    <col min="8443" max="8443" width="11.28515625" style="2" customWidth="1"/>
    <col min="8444" max="8444" width="12.28515625" style="2" customWidth="1"/>
    <col min="8445" max="8691" width="9.140625" style="2"/>
    <col min="8692" max="8692" width="3.5703125" style="2" customWidth="1"/>
    <col min="8693" max="8693" width="40.85546875" style="2" customWidth="1"/>
    <col min="8694" max="8694" width="5.140625" style="2" customWidth="1"/>
    <col min="8695" max="8696" width="4.28515625" style="2" customWidth="1"/>
    <col min="8697" max="8697" width="8.5703125" style="2" customWidth="1"/>
    <col min="8698" max="8698" width="6.7109375" style="2" customWidth="1"/>
    <col min="8699" max="8699" width="11.28515625" style="2" customWidth="1"/>
    <col min="8700" max="8700" width="12.28515625" style="2" customWidth="1"/>
    <col min="8701" max="8947" width="9.140625" style="2"/>
    <col min="8948" max="8948" width="3.5703125" style="2" customWidth="1"/>
    <col min="8949" max="8949" width="40.85546875" style="2" customWidth="1"/>
    <col min="8950" max="8950" width="5.140625" style="2" customWidth="1"/>
    <col min="8951" max="8952" width="4.28515625" style="2" customWidth="1"/>
    <col min="8953" max="8953" width="8.5703125" style="2" customWidth="1"/>
    <col min="8954" max="8954" width="6.7109375" style="2" customWidth="1"/>
    <col min="8955" max="8955" width="11.28515625" style="2" customWidth="1"/>
    <col min="8956" max="8956" width="12.28515625" style="2" customWidth="1"/>
    <col min="8957" max="9203" width="9.140625" style="2"/>
    <col min="9204" max="9204" width="3.5703125" style="2" customWidth="1"/>
    <col min="9205" max="9205" width="40.85546875" style="2" customWidth="1"/>
    <col min="9206" max="9206" width="5.140625" style="2" customWidth="1"/>
    <col min="9207" max="9208" width="4.28515625" style="2" customWidth="1"/>
    <col min="9209" max="9209" width="8.5703125" style="2" customWidth="1"/>
    <col min="9210" max="9210" width="6.7109375" style="2" customWidth="1"/>
    <col min="9211" max="9211" width="11.28515625" style="2" customWidth="1"/>
    <col min="9212" max="9212" width="12.28515625" style="2" customWidth="1"/>
    <col min="9213" max="9459" width="9.140625" style="2"/>
    <col min="9460" max="9460" width="3.5703125" style="2" customWidth="1"/>
    <col min="9461" max="9461" width="40.85546875" style="2" customWidth="1"/>
    <col min="9462" max="9462" width="5.140625" style="2" customWidth="1"/>
    <col min="9463" max="9464" width="4.28515625" style="2" customWidth="1"/>
    <col min="9465" max="9465" width="8.5703125" style="2" customWidth="1"/>
    <col min="9466" max="9466" width="6.7109375" style="2" customWidth="1"/>
    <col min="9467" max="9467" width="11.28515625" style="2" customWidth="1"/>
    <col min="9468" max="9468" width="12.28515625" style="2" customWidth="1"/>
    <col min="9469" max="9715" width="9.140625" style="2"/>
    <col min="9716" max="9716" width="3.5703125" style="2" customWidth="1"/>
    <col min="9717" max="9717" width="40.85546875" style="2" customWidth="1"/>
    <col min="9718" max="9718" width="5.140625" style="2" customWidth="1"/>
    <col min="9719" max="9720" width="4.28515625" style="2" customWidth="1"/>
    <col min="9721" max="9721" width="8.5703125" style="2" customWidth="1"/>
    <col min="9722" max="9722" width="6.7109375" style="2" customWidth="1"/>
    <col min="9723" max="9723" width="11.28515625" style="2" customWidth="1"/>
    <col min="9724" max="9724" width="12.28515625" style="2" customWidth="1"/>
    <col min="9725" max="9971" width="9.140625" style="2"/>
    <col min="9972" max="9972" width="3.5703125" style="2" customWidth="1"/>
    <col min="9973" max="9973" width="40.85546875" style="2" customWidth="1"/>
    <col min="9974" max="9974" width="5.140625" style="2" customWidth="1"/>
    <col min="9975" max="9976" width="4.28515625" style="2" customWidth="1"/>
    <col min="9977" max="9977" width="8.5703125" style="2" customWidth="1"/>
    <col min="9978" max="9978" width="6.7109375" style="2" customWidth="1"/>
    <col min="9979" max="9979" width="11.28515625" style="2" customWidth="1"/>
    <col min="9980" max="9980" width="12.28515625" style="2" customWidth="1"/>
    <col min="9981" max="10227" width="9.140625" style="2"/>
    <col min="10228" max="10228" width="3.5703125" style="2" customWidth="1"/>
    <col min="10229" max="10229" width="40.85546875" style="2" customWidth="1"/>
    <col min="10230" max="10230" width="5.140625" style="2" customWidth="1"/>
    <col min="10231" max="10232" width="4.28515625" style="2" customWidth="1"/>
    <col min="10233" max="10233" width="8.5703125" style="2" customWidth="1"/>
    <col min="10234" max="10234" width="6.7109375" style="2" customWidth="1"/>
    <col min="10235" max="10235" width="11.28515625" style="2" customWidth="1"/>
    <col min="10236" max="10236" width="12.28515625" style="2" customWidth="1"/>
    <col min="10237" max="10483" width="9.140625" style="2"/>
    <col min="10484" max="10484" width="3.5703125" style="2" customWidth="1"/>
    <col min="10485" max="10485" width="40.85546875" style="2" customWidth="1"/>
    <col min="10486" max="10486" width="5.140625" style="2" customWidth="1"/>
    <col min="10487" max="10488" width="4.28515625" style="2" customWidth="1"/>
    <col min="10489" max="10489" width="8.5703125" style="2" customWidth="1"/>
    <col min="10490" max="10490" width="6.7109375" style="2" customWidth="1"/>
    <col min="10491" max="10491" width="11.28515625" style="2" customWidth="1"/>
    <col min="10492" max="10492" width="12.28515625" style="2" customWidth="1"/>
    <col min="10493" max="10739" width="9.140625" style="2"/>
    <col min="10740" max="10740" width="3.5703125" style="2" customWidth="1"/>
    <col min="10741" max="10741" width="40.85546875" style="2" customWidth="1"/>
    <col min="10742" max="10742" width="5.140625" style="2" customWidth="1"/>
    <col min="10743" max="10744" width="4.28515625" style="2" customWidth="1"/>
    <col min="10745" max="10745" width="8.5703125" style="2" customWidth="1"/>
    <col min="10746" max="10746" width="6.7109375" style="2" customWidth="1"/>
    <col min="10747" max="10747" width="11.28515625" style="2" customWidth="1"/>
    <col min="10748" max="10748" width="12.28515625" style="2" customWidth="1"/>
    <col min="10749" max="10995" width="9.140625" style="2"/>
    <col min="10996" max="10996" width="3.5703125" style="2" customWidth="1"/>
    <col min="10997" max="10997" width="40.85546875" style="2" customWidth="1"/>
    <col min="10998" max="10998" width="5.140625" style="2" customWidth="1"/>
    <col min="10999" max="11000" width="4.28515625" style="2" customWidth="1"/>
    <col min="11001" max="11001" width="8.5703125" style="2" customWidth="1"/>
    <col min="11002" max="11002" width="6.7109375" style="2" customWidth="1"/>
    <col min="11003" max="11003" width="11.28515625" style="2" customWidth="1"/>
    <col min="11004" max="11004" width="12.28515625" style="2" customWidth="1"/>
    <col min="11005" max="11251" width="9.140625" style="2"/>
    <col min="11252" max="11252" width="3.5703125" style="2" customWidth="1"/>
    <col min="11253" max="11253" width="40.85546875" style="2" customWidth="1"/>
    <col min="11254" max="11254" width="5.140625" style="2" customWidth="1"/>
    <col min="11255" max="11256" width="4.28515625" style="2" customWidth="1"/>
    <col min="11257" max="11257" width="8.5703125" style="2" customWidth="1"/>
    <col min="11258" max="11258" width="6.7109375" style="2" customWidth="1"/>
    <col min="11259" max="11259" width="11.28515625" style="2" customWidth="1"/>
    <col min="11260" max="11260" width="12.28515625" style="2" customWidth="1"/>
    <col min="11261" max="11507" width="9.140625" style="2"/>
    <col min="11508" max="11508" width="3.5703125" style="2" customWidth="1"/>
    <col min="11509" max="11509" width="40.85546875" style="2" customWidth="1"/>
    <col min="11510" max="11510" width="5.140625" style="2" customWidth="1"/>
    <col min="11511" max="11512" width="4.28515625" style="2" customWidth="1"/>
    <col min="11513" max="11513" width="8.5703125" style="2" customWidth="1"/>
    <col min="11514" max="11514" width="6.7109375" style="2" customWidth="1"/>
    <col min="11515" max="11515" width="11.28515625" style="2" customWidth="1"/>
    <col min="11516" max="11516" width="12.28515625" style="2" customWidth="1"/>
    <col min="11517" max="11763" width="9.140625" style="2"/>
    <col min="11764" max="11764" width="3.5703125" style="2" customWidth="1"/>
    <col min="11765" max="11765" width="40.85546875" style="2" customWidth="1"/>
    <col min="11766" max="11766" width="5.140625" style="2" customWidth="1"/>
    <col min="11767" max="11768" width="4.28515625" style="2" customWidth="1"/>
    <col min="11769" max="11769" width="8.5703125" style="2" customWidth="1"/>
    <col min="11770" max="11770" width="6.7109375" style="2" customWidth="1"/>
    <col min="11771" max="11771" width="11.28515625" style="2" customWidth="1"/>
    <col min="11772" max="11772" width="12.28515625" style="2" customWidth="1"/>
    <col min="11773" max="12019" width="9.140625" style="2"/>
    <col min="12020" max="12020" width="3.5703125" style="2" customWidth="1"/>
    <col min="12021" max="12021" width="40.85546875" style="2" customWidth="1"/>
    <col min="12022" max="12022" width="5.140625" style="2" customWidth="1"/>
    <col min="12023" max="12024" width="4.28515625" style="2" customWidth="1"/>
    <col min="12025" max="12025" width="8.5703125" style="2" customWidth="1"/>
    <col min="12026" max="12026" width="6.7109375" style="2" customWidth="1"/>
    <col min="12027" max="12027" width="11.28515625" style="2" customWidth="1"/>
    <col min="12028" max="12028" width="12.28515625" style="2" customWidth="1"/>
    <col min="12029" max="12275" width="9.140625" style="2"/>
    <col min="12276" max="12276" width="3.5703125" style="2" customWidth="1"/>
    <col min="12277" max="12277" width="40.85546875" style="2" customWidth="1"/>
    <col min="12278" max="12278" width="5.140625" style="2" customWidth="1"/>
    <col min="12279" max="12280" width="4.28515625" style="2" customWidth="1"/>
    <col min="12281" max="12281" width="8.5703125" style="2" customWidth="1"/>
    <col min="12282" max="12282" width="6.7109375" style="2" customWidth="1"/>
    <col min="12283" max="12283" width="11.28515625" style="2" customWidth="1"/>
    <col min="12284" max="12284" width="12.28515625" style="2" customWidth="1"/>
    <col min="12285" max="12531" width="9.140625" style="2"/>
    <col min="12532" max="12532" width="3.5703125" style="2" customWidth="1"/>
    <col min="12533" max="12533" width="40.85546875" style="2" customWidth="1"/>
    <col min="12534" max="12534" width="5.140625" style="2" customWidth="1"/>
    <col min="12535" max="12536" width="4.28515625" style="2" customWidth="1"/>
    <col min="12537" max="12537" width="8.5703125" style="2" customWidth="1"/>
    <col min="12538" max="12538" width="6.7109375" style="2" customWidth="1"/>
    <col min="12539" max="12539" width="11.28515625" style="2" customWidth="1"/>
    <col min="12540" max="12540" width="12.28515625" style="2" customWidth="1"/>
    <col min="12541" max="12787" width="9.140625" style="2"/>
    <col min="12788" max="12788" width="3.5703125" style="2" customWidth="1"/>
    <col min="12789" max="12789" width="40.85546875" style="2" customWidth="1"/>
    <col min="12790" max="12790" width="5.140625" style="2" customWidth="1"/>
    <col min="12791" max="12792" width="4.28515625" style="2" customWidth="1"/>
    <col min="12793" max="12793" width="8.5703125" style="2" customWidth="1"/>
    <col min="12794" max="12794" width="6.7109375" style="2" customWidth="1"/>
    <col min="12795" max="12795" width="11.28515625" style="2" customWidth="1"/>
    <col min="12796" max="12796" width="12.28515625" style="2" customWidth="1"/>
    <col min="12797" max="13043" width="9.140625" style="2"/>
    <col min="13044" max="13044" width="3.5703125" style="2" customWidth="1"/>
    <col min="13045" max="13045" width="40.85546875" style="2" customWidth="1"/>
    <col min="13046" max="13046" width="5.140625" style="2" customWidth="1"/>
    <col min="13047" max="13048" width="4.28515625" style="2" customWidth="1"/>
    <col min="13049" max="13049" width="8.5703125" style="2" customWidth="1"/>
    <col min="13050" max="13050" width="6.7109375" style="2" customWidth="1"/>
    <col min="13051" max="13051" width="11.28515625" style="2" customWidth="1"/>
    <col min="13052" max="13052" width="12.28515625" style="2" customWidth="1"/>
    <col min="13053" max="13299" width="9.140625" style="2"/>
    <col min="13300" max="13300" width="3.5703125" style="2" customWidth="1"/>
    <col min="13301" max="13301" width="40.85546875" style="2" customWidth="1"/>
    <col min="13302" max="13302" width="5.140625" style="2" customWidth="1"/>
    <col min="13303" max="13304" width="4.28515625" style="2" customWidth="1"/>
    <col min="13305" max="13305" width="8.5703125" style="2" customWidth="1"/>
    <col min="13306" max="13306" width="6.7109375" style="2" customWidth="1"/>
    <col min="13307" max="13307" width="11.28515625" style="2" customWidth="1"/>
    <col min="13308" max="13308" width="12.28515625" style="2" customWidth="1"/>
    <col min="13309" max="13555" width="9.140625" style="2"/>
    <col min="13556" max="13556" width="3.5703125" style="2" customWidth="1"/>
    <col min="13557" max="13557" width="40.85546875" style="2" customWidth="1"/>
    <col min="13558" max="13558" width="5.140625" style="2" customWidth="1"/>
    <col min="13559" max="13560" width="4.28515625" style="2" customWidth="1"/>
    <col min="13561" max="13561" width="8.5703125" style="2" customWidth="1"/>
    <col min="13562" max="13562" width="6.7109375" style="2" customWidth="1"/>
    <col min="13563" max="13563" width="11.28515625" style="2" customWidth="1"/>
    <col min="13564" max="13564" width="12.28515625" style="2" customWidth="1"/>
    <col min="13565" max="13811" width="9.140625" style="2"/>
    <col min="13812" max="13812" width="3.5703125" style="2" customWidth="1"/>
    <col min="13813" max="13813" width="40.85546875" style="2" customWidth="1"/>
    <col min="13814" max="13814" width="5.140625" style="2" customWidth="1"/>
    <col min="13815" max="13816" width="4.28515625" style="2" customWidth="1"/>
    <col min="13817" max="13817" width="8.5703125" style="2" customWidth="1"/>
    <col min="13818" max="13818" width="6.7109375" style="2" customWidth="1"/>
    <col min="13819" max="13819" width="11.28515625" style="2" customWidth="1"/>
    <col min="13820" max="13820" width="12.28515625" style="2" customWidth="1"/>
    <col min="13821" max="14067" width="9.140625" style="2"/>
    <col min="14068" max="14068" width="3.5703125" style="2" customWidth="1"/>
    <col min="14069" max="14069" width="40.85546875" style="2" customWidth="1"/>
    <col min="14070" max="14070" width="5.140625" style="2" customWidth="1"/>
    <col min="14071" max="14072" width="4.28515625" style="2" customWidth="1"/>
    <col min="14073" max="14073" width="8.5703125" style="2" customWidth="1"/>
    <col min="14074" max="14074" width="6.7109375" style="2" customWidth="1"/>
    <col min="14075" max="14075" width="11.28515625" style="2" customWidth="1"/>
    <col min="14076" max="14076" width="12.28515625" style="2" customWidth="1"/>
    <col min="14077" max="14323" width="9.140625" style="2"/>
    <col min="14324" max="14324" width="3.5703125" style="2" customWidth="1"/>
    <col min="14325" max="14325" width="40.85546875" style="2" customWidth="1"/>
    <col min="14326" max="14326" width="5.140625" style="2" customWidth="1"/>
    <col min="14327" max="14328" width="4.28515625" style="2" customWidth="1"/>
    <col min="14329" max="14329" width="8.5703125" style="2" customWidth="1"/>
    <col min="14330" max="14330" width="6.7109375" style="2" customWidth="1"/>
    <col min="14331" max="14331" width="11.28515625" style="2" customWidth="1"/>
    <col min="14332" max="14332" width="12.28515625" style="2" customWidth="1"/>
    <col min="14333" max="14579" width="9.140625" style="2"/>
    <col min="14580" max="14580" width="3.5703125" style="2" customWidth="1"/>
    <col min="14581" max="14581" width="40.85546875" style="2" customWidth="1"/>
    <col min="14582" max="14582" width="5.140625" style="2" customWidth="1"/>
    <col min="14583" max="14584" width="4.28515625" style="2" customWidth="1"/>
    <col min="14585" max="14585" width="8.5703125" style="2" customWidth="1"/>
    <col min="14586" max="14586" width="6.7109375" style="2" customWidth="1"/>
    <col min="14587" max="14587" width="11.28515625" style="2" customWidth="1"/>
    <col min="14588" max="14588" width="12.28515625" style="2" customWidth="1"/>
    <col min="14589" max="14835" width="9.140625" style="2"/>
    <col min="14836" max="14836" width="3.5703125" style="2" customWidth="1"/>
    <col min="14837" max="14837" width="40.85546875" style="2" customWidth="1"/>
    <col min="14838" max="14838" width="5.140625" style="2" customWidth="1"/>
    <col min="14839" max="14840" width="4.28515625" style="2" customWidth="1"/>
    <col min="14841" max="14841" width="8.5703125" style="2" customWidth="1"/>
    <col min="14842" max="14842" width="6.7109375" style="2" customWidth="1"/>
    <col min="14843" max="14843" width="11.28515625" style="2" customWidth="1"/>
    <col min="14844" max="14844" width="12.28515625" style="2" customWidth="1"/>
    <col min="14845" max="15091" width="9.140625" style="2"/>
    <col min="15092" max="15092" width="3.5703125" style="2" customWidth="1"/>
    <col min="15093" max="15093" width="40.85546875" style="2" customWidth="1"/>
    <col min="15094" max="15094" width="5.140625" style="2" customWidth="1"/>
    <col min="15095" max="15096" width="4.28515625" style="2" customWidth="1"/>
    <col min="15097" max="15097" width="8.5703125" style="2" customWidth="1"/>
    <col min="15098" max="15098" width="6.7109375" style="2" customWidth="1"/>
    <col min="15099" max="15099" width="11.28515625" style="2" customWidth="1"/>
    <col min="15100" max="15100" width="12.28515625" style="2" customWidth="1"/>
    <col min="15101" max="15347" width="9.140625" style="2"/>
    <col min="15348" max="15348" width="3.5703125" style="2" customWidth="1"/>
    <col min="15349" max="15349" width="40.85546875" style="2" customWidth="1"/>
    <col min="15350" max="15350" width="5.140625" style="2" customWidth="1"/>
    <col min="15351" max="15352" width="4.28515625" style="2" customWidth="1"/>
    <col min="15353" max="15353" width="8.5703125" style="2" customWidth="1"/>
    <col min="15354" max="15354" width="6.7109375" style="2" customWidth="1"/>
    <col min="15355" max="15355" width="11.28515625" style="2" customWidth="1"/>
    <col min="15356" max="15356" width="12.28515625" style="2" customWidth="1"/>
    <col min="15357" max="15603" width="9.140625" style="2"/>
    <col min="15604" max="15604" width="3.5703125" style="2" customWidth="1"/>
    <col min="15605" max="15605" width="40.85546875" style="2" customWidth="1"/>
    <col min="15606" max="15606" width="5.140625" style="2" customWidth="1"/>
    <col min="15607" max="15608" width="4.28515625" style="2" customWidth="1"/>
    <col min="15609" max="15609" width="8.5703125" style="2" customWidth="1"/>
    <col min="15610" max="15610" width="6.7109375" style="2" customWidth="1"/>
    <col min="15611" max="15611" width="11.28515625" style="2" customWidth="1"/>
    <col min="15612" max="15612" width="12.28515625" style="2" customWidth="1"/>
    <col min="15613" max="15859" width="9.140625" style="2"/>
    <col min="15860" max="15860" width="3.5703125" style="2" customWidth="1"/>
    <col min="15861" max="15861" width="40.85546875" style="2" customWidth="1"/>
    <col min="15862" max="15862" width="5.140625" style="2" customWidth="1"/>
    <col min="15863" max="15864" width="4.28515625" style="2" customWidth="1"/>
    <col min="15865" max="15865" width="8.5703125" style="2" customWidth="1"/>
    <col min="15866" max="15866" width="6.7109375" style="2" customWidth="1"/>
    <col min="15867" max="15867" width="11.28515625" style="2" customWidth="1"/>
    <col min="15868" max="15868" width="12.28515625" style="2" customWidth="1"/>
    <col min="15869" max="16115" width="9.140625" style="2"/>
    <col min="16116" max="16116" width="3.5703125" style="2" customWidth="1"/>
    <col min="16117" max="16117" width="40.85546875" style="2" customWidth="1"/>
    <col min="16118" max="16118" width="5.140625" style="2" customWidth="1"/>
    <col min="16119" max="16120" width="4.28515625" style="2" customWidth="1"/>
    <col min="16121" max="16121" width="8.5703125" style="2" customWidth="1"/>
    <col min="16122" max="16122" width="6.7109375" style="2" customWidth="1"/>
    <col min="16123" max="16123" width="11.28515625" style="2" customWidth="1"/>
    <col min="16124" max="16124" width="12.28515625" style="2" customWidth="1"/>
    <col min="16125" max="16384" width="9.140625" style="2"/>
  </cols>
  <sheetData>
    <row r="1" spans="1:9" ht="36" customHeight="1">
      <c r="B1" s="80" t="s">
        <v>563</v>
      </c>
      <c r="C1" s="80"/>
      <c r="D1" s="80"/>
      <c r="E1" s="80"/>
      <c r="F1" s="80"/>
      <c r="G1" s="80"/>
      <c r="H1" s="80"/>
      <c r="I1" s="80"/>
    </row>
    <row r="3" spans="1:9" ht="27.75" customHeight="1">
      <c r="B3" s="80" t="s">
        <v>451</v>
      </c>
      <c r="C3" s="80"/>
      <c r="D3" s="80"/>
      <c r="E3" s="80"/>
      <c r="F3" s="80"/>
      <c r="G3" s="80"/>
      <c r="H3" s="80"/>
      <c r="I3" s="80"/>
    </row>
    <row r="4" spans="1:9">
      <c r="F4" s="1"/>
      <c r="G4" s="1"/>
      <c r="H4" s="1"/>
      <c r="I4" s="1"/>
    </row>
    <row r="5" spans="1:9" ht="50.25" customHeight="1">
      <c r="A5" s="78" t="s">
        <v>432</v>
      </c>
      <c r="B5" s="78"/>
      <c r="C5" s="78"/>
      <c r="D5" s="78"/>
      <c r="E5" s="78"/>
      <c r="F5" s="78"/>
      <c r="G5" s="78"/>
      <c r="H5" s="78"/>
      <c r="I5" s="78"/>
    </row>
    <row r="6" spans="1:9" s="8" customFormat="1">
      <c r="A6" s="6"/>
      <c r="B6" s="6"/>
      <c r="C6" s="6"/>
      <c r="D6" s="6"/>
      <c r="E6" s="7"/>
      <c r="F6" s="79" t="s">
        <v>285</v>
      </c>
      <c r="G6" s="79"/>
      <c r="H6" s="79"/>
      <c r="I6" s="79"/>
    </row>
    <row r="7" spans="1:9" ht="45" customHeight="1">
      <c r="A7" s="9" t="s">
        <v>0</v>
      </c>
      <c r="B7" s="9" t="s">
        <v>1</v>
      </c>
      <c r="C7" s="10" t="s">
        <v>2</v>
      </c>
      <c r="D7" s="10" t="s">
        <v>89</v>
      </c>
      <c r="E7" s="10" t="s">
        <v>88</v>
      </c>
      <c r="F7" s="10" t="s">
        <v>87</v>
      </c>
      <c r="G7" s="9" t="s">
        <v>330</v>
      </c>
      <c r="H7" s="9" t="s">
        <v>179</v>
      </c>
      <c r="I7" s="9" t="s">
        <v>420</v>
      </c>
    </row>
    <row r="8" spans="1:9">
      <c r="A8" s="49">
        <v>1</v>
      </c>
      <c r="B8" s="49">
        <v>2</v>
      </c>
      <c r="C8" s="50" t="s">
        <v>3</v>
      </c>
      <c r="D8" s="50" t="s">
        <v>4</v>
      </c>
      <c r="E8" s="50" t="s">
        <v>5</v>
      </c>
      <c r="F8" s="50" t="s">
        <v>6</v>
      </c>
      <c r="G8" s="51">
        <v>7</v>
      </c>
      <c r="H8" s="51">
        <v>7</v>
      </c>
      <c r="I8" s="51">
        <v>8</v>
      </c>
    </row>
    <row r="9" spans="1:9">
      <c r="A9" s="45">
        <v>1</v>
      </c>
      <c r="B9" s="53" t="s">
        <v>7</v>
      </c>
      <c r="C9" s="46" t="s">
        <v>8</v>
      </c>
      <c r="D9" s="46"/>
      <c r="E9" s="46"/>
      <c r="F9" s="46"/>
      <c r="G9" s="77">
        <f>G10+G16+G33+G58+G62+G87+G93</f>
        <v>69340.100000000006</v>
      </c>
      <c r="H9" s="59">
        <f>H10+H16+H33+H62+H87+H93+H58</f>
        <v>7830.8999999999987</v>
      </c>
      <c r="I9" s="59">
        <f>I10+I16+I33+I62+I87+I93+I58</f>
        <v>77171.000000000015</v>
      </c>
    </row>
    <row r="10" spans="1:9" ht="21">
      <c r="A10" s="49" t="s">
        <v>9</v>
      </c>
      <c r="B10" s="55" t="s">
        <v>10</v>
      </c>
      <c r="C10" s="56" t="s">
        <v>8</v>
      </c>
      <c r="D10" s="56" t="s">
        <v>11</v>
      </c>
      <c r="E10" s="56"/>
      <c r="F10" s="56"/>
      <c r="G10" s="16">
        <f t="shared" ref="G10:G11" si="0">G11</f>
        <v>2550.9</v>
      </c>
      <c r="H10" s="16">
        <f t="shared" ref="H10:I11" si="1">H11</f>
        <v>468.1</v>
      </c>
      <c r="I10" s="16">
        <f t="shared" si="1"/>
        <v>3019.0000000000005</v>
      </c>
    </row>
    <row r="11" spans="1:9">
      <c r="A11" s="49"/>
      <c r="B11" s="57" t="s">
        <v>180</v>
      </c>
      <c r="C11" s="58" t="s">
        <v>8</v>
      </c>
      <c r="D11" s="58" t="s">
        <v>11</v>
      </c>
      <c r="E11" s="58" t="s">
        <v>164</v>
      </c>
      <c r="F11" s="58"/>
      <c r="G11" s="15">
        <f t="shared" si="0"/>
        <v>2550.9</v>
      </c>
      <c r="H11" s="15">
        <f t="shared" si="1"/>
        <v>468.1</v>
      </c>
      <c r="I11" s="15">
        <f t="shared" si="1"/>
        <v>3019.0000000000005</v>
      </c>
    </row>
    <row r="12" spans="1:9">
      <c r="A12" s="49"/>
      <c r="B12" s="57" t="s">
        <v>12</v>
      </c>
      <c r="C12" s="58" t="s">
        <v>8</v>
      </c>
      <c r="D12" s="58" t="s">
        <v>11</v>
      </c>
      <c r="E12" s="58" t="s">
        <v>90</v>
      </c>
      <c r="F12" s="58"/>
      <c r="G12" s="15">
        <f>SUM(G13:G15)</f>
        <v>2550.9</v>
      </c>
      <c r="H12" s="15">
        <f t="shared" ref="H12:I12" si="2">SUM(H13:H15)</f>
        <v>468.1</v>
      </c>
      <c r="I12" s="15">
        <f t="shared" si="2"/>
        <v>3019.0000000000005</v>
      </c>
    </row>
    <row r="13" spans="1:9">
      <c r="A13" s="49"/>
      <c r="B13" s="57" t="s">
        <v>91</v>
      </c>
      <c r="C13" s="58" t="s">
        <v>8</v>
      </c>
      <c r="D13" s="58" t="s">
        <v>11</v>
      </c>
      <c r="E13" s="58" t="s">
        <v>90</v>
      </c>
      <c r="F13" s="58" t="s">
        <v>13</v>
      </c>
      <c r="G13" s="17">
        <v>1808.5</v>
      </c>
      <c r="H13" s="17">
        <v>331.9</v>
      </c>
      <c r="I13" s="15">
        <f>G13+H13</f>
        <v>2140.4</v>
      </c>
    </row>
    <row r="14" spans="1:9" ht="22.5">
      <c r="A14" s="49"/>
      <c r="B14" s="19" t="s">
        <v>14</v>
      </c>
      <c r="C14" s="58" t="s">
        <v>8</v>
      </c>
      <c r="D14" s="58" t="s">
        <v>11</v>
      </c>
      <c r="E14" s="58" t="s">
        <v>90</v>
      </c>
      <c r="F14" s="58" t="s">
        <v>20</v>
      </c>
      <c r="G14" s="17">
        <v>150.70000000000002</v>
      </c>
      <c r="H14" s="17">
        <v>27.6</v>
      </c>
      <c r="I14" s="15">
        <f>G14+H14</f>
        <v>178.3</v>
      </c>
    </row>
    <row r="15" spans="1:9" ht="33.75">
      <c r="A15" s="49"/>
      <c r="B15" s="57" t="s">
        <v>92</v>
      </c>
      <c r="C15" s="58" t="s">
        <v>8</v>
      </c>
      <c r="D15" s="58" t="s">
        <v>11</v>
      </c>
      <c r="E15" s="58" t="s">
        <v>90</v>
      </c>
      <c r="F15" s="58" t="s">
        <v>93</v>
      </c>
      <c r="G15" s="17">
        <v>591.70000000000005</v>
      </c>
      <c r="H15" s="17">
        <v>108.6</v>
      </c>
      <c r="I15" s="15">
        <f>G15+H15</f>
        <v>700.30000000000007</v>
      </c>
    </row>
    <row r="16" spans="1:9" ht="31.5">
      <c r="A16" s="49" t="s">
        <v>15</v>
      </c>
      <c r="B16" s="53" t="s">
        <v>16</v>
      </c>
      <c r="C16" s="33" t="s">
        <v>8</v>
      </c>
      <c r="D16" s="33" t="s">
        <v>17</v>
      </c>
      <c r="E16" s="33"/>
      <c r="F16" s="33"/>
      <c r="G16" s="59">
        <f>G17</f>
        <v>3474.2</v>
      </c>
      <c r="H16" s="59">
        <f t="shared" ref="H16:I16" si="3">H17</f>
        <v>913.3</v>
      </c>
      <c r="I16" s="59">
        <f t="shared" si="3"/>
        <v>4387.5</v>
      </c>
    </row>
    <row r="17" spans="1:9">
      <c r="A17" s="49"/>
      <c r="B17" s="19" t="s">
        <v>180</v>
      </c>
      <c r="C17" s="13" t="s">
        <v>8</v>
      </c>
      <c r="D17" s="13" t="s">
        <v>17</v>
      </c>
      <c r="E17" s="13" t="s">
        <v>164</v>
      </c>
      <c r="F17" s="14"/>
      <c r="G17" s="15">
        <f>G18+G27+G31</f>
        <v>3474.2</v>
      </c>
      <c r="H17" s="15">
        <f>H18+H27+H31</f>
        <v>913.3</v>
      </c>
      <c r="I17" s="15">
        <f>I18+I27+I31</f>
        <v>4387.5</v>
      </c>
    </row>
    <row r="18" spans="1:9" ht="22.5">
      <c r="A18" s="49"/>
      <c r="B18" s="12" t="s">
        <v>413</v>
      </c>
      <c r="C18" s="13" t="s">
        <v>8</v>
      </c>
      <c r="D18" s="13" t="s">
        <v>17</v>
      </c>
      <c r="E18" s="13" t="s">
        <v>235</v>
      </c>
      <c r="F18" s="13"/>
      <c r="G18" s="15">
        <f>G19+G22</f>
        <v>1505.6000000000001</v>
      </c>
      <c r="H18" s="15">
        <f t="shared" ref="H18:I18" si="4">H19+H22</f>
        <v>706.6</v>
      </c>
      <c r="I18" s="15">
        <f t="shared" si="4"/>
        <v>2212.1999999999998</v>
      </c>
    </row>
    <row r="19" spans="1:9" ht="22.5">
      <c r="A19" s="49"/>
      <c r="B19" s="60" t="s">
        <v>414</v>
      </c>
      <c r="C19" s="13" t="s">
        <v>8</v>
      </c>
      <c r="D19" s="13" t="s">
        <v>17</v>
      </c>
      <c r="E19" s="13" t="s">
        <v>236</v>
      </c>
      <c r="F19" s="13"/>
      <c r="G19" s="15">
        <f>SUM(G20:G21)</f>
        <v>1249.9000000000001</v>
      </c>
      <c r="H19" s="15">
        <f t="shared" ref="H19:I19" si="5">SUM(H20:H21)</f>
        <v>692.2</v>
      </c>
      <c r="I19" s="15">
        <f t="shared" si="5"/>
        <v>1942.1</v>
      </c>
    </row>
    <row r="20" spans="1:9">
      <c r="A20" s="49"/>
      <c r="B20" s="12" t="s">
        <v>91</v>
      </c>
      <c r="C20" s="13" t="s">
        <v>8</v>
      </c>
      <c r="D20" s="13" t="s">
        <v>17</v>
      </c>
      <c r="E20" s="13" t="s">
        <v>236</v>
      </c>
      <c r="F20" s="14" t="s">
        <v>13</v>
      </c>
      <c r="G20" s="15">
        <v>960</v>
      </c>
      <c r="H20" s="15">
        <f>131.9+399.7</f>
        <v>531.6</v>
      </c>
      <c r="I20" s="15">
        <f>G20+H20</f>
        <v>1491.6</v>
      </c>
    </row>
    <row r="21" spans="1:9" ht="33.75">
      <c r="A21" s="49"/>
      <c r="B21" s="12" t="s">
        <v>92</v>
      </c>
      <c r="C21" s="13" t="s">
        <v>8</v>
      </c>
      <c r="D21" s="13" t="s">
        <v>17</v>
      </c>
      <c r="E21" s="13" t="s">
        <v>236</v>
      </c>
      <c r="F21" s="14" t="s">
        <v>93</v>
      </c>
      <c r="G21" s="15">
        <v>289.89999999999998</v>
      </c>
      <c r="H21" s="15">
        <f>39.9+120.7</f>
        <v>160.6</v>
      </c>
      <c r="I21" s="15">
        <f>G21+H21</f>
        <v>450.5</v>
      </c>
    </row>
    <row r="22" spans="1:9" ht="22.5">
      <c r="A22" s="49"/>
      <c r="B22" s="19" t="s">
        <v>415</v>
      </c>
      <c r="C22" s="13" t="s">
        <v>8</v>
      </c>
      <c r="D22" s="13" t="s">
        <v>17</v>
      </c>
      <c r="E22" s="13" t="s">
        <v>237</v>
      </c>
      <c r="F22" s="13"/>
      <c r="G22" s="15">
        <f>SUM(G23:G26)</f>
        <v>255.7</v>
      </c>
      <c r="H22" s="15">
        <f>SUM(H23:H26)</f>
        <v>14.4</v>
      </c>
      <c r="I22" s="15">
        <f>SUM(I23:I26)</f>
        <v>270.09999999999997</v>
      </c>
    </row>
    <row r="23" spans="1:9" ht="22.5">
      <c r="A23" s="49"/>
      <c r="B23" s="19" t="s">
        <v>14</v>
      </c>
      <c r="C23" s="13" t="s">
        <v>8</v>
      </c>
      <c r="D23" s="13" t="s">
        <v>17</v>
      </c>
      <c r="E23" s="13" t="s">
        <v>237</v>
      </c>
      <c r="F23" s="14" t="s">
        <v>20</v>
      </c>
      <c r="G23" s="15">
        <v>40.800000000000004</v>
      </c>
      <c r="H23" s="15">
        <v>11</v>
      </c>
      <c r="I23" s="15">
        <f>G23+H23</f>
        <v>51.800000000000004</v>
      </c>
    </row>
    <row r="24" spans="1:9" ht="33.75">
      <c r="A24" s="49"/>
      <c r="B24" s="19" t="s">
        <v>92</v>
      </c>
      <c r="C24" s="13" t="s">
        <v>8</v>
      </c>
      <c r="D24" s="13" t="s">
        <v>17</v>
      </c>
      <c r="E24" s="13" t="s">
        <v>237</v>
      </c>
      <c r="F24" s="14" t="s">
        <v>93</v>
      </c>
      <c r="G24" s="15">
        <v>12.299999999999999</v>
      </c>
      <c r="H24" s="15">
        <v>3.4</v>
      </c>
      <c r="I24" s="15">
        <f>G24+H24</f>
        <v>15.7</v>
      </c>
    </row>
    <row r="25" spans="1:9" ht="22.5">
      <c r="A25" s="49"/>
      <c r="B25" s="19" t="s">
        <v>95</v>
      </c>
      <c r="C25" s="13" t="s">
        <v>8</v>
      </c>
      <c r="D25" s="13" t="s">
        <v>17</v>
      </c>
      <c r="E25" s="13" t="s">
        <v>237</v>
      </c>
      <c r="F25" s="14">
        <v>244</v>
      </c>
      <c r="G25" s="15">
        <v>196.7</v>
      </c>
      <c r="H25" s="15"/>
      <c r="I25" s="15">
        <f>G25+H25</f>
        <v>196.7</v>
      </c>
    </row>
    <row r="26" spans="1:9">
      <c r="A26" s="49"/>
      <c r="B26" s="12" t="s">
        <v>104</v>
      </c>
      <c r="C26" s="13" t="s">
        <v>8</v>
      </c>
      <c r="D26" s="13" t="s">
        <v>17</v>
      </c>
      <c r="E26" s="13" t="s">
        <v>237</v>
      </c>
      <c r="F26" s="14" t="s">
        <v>36</v>
      </c>
      <c r="G26" s="15">
        <v>5.9</v>
      </c>
      <c r="H26" s="15"/>
      <c r="I26" s="15">
        <v>5.9</v>
      </c>
    </row>
    <row r="27" spans="1:9">
      <c r="A27" s="49"/>
      <c r="B27" s="12" t="s">
        <v>218</v>
      </c>
      <c r="C27" s="13" t="s">
        <v>8</v>
      </c>
      <c r="D27" s="13" t="s">
        <v>17</v>
      </c>
      <c r="E27" s="13" t="s">
        <v>411</v>
      </c>
      <c r="F27" s="14"/>
      <c r="G27" s="15">
        <f>SUM(G28:G30)</f>
        <v>1632.6</v>
      </c>
      <c r="H27" s="15">
        <f t="shared" ref="H27:I27" si="6">SUM(H28:H30)</f>
        <v>206.7</v>
      </c>
      <c r="I27" s="15">
        <f t="shared" si="6"/>
        <v>1839.2999999999997</v>
      </c>
    </row>
    <row r="28" spans="1:9">
      <c r="A28" s="49"/>
      <c r="B28" s="12" t="s">
        <v>91</v>
      </c>
      <c r="C28" s="13" t="s">
        <v>8</v>
      </c>
      <c r="D28" s="13" t="s">
        <v>17</v>
      </c>
      <c r="E28" s="13" t="s">
        <v>411</v>
      </c>
      <c r="F28" s="14" t="s">
        <v>13</v>
      </c>
      <c r="G28" s="15">
        <v>1157.3999999999999</v>
      </c>
      <c r="H28" s="15">
        <v>146.6</v>
      </c>
      <c r="I28" s="15">
        <f>G28+H28</f>
        <v>1303.9999999999998</v>
      </c>
    </row>
    <row r="29" spans="1:9" ht="22.5">
      <c r="A29" s="49"/>
      <c r="B29" s="19" t="s">
        <v>14</v>
      </c>
      <c r="C29" s="13" t="s">
        <v>8</v>
      </c>
      <c r="D29" s="13" t="s">
        <v>17</v>
      </c>
      <c r="E29" s="13" t="s">
        <v>411</v>
      </c>
      <c r="F29" s="14">
        <v>122</v>
      </c>
      <c r="G29" s="15">
        <v>96.5</v>
      </c>
      <c r="H29" s="15">
        <v>12.2</v>
      </c>
      <c r="I29" s="15">
        <f>G29+H29</f>
        <v>108.7</v>
      </c>
    </row>
    <row r="30" spans="1:9" ht="33.75">
      <c r="A30" s="49"/>
      <c r="B30" s="12" t="s">
        <v>92</v>
      </c>
      <c r="C30" s="13" t="s">
        <v>8</v>
      </c>
      <c r="D30" s="13" t="s">
        <v>17</v>
      </c>
      <c r="E30" s="13" t="s">
        <v>411</v>
      </c>
      <c r="F30" s="14" t="s">
        <v>93</v>
      </c>
      <c r="G30" s="15">
        <v>378.7</v>
      </c>
      <c r="H30" s="15">
        <v>47.9</v>
      </c>
      <c r="I30" s="15">
        <f>G30+H30</f>
        <v>426.59999999999997</v>
      </c>
    </row>
    <row r="31" spans="1:9">
      <c r="A31" s="49"/>
      <c r="B31" s="19" t="s">
        <v>331</v>
      </c>
      <c r="C31" s="13" t="s">
        <v>8</v>
      </c>
      <c r="D31" s="13" t="s">
        <v>17</v>
      </c>
      <c r="E31" s="13" t="s">
        <v>412</v>
      </c>
      <c r="F31" s="13"/>
      <c r="G31" s="15">
        <f>G32</f>
        <v>336</v>
      </c>
      <c r="H31" s="15">
        <f t="shared" ref="H31:I31" si="7">H32</f>
        <v>0</v>
      </c>
      <c r="I31" s="15">
        <f t="shared" si="7"/>
        <v>336</v>
      </c>
    </row>
    <row r="32" spans="1:9" ht="33.75">
      <c r="A32" s="49"/>
      <c r="B32" s="19" t="s">
        <v>332</v>
      </c>
      <c r="C32" s="13" t="s">
        <v>8</v>
      </c>
      <c r="D32" s="13" t="s">
        <v>17</v>
      </c>
      <c r="E32" s="13" t="s">
        <v>412</v>
      </c>
      <c r="F32" s="14" t="s">
        <v>333</v>
      </c>
      <c r="G32" s="15">
        <v>336</v>
      </c>
      <c r="H32" s="15"/>
      <c r="I32" s="15">
        <f>G32+H32</f>
        <v>336</v>
      </c>
    </row>
    <row r="33" spans="1:9" ht="31.5">
      <c r="A33" s="49" t="s">
        <v>18</v>
      </c>
      <c r="B33" s="53" t="s">
        <v>94</v>
      </c>
      <c r="C33" s="33" t="s">
        <v>8</v>
      </c>
      <c r="D33" s="33" t="s">
        <v>19</v>
      </c>
      <c r="E33" s="33"/>
      <c r="F33" s="33"/>
      <c r="G33" s="16">
        <f>G34+G43</f>
        <v>25843.200000000008</v>
      </c>
      <c r="H33" s="16">
        <f>H34+H43</f>
        <v>3120</v>
      </c>
      <c r="I33" s="16">
        <f>I43+I34</f>
        <v>28963.200000000004</v>
      </c>
    </row>
    <row r="34" spans="1:9" ht="22.5">
      <c r="A34" s="49"/>
      <c r="B34" s="21" t="s">
        <v>184</v>
      </c>
      <c r="C34" s="13" t="s">
        <v>8</v>
      </c>
      <c r="D34" s="13" t="s">
        <v>19</v>
      </c>
      <c r="E34" s="13" t="s">
        <v>183</v>
      </c>
      <c r="F34" s="13"/>
      <c r="G34" s="15">
        <f t="shared" ref="G34:I36" si="8">G35</f>
        <v>1678.8999999999999</v>
      </c>
      <c r="H34" s="15">
        <f t="shared" si="8"/>
        <v>0</v>
      </c>
      <c r="I34" s="15">
        <f t="shared" si="8"/>
        <v>1678.9</v>
      </c>
    </row>
    <row r="35" spans="1:9">
      <c r="A35" s="49"/>
      <c r="B35" s="21" t="s">
        <v>187</v>
      </c>
      <c r="C35" s="13" t="s">
        <v>8</v>
      </c>
      <c r="D35" s="13" t="s">
        <v>19</v>
      </c>
      <c r="E35" s="13" t="s">
        <v>188</v>
      </c>
      <c r="F35" s="13"/>
      <c r="G35" s="15">
        <f t="shared" si="8"/>
        <v>1678.8999999999999</v>
      </c>
      <c r="H35" s="15">
        <f t="shared" si="8"/>
        <v>0</v>
      </c>
      <c r="I35" s="15">
        <f t="shared" si="8"/>
        <v>1678.9</v>
      </c>
    </row>
    <row r="36" spans="1:9" ht="22.5">
      <c r="A36" s="49"/>
      <c r="B36" s="21" t="s">
        <v>334</v>
      </c>
      <c r="C36" s="13" t="s">
        <v>8</v>
      </c>
      <c r="D36" s="13" t="s">
        <v>19</v>
      </c>
      <c r="E36" s="13" t="s">
        <v>335</v>
      </c>
      <c r="F36" s="13"/>
      <c r="G36" s="15">
        <f>G37</f>
        <v>1678.8999999999999</v>
      </c>
      <c r="H36" s="15">
        <f t="shared" si="8"/>
        <v>0</v>
      </c>
      <c r="I36" s="15">
        <f t="shared" si="8"/>
        <v>1678.9</v>
      </c>
    </row>
    <row r="37" spans="1:9" ht="33.75">
      <c r="A37" s="49"/>
      <c r="B37" s="18" t="s">
        <v>97</v>
      </c>
      <c r="C37" s="13" t="s">
        <v>8</v>
      </c>
      <c r="D37" s="13" t="s">
        <v>19</v>
      </c>
      <c r="E37" s="13" t="s">
        <v>452</v>
      </c>
      <c r="F37" s="14"/>
      <c r="G37" s="15">
        <f>SUM(G38:G42)</f>
        <v>1678.8999999999999</v>
      </c>
      <c r="H37" s="15">
        <f>SUM(H38:H42)</f>
        <v>0</v>
      </c>
      <c r="I37" s="15">
        <f>SUM(I38:I42)</f>
        <v>1678.9</v>
      </c>
    </row>
    <row r="38" spans="1:9">
      <c r="A38" s="49"/>
      <c r="B38" s="12" t="s">
        <v>91</v>
      </c>
      <c r="C38" s="13" t="s">
        <v>8</v>
      </c>
      <c r="D38" s="13" t="s">
        <v>19</v>
      </c>
      <c r="E38" s="13" t="s">
        <v>452</v>
      </c>
      <c r="F38" s="14" t="s">
        <v>13</v>
      </c>
      <c r="G38" s="15">
        <v>1102.5999999999999</v>
      </c>
      <c r="H38" s="15"/>
      <c r="I38" s="15">
        <f>G38+H38</f>
        <v>1102.5999999999999</v>
      </c>
    </row>
    <row r="39" spans="1:9" ht="33.75">
      <c r="A39" s="49"/>
      <c r="B39" s="12" t="s">
        <v>92</v>
      </c>
      <c r="C39" s="13" t="s">
        <v>8</v>
      </c>
      <c r="D39" s="13" t="s">
        <v>19</v>
      </c>
      <c r="E39" s="13" t="s">
        <v>452</v>
      </c>
      <c r="F39" s="14" t="s">
        <v>93</v>
      </c>
      <c r="G39" s="15">
        <v>332.9</v>
      </c>
      <c r="H39" s="15"/>
      <c r="I39" s="15">
        <f>G39+H39</f>
        <v>332.9</v>
      </c>
    </row>
    <row r="40" spans="1:9" ht="22.5">
      <c r="A40" s="49"/>
      <c r="B40" s="19" t="s">
        <v>21</v>
      </c>
      <c r="C40" s="13" t="s">
        <v>8</v>
      </c>
      <c r="D40" s="13" t="s">
        <v>19</v>
      </c>
      <c r="E40" s="13" t="s">
        <v>452</v>
      </c>
      <c r="F40" s="14" t="s">
        <v>27</v>
      </c>
      <c r="G40" s="15">
        <v>6</v>
      </c>
      <c r="H40" s="15"/>
      <c r="I40" s="15">
        <f>G40+H40</f>
        <v>6</v>
      </c>
    </row>
    <row r="41" spans="1:9" ht="22.5">
      <c r="A41" s="49"/>
      <c r="B41" s="19" t="s">
        <v>95</v>
      </c>
      <c r="C41" s="13" t="s">
        <v>8</v>
      </c>
      <c r="D41" s="13" t="s">
        <v>19</v>
      </c>
      <c r="E41" s="13" t="s">
        <v>452</v>
      </c>
      <c r="F41" s="14" t="s">
        <v>22</v>
      </c>
      <c r="G41" s="15">
        <v>235.6</v>
      </c>
      <c r="H41" s="15">
        <v>-0.2</v>
      </c>
      <c r="I41" s="15">
        <f>G41+H41</f>
        <v>235.4</v>
      </c>
    </row>
    <row r="42" spans="1:9">
      <c r="A42" s="49"/>
      <c r="B42" s="12" t="s">
        <v>104</v>
      </c>
      <c r="C42" s="13" t="s">
        <v>8</v>
      </c>
      <c r="D42" s="13" t="s">
        <v>19</v>
      </c>
      <c r="E42" s="13" t="s">
        <v>452</v>
      </c>
      <c r="F42" s="14" t="s">
        <v>36</v>
      </c>
      <c r="G42" s="15">
        <v>1.8</v>
      </c>
      <c r="H42" s="15">
        <v>0.2</v>
      </c>
      <c r="I42" s="15">
        <f>G42+H42</f>
        <v>2</v>
      </c>
    </row>
    <row r="43" spans="1:9">
      <c r="A43" s="49"/>
      <c r="B43" s="19" t="s">
        <v>180</v>
      </c>
      <c r="C43" s="13" t="s">
        <v>8</v>
      </c>
      <c r="D43" s="13" t="s">
        <v>19</v>
      </c>
      <c r="E43" s="13" t="s">
        <v>164</v>
      </c>
      <c r="F43" s="14"/>
      <c r="G43" s="15">
        <f>G44+G46+G49</f>
        <v>24164.300000000007</v>
      </c>
      <c r="H43" s="15">
        <f t="shared" ref="H43:I43" si="9">H44+H46+H49</f>
        <v>3120</v>
      </c>
      <c r="I43" s="15">
        <f t="shared" si="9"/>
        <v>27284.300000000003</v>
      </c>
    </row>
    <row r="44" spans="1:9" ht="45">
      <c r="A44" s="49"/>
      <c r="B44" s="18" t="s">
        <v>234</v>
      </c>
      <c r="C44" s="13" t="s">
        <v>8</v>
      </c>
      <c r="D44" s="13" t="s">
        <v>19</v>
      </c>
      <c r="E44" s="13" t="s">
        <v>453</v>
      </c>
      <c r="F44" s="14"/>
      <c r="G44" s="15">
        <f>G45</f>
        <v>0.1</v>
      </c>
      <c r="H44" s="15">
        <f>H45</f>
        <v>0</v>
      </c>
      <c r="I44" s="15">
        <f>I45</f>
        <v>0.1</v>
      </c>
    </row>
    <row r="45" spans="1:9" ht="22.5">
      <c r="A45" s="49"/>
      <c r="B45" s="12" t="s">
        <v>95</v>
      </c>
      <c r="C45" s="13" t="s">
        <v>8</v>
      </c>
      <c r="D45" s="13" t="s">
        <v>19</v>
      </c>
      <c r="E45" s="13" t="s">
        <v>453</v>
      </c>
      <c r="F45" s="14" t="s">
        <v>22</v>
      </c>
      <c r="G45" s="15">
        <v>0.1</v>
      </c>
      <c r="H45" s="15"/>
      <c r="I45" s="15">
        <f>G45+H45</f>
        <v>0.1</v>
      </c>
    </row>
    <row r="46" spans="1:9" ht="56.25">
      <c r="A46" s="49"/>
      <c r="B46" s="18" t="s">
        <v>219</v>
      </c>
      <c r="C46" s="13" t="s">
        <v>8</v>
      </c>
      <c r="D46" s="13" t="s">
        <v>19</v>
      </c>
      <c r="E46" s="13" t="s">
        <v>454</v>
      </c>
      <c r="F46" s="13"/>
      <c r="G46" s="15">
        <f>G47+G48</f>
        <v>119.1</v>
      </c>
      <c r="H46" s="15">
        <f>H47+H48</f>
        <v>0</v>
      </c>
      <c r="I46" s="15">
        <f>I47+I48</f>
        <v>119.1</v>
      </c>
    </row>
    <row r="47" spans="1:9">
      <c r="A47" s="49"/>
      <c r="B47" s="12" t="s">
        <v>91</v>
      </c>
      <c r="C47" s="13" t="s">
        <v>8</v>
      </c>
      <c r="D47" s="13" t="s">
        <v>19</v>
      </c>
      <c r="E47" s="13" t="s">
        <v>454</v>
      </c>
      <c r="F47" s="13" t="s">
        <v>13</v>
      </c>
      <c r="G47" s="15">
        <v>91.5</v>
      </c>
      <c r="H47" s="15"/>
      <c r="I47" s="15">
        <f>G47+H47</f>
        <v>91.5</v>
      </c>
    </row>
    <row r="48" spans="1:9" ht="33.75">
      <c r="A48" s="49"/>
      <c r="B48" s="12" t="s">
        <v>149</v>
      </c>
      <c r="C48" s="13" t="s">
        <v>8</v>
      </c>
      <c r="D48" s="13" t="s">
        <v>19</v>
      </c>
      <c r="E48" s="13" t="s">
        <v>454</v>
      </c>
      <c r="F48" s="13" t="s">
        <v>93</v>
      </c>
      <c r="G48" s="15">
        <v>27.6</v>
      </c>
      <c r="H48" s="15"/>
      <c r="I48" s="15">
        <f>G48+H48</f>
        <v>27.6</v>
      </c>
    </row>
    <row r="49" spans="1:9" ht="22.5">
      <c r="A49" s="49"/>
      <c r="B49" s="12" t="s">
        <v>413</v>
      </c>
      <c r="C49" s="13" t="s">
        <v>8</v>
      </c>
      <c r="D49" s="13" t="s">
        <v>19</v>
      </c>
      <c r="E49" s="13" t="s">
        <v>235</v>
      </c>
      <c r="F49" s="13"/>
      <c r="G49" s="15">
        <f>G50+G53</f>
        <v>24045.100000000006</v>
      </c>
      <c r="H49" s="15">
        <f>H50+H53</f>
        <v>3120</v>
      </c>
      <c r="I49" s="15">
        <f>I50+I53</f>
        <v>27165.100000000002</v>
      </c>
    </row>
    <row r="50" spans="1:9" ht="22.5">
      <c r="A50" s="49"/>
      <c r="B50" s="60" t="s">
        <v>414</v>
      </c>
      <c r="C50" s="13" t="s">
        <v>8</v>
      </c>
      <c r="D50" s="13" t="s">
        <v>19</v>
      </c>
      <c r="E50" s="13" t="s">
        <v>236</v>
      </c>
      <c r="F50" s="13"/>
      <c r="G50" s="15">
        <f>G51+G52</f>
        <v>21591.200000000004</v>
      </c>
      <c r="H50" s="15">
        <f>H51+H52</f>
        <v>2603.1</v>
      </c>
      <c r="I50" s="15">
        <f>I51+I52</f>
        <v>24194.300000000003</v>
      </c>
    </row>
    <row r="51" spans="1:9">
      <c r="A51" s="49"/>
      <c r="B51" s="21" t="s">
        <v>91</v>
      </c>
      <c r="C51" s="13" t="s">
        <v>8</v>
      </c>
      <c r="D51" s="13" t="s">
        <v>19</v>
      </c>
      <c r="E51" s="13" t="s">
        <v>236</v>
      </c>
      <c r="F51" s="14" t="s">
        <v>13</v>
      </c>
      <c r="G51" s="15">
        <v>16583.100000000002</v>
      </c>
      <c r="H51" s="15">
        <v>1999.3</v>
      </c>
      <c r="I51" s="15">
        <f>G51+H51</f>
        <v>18582.400000000001</v>
      </c>
    </row>
    <row r="52" spans="1:9" ht="33.75">
      <c r="A52" s="49"/>
      <c r="B52" s="21" t="s">
        <v>92</v>
      </c>
      <c r="C52" s="13" t="s">
        <v>8</v>
      </c>
      <c r="D52" s="13" t="s">
        <v>19</v>
      </c>
      <c r="E52" s="13" t="s">
        <v>236</v>
      </c>
      <c r="F52" s="14" t="s">
        <v>93</v>
      </c>
      <c r="G52" s="15">
        <v>5008.1000000000004</v>
      </c>
      <c r="H52" s="15">
        <v>603.79999999999995</v>
      </c>
      <c r="I52" s="15">
        <f>G52+H52</f>
        <v>5611.9000000000005</v>
      </c>
    </row>
    <row r="53" spans="1:9" ht="22.5">
      <c r="A53" s="49"/>
      <c r="B53" s="19" t="s">
        <v>415</v>
      </c>
      <c r="C53" s="13" t="s">
        <v>8</v>
      </c>
      <c r="D53" s="13" t="s">
        <v>19</v>
      </c>
      <c r="E53" s="13" t="s">
        <v>237</v>
      </c>
      <c r="F53" s="13"/>
      <c r="G53" s="15">
        <f>SUM(G54:G57)</f>
        <v>2453.9</v>
      </c>
      <c r="H53" s="15">
        <f>SUM(H54:H57)</f>
        <v>516.9</v>
      </c>
      <c r="I53" s="15">
        <f>SUM(I54:I57)</f>
        <v>2970.8</v>
      </c>
    </row>
    <row r="54" spans="1:9" ht="22.5">
      <c r="A54" s="49"/>
      <c r="B54" s="19" t="s">
        <v>14</v>
      </c>
      <c r="C54" s="13" t="s">
        <v>8</v>
      </c>
      <c r="D54" s="13" t="s">
        <v>19</v>
      </c>
      <c r="E54" s="13" t="s">
        <v>237</v>
      </c>
      <c r="F54" s="13" t="s">
        <v>20</v>
      </c>
      <c r="G54" s="15">
        <v>1495.2</v>
      </c>
      <c r="H54" s="15">
        <v>166.6</v>
      </c>
      <c r="I54" s="15">
        <f>G54+H54</f>
        <v>1661.8</v>
      </c>
    </row>
    <row r="55" spans="1:9" ht="33.75">
      <c r="A55" s="49"/>
      <c r="B55" s="12" t="s">
        <v>92</v>
      </c>
      <c r="C55" s="13" t="s">
        <v>8</v>
      </c>
      <c r="D55" s="13" t="s">
        <v>19</v>
      </c>
      <c r="E55" s="13" t="s">
        <v>237</v>
      </c>
      <c r="F55" s="13" t="s">
        <v>93</v>
      </c>
      <c r="G55" s="15">
        <v>323.90000000000003</v>
      </c>
      <c r="H55" s="15">
        <v>50.3</v>
      </c>
      <c r="I55" s="15">
        <f>G55+H55</f>
        <v>374.20000000000005</v>
      </c>
    </row>
    <row r="56" spans="1:9" ht="22.5">
      <c r="A56" s="49"/>
      <c r="B56" s="12" t="s">
        <v>95</v>
      </c>
      <c r="C56" s="13" t="s">
        <v>8</v>
      </c>
      <c r="D56" s="13" t="s">
        <v>19</v>
      </c>
      <c r="E56" s="13" t="s">
        <v>237</v>
      </c>
      <c r="F56" s="13" t="s">
        <v>22</v>
      </c>
      <c r="G56" s="15">
        <v>627.90000000000009</v>
      </c>
      <c r="H56" s="15">
        <v>300</v>
      </c>
      <c r="I56" s="15">
        <f>G56+H56</f>
        <v>927.90000000000009</v>
      </c>
    </row>
    <row r="57" spans="1:9">
      <c r="A57" s="49"/>
      <c r="B57" s="21" t="s">
        <v>23</v>
      </c>
      <c r="C57" s="13" t="s">
        <v>8</v>
      </c>
      <c r="D57" s="13" t="s">
        <v>19</v>
      </c>
      <c r="E57" s="13" t="s">
        <v>237</v>
      </c>
      <c r="F57" s="14">
        <v>851</v>
      </c>
      <c r="G57" s="15">
        <v>6.9</v>
      </c>
      <c r="H57" s="15"/>
      <c r="I57" s="15">
        <f>G57+H57</f>
        <v>6.9</v>
      </c>
    </row>
    <row r="58" spans="1:9">
      <c r="A58" s="49" t="s">
        <v>24</v>
      </c>
      <c r="B58" s="53" t="s">
        <v>173</v>
      </c>
      <c r="C58" s="46" t="s">
        <v>8</v>
      </c>
      <c r="D58" s="46" t="s">
        <v>47</v>
      </c>
      <c r="E58" s="46"/>
      <c r="F58" s="46"/>
      <c r="G58" s="59">
        <f t="shared" ref="G58:I59" si="10">G59</f>
        <v>4.8</v>
      </c>
      <c r="H58" s="59">
        <f t="shared" si="10"/>
        <v>0</v>
      </c>
      <c r="I58" s="59">
        <f t="shared" si="10"/>
        <v>4.8</v>
      </c>
    </row>
    <row r="59" spans="1:9">
      <c r="A59" s="49"/>
      <c r="B59" s="19" t="s">
        <v>180</v>
      </c>
      <c r="C59" s="13" t="s">
        <v>8</v>
      </c>
      <c r="D59" s="13" t="s">
        <v>47</v>
      </c>
      <c r="E59" s="13" t="s">
        <v>164</v>
      </c>
      <c r="F59" s="50"/>
      <c r="G59" s="15">
        <f>G60</f>
        <v>4.8</v>
      </c>
      <c r="H59" s="15">
        <f t="shared" si="10"/>
        <v>0</v>
      </c>
      <c r="I59" s="15">
        <f t="shared" si="10"/>
        <v>4.8</v>
      </c>
    </row>
    <row r="60" spans="1:9" ht="33.75">
      <c r="A60" s="49"/>
      <c r="B60" s="12" t="s">
        <v>174</v>
      </c>
      <c r="C60" s="13" t="s">
        <v>8</v>
      </c>
      <c r="D60" s="13" t="s">
        <v>47</v>
      </c>
      <c r="E60" s="13" t="s">
        <v>455</v>
      </c>
      <c r="F60" s="13"/>
      <c r="G60" s="15">
        <f>G61</f>
        <v>4.8</v>
      </c>
      <c r="H60" s="15">
        <f t="shared" ref="H60:I60" si="11">H61</f>
        <v>0</v>
      </c>
      <c r="I60" s="15">
        <f t="shared" si="11"/>
        <v>4.8</v>
      </c>
    </row>
    <row r="61" spans="1:9" ht="22.5">
      <c r="A61" s="49"/>
      <c r="B61" s="12" t="s">
        <v>95</v>
      </c>
      <c r="C61" s="13" t="s">
        <v>8</v>
      </c>
      <c r="D61" s="13" t="s">
        <v>47</v>
      </c>
      <c r="E61" s="13" t="s">
        <v>455</v>
      </c>
      <c r="F61" s="14" t="s">
        <v>22</v>
      </c>
      <c r="G61" s="15">
        <v>4.8</v>
      </c>
      <c r="H61" s="15"/>
      <c r="I61" s="15">
        <f>G61+H61</f>
        <v>4.8</v>
      </c>
    </row>
    <row r="62" spans="1:9" ht="31.5">
      <c r="A62" s="49" t="s">
        <v>28</v>
      </c>
      <c r="B62" s="53" t="s">
        <v>25</v>
      </c>
      <c r="C62" s="46" t="s">
        <v>8</v>
      </c>
      <c r="D62" s="46" t="s">
        <v>26</v>
      </c>
      <c r="E62" s="46"/>
      <c r="F62" s="46"/>
      <c r="G62" s="59">
        <f>G63+G76</f>
        <v>11282.7</v>
      </c>
      <c r="H62" s="59">
        <f t="shared" ref="H62:I62" si="12">H63+H76</f>
        <v>853.39999999999986</v>
      </c>
      <c r="I62" s="59">
        <f t="shared" si="12"/>
        <v>12136.099999999999</v>
      </c>
    </row>
    <row r="63" spans="1:9" ht="22.5">
      <c r="A63" s="49"/>
      <c r="B63" s="21" t="s">
        <v>181</v>
      </c>
      <c r="C63" s="13" t="s">
        <v>8</v>
      </c>
      <c r="D63" s="13" t="s">
        <v>26</v>
      </c>
      <c r="E63" s="13" t="s">
        <v>182</v>
      </c>
      <c r="F63" s="14"/>
      <c r="G63" s="15">
        <f t="shared" ref="G63:I63" si="13">G64</f>
        <v>8379.7000000000007</v>
      </c>
      <c r="H63" s="15">
        <f t="shared" si="13"/>
        <v>548.09999999999991</v>
      </c>
      <c r="I63" s="15">
        <f t="shared" si="13"/>
        <v>8927.7999999999993</v>
      </c>
    </row>
    <row r="64" spans="1:9" ht="22.5">
      <c r="A64" s="49"/>
      <c r="B64" s="21" t="s">
        <v>98</v>
      </c>
      <c r="C64" s="13" t="s">
        <v>8</v>
      </c>
      <c r="D64" s="13" t="s">
        <v>26</v>
      </c>
      <c r="E64" s="13" t="s">
        <v>99</v>
      </c>
      <c r="F64" s="14"/>
      <c r="G64" s="15">
        <f>G65+G74</f>
        <v>8379.7000000000007</v>
      </c>
      <c r="H64" s="15">
        <f>H65+H74</f>
        <v>548.09999999999991</v>
      </c>
      <c r="I64" s="15">
        <f>I65+I74</f>
        <v>8927.7999999999993</v>
      </c>
    </row>
    <row r="65" spans="1:9" ht="22.5">
      <c r="A65" s="49"/>
      <c r="B65" s="21" t="s">
        <v>100</v>
      </c>
      <c r="C65" s="13" t="s">
        <v>8</v>
      </c>
      <c r="D65" s="13" t="s">
        <v>26</v>
      </c>
      <c r="E65" s="13" t="s">
        <v>238</v>
      </c>
      <c r="F65" s="14"/>
      <c r="G65" s="15">
        <f>G66+G69</f>
        <v>8379.1</v>
      </c>
      <c r="H65" s="15">
        <f>H66+H69</f>
        <v>548.09999999999991</v>
      </c>
      <c r="I65" s="15">
        <f>I66+I69</f>
        <v>8927.1999999999989</v>
      </c>
    </row>
    <row r="66" spans="1:9" ht="22.5">
      <c r="A66" s="49"/>
      <c r="B66" s="21" t="s">
        <v>101</v>
      </c>
      <c r="C66" s="13" t="s">
        <v>8</v>
      </c>
      <c r="D66" s="13" t="s">
        <v>26</v>
      </c>
      <c r="E66" s="13" t="s">
        <v>239</v>
      </c>
      <c r="F66" s="14"/>
      <c r="G66" s="15">
        <f>G67+G68</f>
        <v>7394</v>
      </c>
      <c r="H66" s="15">
        <f>H67+H68</f>
        <v>658.9</v>
      </c>
      <c r="I66" s="15">
        <f>I67+I68</f>
        <v>8052.9</v>
      </c>
    </row>
    <row r="67" spans="1:9">
      <c r="A67" s="49"/>
      <c r="B67" s="21" t="s">
        <v>91</v>
      </c>
      <c r="C67" s="13" t="s">
        <v>8</v>
      </c>
      <c r="D67" s="13" t="s">
        <v>26</v>
      </c>
      <c r="E67" s="13" t="s">
        <v>239</v>
      </c>
      <c r="F67" s="14" t="s">
        <v>13</v>
      </c>
      <c r="G67" s="15">
        <v>5678.9</v>
      </c>
      <c r="H67" s="15">
        <f>0.1+31.6+474.4</f>
        <v>506.09999999999997</v>
      </c>
      <c r="I67" s="15">
        <f>G67+H67</f>
        <v>6185</v>
      </c>
    </row>
    <row r="68" spans="1:9" ht="33.75">
      <c r="A68" s="49"/>
      <c r="B68" s="21" t="s">
        <v>92</v>
      </c>
      <c r="C68" s="13" t="s">
        <v>8</v>
      </c>
      <c r="D68" s="13" t="s">
        <v>26</v>
      </c>
      <c r="E68" s="13" t="s">
        <v>239</v>
      </c>
      <c r="F68" s="14" t="s">
        <v>93</v>
      </c>
      <c r="G68" s="15">
        <v>1715.1000000000001</v>
      </c>
      <c r="H68" s="15">
        <f>9.5+143.3</f>
        <v>152.80000000000001</v>
      </c>
      <c r="I68" s="15">
        <f>G68+H68</f>
        <v>1867.9</v>
      </c>
    </row>
    <row r="69" spans="1:9" ht="22.5">
      <c r="A69" s="49"/>
      <c r="B69" s="21" t="s">
        <v>102</v>
      </c>
      <c r="C69" s="13" t="s">
        <v>8</v>
      </c>
      <c r="D69" s="13" t="s">
        <v>26</v>
      </c>
      <c r="E69" s="13" t="s">
        <v>240</v>
      </c>
      <c r="F69" s="14"/>
      <c r="G69" s="15">
        <f>SUM(G70:G73)</f>
        <v>985.1</v>
      </c>
      <c r="H69" s="15">
        <f>SUM(H70:H73)</f>
        <v>-110.80000000000001</v>
      </c>
      <c r="I69" s="15">
        <f>SUM(I70:I73)</f>
        <v>874.30000000000007</v>
      </c>
    </row>
    <row r="70" spans="1:9" ht="22.5">
      <c r="A70" s="49"/>
      <c r="B70" s="21" t="s">
        <v>14</v>
      </c>
      <c r="C70" s="13" t="s">
        <v>8</v>
      </c>
      <c r="D70" s="13" t="s">
        <v>26</v>
      </c>
      <c r="E70" s="13" t="s">
        <v>240</v>
      </c>
      <c r="F70" s="14" t="s">
        <v>20</v>
      </c>
      <c r="G70" s="15">
        <v>531.6</v>
      </c>
      <c r="H70" s="15">
        <v>75.5</v>
      </c>
      <c r="I70" s="15">
        <f>G70+H70</f>
        <v>607.1</v>
      </c>
    </row>
    <row r="71" spans="1:9" ht="33.75">
      <c r="A71" s="49"/>
      <c r="B71" s="21" t="s">
        <v>92</v>
      </c>
      <c r="C71" s="13" t="s">
        <v>8</v>
      </c>
      <c r="D71" s="13" t="s">
        <v>26</v>
      </c>
      <c r="E71" s="13" t="s">
        <v>240</v>
      </c>
      <c r="F71" s="14" t="s">
        <v>93</v>
      </c>
      <c r="G71" s="15">
        <v>109.2</v>
      </c>
      <c r="H71" s="15">
        <v>22.8</v>
      </c>
      <c r="I71" s="15">
        <f>G71+H71</f>
        <v>132</v>
      </c>
    </row>
    <row r="72" spans="1:9" ht="22.5">
      <c r="A72" s="49"/>
      <c r="B72" s="19" t="s">
        <v>95</v>
      </c>
      <c r="C72" s="13" t="s">
        <v>8</v>
      </c>
      <c r="D72" s="13" t="s">
        <v>26</v>
      </c>
      <c r="E72" s="13" t="s">
        <v>240</v>
      </c>
      <c r="F72" s="14">
        <v>244</v>
      </c>
      <c r="G72" s="15">
        <v>342.9</v>
      </c>
      <c r="H72" s="15">
        <f>-131.8-41.1-35</f>
        <v>-207.9</v>
      </c>
      <c r="I72" s="15">
        <f>G72+H72</f>
        <v>134.99999999999997</v>
      </c>
    </row>
    <row r="73" spans="1:9">
      <c r="A73" s="49"/>
      <c r="B73" s="21" t="s">
        <v>104</v>
      </c>
      <c r="C73" s="13" t="s">
        <v>8</v>
      </c>
      <c r="D73" s="13" t="s">
        <v>26</v>
      </c>
      <c r="E73" s="13" t="s">
        <v>240</v>
      </c>
      <c r="F73" s="14">
        <v>852</v>
      </c>
      <c r="G73" s="15">
        <v>1.4</v>
      </c>
      <c r="H73" s="15">
        <v>-1.2</v>
      </c>
      <c r="I73" s="15">
        <f>G73+H73</f>
        <v>0.19999999999999996</v>
      </c>
    </row>
    <row r="74" spans="1:9" ht="56.25">
      <c r="A74" s="49"/>
      <c r="B74" s="20" t="s">
        <v>456</v>
      </c>
      <c r="C74" s="13" t="s">
        <v>8</v>
      </c>
      <c r="D74" s="13" t="s">
        <v>26</v>
      </c>
      <c r="E74" s="13" t="s">
        <v>457</v>
      </c>
      <c r="F74" s="14"/>
      <c r="G74" s="15">
        <f>G75</f>
        <v>0.6</v>
      </c>
      <c r="H74" s="15">
        <f>H75</f>
        <v>0</v>
      </c>
      <c r="I74" s="15">
        <f>I75</f>
        <v>0.6</v>
      </c>
    </row>
    <row r="75" spans="1:9" ht="22.5">
      <c r="A75" s="49"/>
      <c r="B75" s="19" t="s">
        <v>95</v>
      </c>
      <c r="C75" s="13" t="s">
        <v>8</v>
      </c>
      <c r="D75" s="13" t="s">
        <v>26</v>
      </c>
      <c r="E75" s="13" t="s">
        <v>457</v>
      </c>
      <c r="F75" s="14" t="s">
        <v>22</v>
      </c>
      <c r="G75" s="15">
        <v>0.6</v>
      </c>
      <c r="H75" s="15"/>
      <c r="I75" s="15">
        <f>G75+H75</f>
        <v>0.6</v>
      </c>
    </row>
    <row r="76" spans="1:9">
      <c r="A76" s="49"/>
      <c r="B76" s="19" t="s">
        <v>180</v>
      </c>
      <c r="C76" s="13" t="s">
        <v>8</v>
      </c>
      <c r="D76" s="13" t="s">
        <v>26</v>
      </c>
      <c r="E76" s="13" t="s">
        <v>164</v>
      </c>
      <c r="F76" s="13"/>
      <c r="G76" s="15">
        <f>G77</f>
        <v>2903</v>
      </c>
      <c r="H76" s="15">
        <f t="shared" ref="H76:I76" si="14">H77</f>
        <v>305.29999999999995</v>
      </c>
      <c r="I76" s="15">
        <f t="shared" si="14"/>
        <v>3208.3</v>
      </c>
    </row>
    <row r="77" spans="1:9" ht="22.5">
      <c r="A77" s="49"/>
      <c r="B77" s="12" t="s">
        <v>413</v>
      </c>
      <c r="C77" s="13" t="s">
        <v>8</v>
      </c>
      <c r="D77" s="13" t="s">
        <v>26</v>
      </c>
      <c r="E77" s="13" t="s">
        <v>235</v>
      </c>
      <c r="F77" s="13"/>
      <c r="G77" s="15">
        <f>G78+G81</f>
        <v>2903</v>
      </c>
      <c r="H77" s="15">
        <f>H78+H81</f>
        <v>305.29999999999995</v>
      </c>
      <c r="I77" s="15">
        <f>I78+I81</f>
        <v>3208.3</v>
      </c>
    </row>
    <row r="78" spans="1:9" ht="22.5">
      <c r="A78" s="49"/>
      <c r="B78" s="60" t="s">
        <v>414</v>
      </c>
      <c r="C78" s="13" t="s">
        <v>8</v>
      </c>
      <c r="D78" s="13" t="s">
        <v>26</v>
      </c>
      <c r="E78" s="13" t="s">
        <v>236</v>
      </c>
      <c r="F78" s="13"/>
      <c r="G78" s="15">
        <f>SUM(G79:G80)</f>
        <v>2307</v>
      </c>
      <c r="H78" s="15">
        <f>SUM(H79:H80)</f>
        <v>281.89999999999998</v>
      </c>
      <c r="I78" s="15">
        <f>SUM(I79:I80)</f>
        <v>2588.9</v>
      </c>
    </row>
    <row r="79" spans="1:9">
      <c r="A79" s="49"/>
      <c r="B79" s="12" t="s">
        <v>91</v>
      </c>
      <c r="C79" s="13" t="s">
        <v>8</v>
      </c>
      <c r="D79" s="13" t="s">
        <v>26</v>
      </c>
      <c r="E79" s="13" t="s">
        <v>236</v>
      </c>
      <c r="F79" s="14">
        <v>121</v>
      </c>
      <c r="G79" s="15">
        <v>1771.9</v>
      </c>
      <c r="H79" s="15">
        <f>213.9+2.6</f>
        <v>216.5</v>
      </c>
      <c r="I79" s="15">
        <f>G79+H79</f>
        <v>1988.4</v>
      </c>
    </row>
    <row r="80" spans="1:9" ht="33.75">
      <c r="A80" s="49"/>
      <c r="B80" s="12" t="s">
        <v>92</v>
      </c>
      <c r="C80" s="13" t="s">
        <v>8</v>
      </c>
      <c r="D80" s="13" t="s">
        <v>26</v>
      </c>
      <c r="E80" s="13" t="s">
        <v>236</v>
      </c>
      <c r="F80" s="14" t="s">
        <v>93</v>
      </c>
      <c r="G80" s="15">
        <v>535.1</v>
      </c>
      <c r="H80" s="15">
        <v>65.400000000000006</v>
      </c>
      <c r="I80" s="15">
        <f>G80+H80</f>
        <v>600.5</v>
      </c>
    </row>
    <row r="81" spans="1:9" ht="22.5">
      <c r="A81" s="49"/>
      <c r="B81" s="19" t="s">
        <v>415</v>
      </c>
      <c r="C81" s="13" t="s">
        <v>8</v>
      </c>
      <c r="D81" s="13" t="s">
        <v>26</v>
      </c>
      <c r="E81" s="13" t="s">
        <v>237</v>
      </c>
      <c r="F81" s="14"/>
      <c r="G81" s="15">
        <f>SUM(G82:G86)</f>
        <v>596</v>
      </c>
      <c r="H81" s="15">
        <f>SUM(H82:H86)</f>
        <v>23.4</v>
      </c>
      <c r="I81" s="15">
        <f>SUM(I82:I86)</f>
        <v>619.40000000000009</v>
      </c>
    </row>
    <row r="82" spans="1:9" ht="22.5">
      <c r="A82" s="49"/>
      <c r="B82" s="19" t="s">
        <v>14</v>
      </c>
      <c r="C82" s="13" t="s">
        <v>8</v>
      </c>
      <c r="D82" s="13" t="s">
        <v>26</v>
      </c>
      <c r="E82" s="13" t="s">
        <v>237</v>
      </c>
      <c r="F82" s="14" t="s">
        <v>20</v>
      </c>
      <c r="G82" s="15">
        <v>272.3</v>
      </c>
      <c r="H82" s="15">
        <v>18</v>
      </c>
      <c r="I82" s="15">
        <f>G82+H82</f>
        <v>290.3</v>
      </c>
    </row>
    <row r="83" spans="1:9" ht="33.75">
      <c r="A83" s="49"/>
      <c r="B83" s="19" t="s">
        <v>92</v>
      </c>
      <c r="C83" s="13" t="s">
        <v>8</v>
      </c>
      <c r="D83" s="13" t="s">
        <v>26</v>
      </c>
      <c r="E83" s="13" t="s">
        <v>237</v>
      </c>
      <c r="F83" s="14" t="s">
        <v>93</v>
      </c>
      <c r="G83" s="15">
        <v>40.200000000000003</v>
      </c>
      <c r="H83" s="15">
        <v>5.4</v>
      </c>
      <c r="I83" s="15">
        <f>G83+H83</f>
        <v>45.6</v>
      </c>
    </row>
    <row r="84" spans="1:9" ht="22.5">
      <c r="A84" s="49"/>
      <c r="B84" s="19" t="s">
        <v>95</v>
      </c>
      <c r="C84" s="13" t="s">
        <v>8</v>
      </c>
      <c r="D84" s="13" t="s">
        <v>26</v>
      </c>
      <c r="E84" s="13" t="s">
        <v>237</v>
      </c>
      <c r="F84" s="14" t="s">
        <v>22</v>
      </c>
      <c r="G84" s="15">
        <v>280.5</v>
      </c>
      <c r="H84" s="15"/>
      <c r="I84" s="15">
        <f>G84+H84</f>
        <v>280.5</v>
      </c>
    </row>
    <row r="85" spans="1:9" ht="22.5">
      <c r="A85" s="49"/>
      <c r="B85" s="19" t="s">
        <v>545</v>
      </c>
      <c r="C85" s="13" t="s">
        <v>8</v>
      </c>
      <c r="D85" s="13" t="s">
        <v>26</v>
      </c>
      <c r="E85" s="13" t="s">
        <v>237</v>
      </c>
      <c r="F85" s="14" t="s">
        <v>544</v>
      </c>
      <c r="G85" s="15"/>
      <c r="H85" s="15">
        <v>3</v>
      </c>
      <c r="I85" s="15">
        <f>G85+H85</f>
        <v>3</v>
      </c>
    </row>
    <row r="86" spans="1:9">
      <c r="A86" s="49"/>
      <c r="B86" s="21" t="s">
        <v>111</v>
      </c>
      <c r="C86" s="13" t="s">
        <v>8</v>
      </c>
      <c r="D86" s="13" t="s">
        <v>26</v>
      </c>
      <c r="E86" s="13" t="s">
        <v>237</v>
      </c>
      <c r="F86" s="14" t="s">
        <v>112</v>
      </c>
      <c r="G86" s="15">
        <v>3</v>
      </c>
      <c r="H86" s="15">
        <v>-3</v>
      </c>
      <c r="I86" s="15">
        <f>G86+H86</f>
        <v>0</v>
      </c>
    </row>
    <row r="87" spans="1:9">
      <c r="A87" s="49" t="s">
        <v>32</v>
      </c>
      <c r="B87" s="53" t="s">
        <v>29</v>
      </c>
      <c r="C87" s="46" t="s">
        <v>8</v>
      </c>
      <c r="D87" s="46" t="s">
        <v>30</v>
      </c>
      <c r="E87" s="46"/>
      <c r="F87" s="61"/>
      <c r="G87" s="16">
        <f>G88</f>
        <v>2495.6999999999998</v>
      </c>
      <c r="H87" s="16">
        <f t="shared" ref="H87:I89" si="15">H88</f>
        <v>3251.4</v>
      </c>
      <c r="I87" s="16">
        <f t="shared" si="15"/>
        <v>5747.1</v>
      </c>
    </row>
    <row r="88" spans="1:9">
      <c r="A88" s="49"/>
      <c r="B88" s="19" t="s">
        <v>180</v>
      </c>
      <c r="C88" s="50" t="s">
        <v>8</v>
      </c>
      <c r="D88" s="50" t="s">
        <v>30</v>
      </c>
      <c r="E88" s="50" t="s">
        <v>164</v>
      </c>
      <c r="F88" s="50"/>
      <c r="G88" s="15">
        <f>G89+G91</f>
        <v>2495.6999999999998</v>
      </c>
      <c r="H88" s="15">
        <f t="shared" ref="H88:I88" si="16">H89+H91</f>
        <v>3251.4</v>
      </c>
      <c r="I88" s="15">
        <f t="shared" si="16"/>
        <v>5747.1</v>
      </c>
    </row>
    <row r="89" spans="1:9" ht="33.75">
      <c r="A89" s="49"/>
      <c r="B89" s="21" t="s">
        <v>241</v>
      </c>
      <c r="C89" s="13" t="s">
        <v>8</v>
      </c>
      <c r="D89" s="13" t="s">
        <v>30</v>
      </c>
      <c r="E89" s="13" t="s">
        <v>242</v>
      </c>
      <c r="F89" s="13"/>
      <c r="G89" s="15">
        <f>G90</f>
        <v>2495.6999999999998</v>
      </c>
      <c r="H89" s="15">
        <f t="shared" si="15"/>
        <v>-108</v>
      </c>
      <c r="I89" s="15">
        <f t="shared" si="15"/>
        <v>2387.6999999999998</v>
      </c>
    </row>
    <row r="90" spans="1:9">
      <c r="A90" s="49"/>
      <c r="B90" s="21" t="s">
        <v>31</v>
      </c>
      <c r="C90" s="13" t="s">
        <v>8</v>
      </c>
      <c r="D90" s="13" t="s">
        <v>30</v>
      </c>
      <c r="E90" s="13" t="s">
        <v>242</v>
      </c>
      <c r="F90" s="13">
        <v>870</v>
      </c>
      <c r="G90" s="15">
        <v>2495.6999999999998</v>
      </c>
      <c r="H90" s="15">
        <v>-108</v>
      </c>
      <c r="I90" s="15">
        <f>G90+H90</f>
        <v>2387.6999999999998</v>
      </c>
    </row>
    <row r="91" spans="1:9">
      <c r="A91" s="49"/>
      <c r="B91" s="21" t="s">
        <v>565</v>
      </c>
      <c r="C91" s="13" t="s">
        <v>8</v>
      </c>
      <c r="D91" s="13" t="s">
        <v>30</v>
      </c>
      <c r="E91" s="13" t="s">
        <v>566</v>
      </c>
      <c r="F91" s="13"/>
      <c r="G91" s="15">
        <f>SUM(G92)</f>
        <v>0</v>
      </c>
      <c r="H91" s="15">
        <f>SUM(H92)</f>
        <v>3359.4</v>
      </c>
      <c r="I91" s="15">
        <f>SUM(I92)</f>
        <v>3359.4</v>
      </c>
    </row>
    <row r="92" spans="1:9">
      <c r="A92" s="49"/>
      <c r="B92" s="21" t="s">
        <v>31</v>
      </c>
      <c r="C92" s="13" t="s">
        <v>8</v>
      </c>
      <c r="D92" s="13" t="s">
        <v>30</v>
      </c>
      <c r="E92" s="13" t="s">
        <v>566</v>
      </c>
      <c r="F92" s="13">
        <v>870</v>
      </c>
      <c r="G92" s="15"/>
      <c r="H92" s="15">
        <v>3359.4</v>
      </c>
      <c r="I92" s="15">
        <f>G92+H92</f>
        <v>3359.4</v>
      </c>
    </row>
    <row r="93" spans="1:9">
      <c r="A93" s="49" t="s">
        <v>177</v>
      </c>
      <c r="B93" s="53" t="s">
        <v>33</v>
      </c>
      <c r="C93" s="46" t="s">
        <v>8</v>
      </c>
      <c r="D93" s="46" t="s">
        <v>34</v>
      </c>
      <c r="E93" s="46"/>
      <c r="F93" s="61"/>
      <c r="G93" s="16">
        <f>G94+G101+G125+G129+G133</f>
        <v>23688.600000000002</v>
      </c>
      <c r="H93" s="16">
        <f t="shared" ref="H93:I93" si="17">H94+H101+H125+H129+H133</f>
        <v>-775.3</v>
      </c>
      <c r="I93" s="16">
        <f t="shared" si="17"/>
        <v>22913.300000000003</v>
      </c>
    </row>
    <row r="94" spans="1:9" ht="22.5">
      <c r="A94" s="49"/>
      <c r="B94" s="21" t="s">
        <v>189</v>
      </c>
      <c r="C94" s="13" t="s">
        <v>8</v>
      </c>
      <c r="D94" s="13" t="s">
        <v>34</v>
      </c>
      <c r="E94" s="13" t="s">
        <v>327</v>
      </c>
      <c r="F94" s="13"/>
      <c r="G94" s="15">
        <f>G95</f>
        <v>1827.4</v>
      </c>
      <c r="H94" s="15">
        <f>H95</f>
        <v>0</v>
      </c>
      <c r="I94" s="15">
        <f t="shared" ref="I94" si="18">I95</f>
        <v>1827.4</v>
      </c>
    </row>
    <row r="95" spans="1:9" ht="22.5">
      <c r="A95" s="49"/>
      <c r="B95" s="21" t="s">
        <v>190</v>
      </c>
      <c r="C95" s="13" t="s">
        <v>8</v>
      </c>
      <c r="D95" s="13" t="s">
        <v>34</v>
      </c>
      <c r="E95" s="13" t="s">
        <v>191</v>
      </c>
      <c r="F95" s="13"/>
      <c r="G95" s="15">
        <f>G96+G98</f>
        <v>1827.4</v>
      </c>
      <c r="H95" s="15">
        <f t="shared" ref="H95:I95" si="19">H96+H98</f>
        <v>0</v>
      </c>
      <c r="I95" s="15">
        <f t="shared" si="19"/>
        <v>1827.4</v>
      </c>
    </row>
    <row r="96" spans="1:9" ht="22.5">
      <c r="A96" s="49"/>
      <c r="B96" s="21" t="s">
        <v>336</v>
      </c>
      <c r="C96" s="13" t="s">
        <v>8</v>
      </c>
      <c r="D96" s="13" t="s">
        <v>34</v>
      </c>
      <c r="E96" s="13" t="s">
        <v>337</v>
      </c>
      <c r="F96" s="13"/>
      <c r="G96" s="15">
        <f t="shared" ref="G96:I96" si="20">G97</f>
        <v>1652.7</v>
      </c>
      <c r="H96" s="15">
        <f t="shared" si="20"/>
        <v>0</v>
      </c>
      <c r="I96" s="15">
        <f t="shared" si="20"/>
        <v>1652.7</v>
      </c>
    </row>
    <row r="97" spans="1:9" ht="22.5">
      <c r="A97" s="49"/>
      <c r="B97" s="19" t="s">
        <v>21</v>
      </c>
      <c r="C97" s="13" t="s">
        <v>8</v>
      </c>
      <c r="D97" s="13" t="s">
        <v>34</v>
      </c>
      <c r="E97" s="13" t="s">
        <v>337</v>
      </c>
      <c r="F97" s="13" t="s">
        <v>27</v>
      </c>
      <c r="G97" s="15">
        <v>1652.7</v>
      </c>
      <c r="H97" s="15"/>
      <c r="I97" s="15">
        <f>G97+H97</f>
        <v>1652.7</v>
      </c>
    </row>
    <row r="98" spans="1:9" ht="22.5">
      <c r="A98" s="49"/>
      <c r="B98" s="21" t="s">
        <v>328</v>
      </c>
      <c r="C98" s="13" t="s">
        <v>8</v>
      </c>
      <c r="D98" s="13" t="s">
        <v>34</v>
      </c>
      <c r="E98" s="13" t="s">
        <v>121</v>
      </c>
      <c r="F98" s="13"/>
      <c r="G98" s="15">
        <f t="shared" ref="G98:I98" si="21">SUM(G99:G100)</f>
        <v>174.7</v>
      </c>
      <c r="H98" s="15">
        <f t="shared" si="21"/>
        <v>0</v>
      </c>
      <c r="I98" s="15">
        <f t="shared" si="21"/>
        <v>174.7</v>
      </c>
    </row>
    <row r="99" spans="1:9" ht="22.5">
      <c r="A99" s="49"/>
      <c r="B99" s="19" t="s">
        <v>21</v>
      </c>
      <c r="C99" s="13" t="s">
        <v>8</v>
      </c>
      <c r="D99" s="13" t="s">
        <v>34</v>
      </c>
      <c r="E99" s="13" t="s">
        <v>121</v>
      </c>
      <c r="F99" s="13" t="s">
        <v>27</v>
      </c>
      <c r="G99" s="15">
        <v>10.199999999999999</v>
      </c>
      <c r="H99" s="15">
        <v>0</v>
      </c>
      <c r="I99" s="15">
        <f>G99+H99</f>
        <v>10.199999999999999</v>
      </c>
    </row>
    <row r="100" spans="1:9" ht="22.5">
      <c r="A100" s="49"/>
      <c r="B100" s="19" t="s">
        <v>95</v>
      </c>
      <c r="C100" s="13" t="s">
        <v>8</v>
      </c>
      <c r="D100" s="13" t="s">
        <v>34</v>
      </c>
      <c r="E100" s="13" t="s">
        <v>121</v>
      </c>
      <c r="F100" s="13" t="s">
        <v>22</v>
      </c>
      <c r="G100" s="15">
        <v>164.5</v>
      </c>
      <c r="H100" s="15"/>
      <c r="I100" s="15">
        <f>G100+H100</f>
        <v>164.5</v>
      </c>
    </row>
    <row r="101" spans="1:9" ht="22.5">
      <c r="A101" s="49"/>
      <c r="B101" s="19" t="s">
        <v>184</v>
      </c>
      <c r="C101" s="13" t="s">
        <v>8</v>
      </c>
      <c r="D101" s="13" t="s">
        <v>34</v>
      </c>
      <c r="E101" s="13" t="s">
        <v>183</v>
      </c>
      <c r="F101" s="13"/>
      <c r="G101" s="15">
        <f>G102+G120+G117</f>
        <v>18297.7</v>
      </c>
      <c r="H101" s="15">
        <f>H102+H120+H117</f>
        <v>-520.4</v>
      </c>
      <c r="I101" s="15">
        <f>I102+I120+I117</f>
        <v>17777.3</v>
      </c>
    </row>
    <row r="102" spans="1:9" ht="22.5">
      <c r="A102" s="49"/>
      <c r="B102" s="19" t="s">
        <v>302</v>
      </c>
      <c r="C102" s="13" t="s">
        <v>8</v>
      </c>
      <c r="D102" s="13" t="s">
        <v>34</v>
      </c>
      <c r="E102" s="14" t="s">
        <v>303</v>
      </c>
      <c r="F102" s="14"/>
      <c r="G102" s="15">
        <f>G103</f>
        <v>18244.2</v>
      </c>
      <c r="H102" s="15">
        <f>H103</f>
        <v>-520.4</v>
      </c>
      <c r="I102" s="15">
        <f>I103</f>
        <v>17723.8</v>
      </c>
    </row>
    <row r="103" spans="1:9" ht="22.5">
      <c r="A103" s="49"/>
      <c r="B103" s="21" t="s">
        <v>114</v>
      </c>
      <c r="C103" s="13" t="s">
        <v>8</v>
      </c>
      <c r="D103" s="13" t="s">
        <v>34</v>
      </c>
      <c r="E103" s="14" t="s">
        <v>244</v>
      </c>
      <c r="F103" s="14"/>
      <c r="G103" s="15">
        <f>SUM(G104,G107,G114)</f>
        <v>18244.2</v>
      </c>
      <c r="H103" s="15">
        <f>SUM(H104,H107,H114)</f>
        <v>-520.4</v>
      </c>
      <c r="I103" s="15">
        <f>SUM(I104,I107,I114)</f>
        <v>17723.8</v>
      </c>
    </row>
    <row r="104" spans="1:9" ht="22.5">
      <c r="A104" s="49"/>
      <c r="B104" s="21" t="s">
        <v>115</v>
      </c>
      <c r="C104" s="13" t="s">
        <v>8</v>
      </c>
      <c r="D104" s="13" t="s">
        <v>34</v>
      </c>
      <c r="E104" s="14" t="s">
        <v>245</v>
      </c>
      <c r="F104" s="14"/>
      <c r="G104" s="15">
        <f>G105+G106</f>
        <v>12889.2</v>
      </c>
      <c r="H104" s="15">
        <f>H105+H106</f>
        <v>-520.4</v>
      </c>
      <c r="I104" s="15">
        <f>I105+I106</f>
        <v>12368.8</v>
      </c>
    </row>
    <row r="105" spans="1:9">
      <c r="A105" s="49"/>
      <c r="B105" s="21" t="s">
        <v>162</v>
      </c>
      <c r="C105" s="13" t="s">
        <v>8</v>
      </c>
      <c r="D105" s="13" t="s">
        <v>34</v>
      </c>
      <c r="E105" s="14" t="s">
        <v>245</v>
      </c>
      <c r="F105" s="14" t="s">
        <v>35</v>
      </c>
      <c r="G105" s="15">
        <v>9899.5</v>
      </c>
      <c r="H105" s="15">
        <v>-399.7</v>
      </c>
      <c r="I105" s="15">
        <f>G105+H105</f>
        <v>9499.7999999999993</v>
      </c>
    </row>
    <row r="106" spans="1:9" ht="22.5">
      <c r="A106" s="49"/>
      <c r="B106" s="21" t="s">
        <v>163</v>
      </c>
      <c r="C106" s="13" t="s">
        <v>8</v>
      </c>
      <c r="D106" s="13" t="s">
        <v>34</v>
      </c>
      <c r="E106" s="14" t="s">
        <v>245</v>
      </c>
      <c r="F106" s="14" t="s">
        <v>116</v>
      </c>
      <c r="G106" s="15">
        <v>2989.7</v>
      </c>
      <c r="H106" s="15">
        <v>-120.7</v>
      </c>
      <c r="I106" s="15">
        <f>G106+H106</f>
        <v>2869</v>
      </c>
    </row>
    <row r="107" spans="1:9" ht="22.5">
      <c r="A107" s="49"/>
      <c r="B107" s="21" t="s">
        <v>117</v>
      </c>
      <c r="C107" s="13" t="s">
        <v>8</v>
      </c>
      <c r="D107" s="13" t="s">
        <v>34</v>
      </c>
      <c r="E107" s="14" t="s">
        <v>246</v>
      </c>
      <c r="F107" s="14"/>
      <c r="G107" s="15">
        <f>SUM(G108:G113)</f>
        <v>4723.2000000000007</v>
      </c>
      <c r="H107" s="15">
        <f>SUM(H108:H113)</f>
        <v>-6.3000000000000007</v>
      </c>
      <c r="I107" s="15">
        <f>SUM(I108:I113)</f>
        <v>4716.9000000000005</v>
      </c>
    </row>
    <row r="108" spans="1:9" ht="22.5">
      <c r="A108" s="49"/>
      <c r="B108" s="21" t="s">
        <v>338</v>
      </c>
      <c r="C108" s="13" t="s">
        <v>8</v>
      </c>
      <c r="D108" s="13" t="s">
        <v>34</v>
      </c>
      <c r="E108" s="14" t="s">
        <v>246</v>
      </c>
      <c r="F108" s="14" t="s">
        <v>339</v>
      </c>
      <c r="G108" s="15">
        <v>38.200000000000003</v>
      </c>
      <c r="H108" s="15"/>
      <c r="I108" s="15">
        <f t="shared" ref="I108:I113" si="22">G108+H108</f>
        <v>38.200000000000003</v>
      </c>
    </row>
    <row r="109" spans="1:9" ht="22.5">
      <c r="A109" s="49"/>
      <c r="B109" s="21" t="s">
        <v>21</v>
      </c>
      <c r="C109" s="13" t="s">
        <v>8</v>
      </c>
      <c r="D109" s="13" t="s">
        <v>34</v>
      </c>
      <c r="E109" s="14" t="s">
        <v>246</v>
      </c>
      <c r="F109" s="14" t="s">
        <v>27</v>
      </c>
      <c r="G109" s="15">
        <v>613</v>
      </c>
      <c r="H109" s="15"/>
      <c r="I109" s="15">
        <f t="shared" si="22"/>
        <v>613</v>
      </c>
    </row>
    <row r="110" spans="1:9" ht="22.5">
      <c r="A110" s="49"/>
      <c r="B110" s="21" t="s">
        <v>95</v>
      </c>
      <c r="C110" s="13" t="s">
        <v>8</v>
      </c>
      <c r="D110" s="13" t="s">
        <v>34</v>
      </c>
      <c r="E110" s="14" t="s">
        <v>246</v>
      </c>
      <c r="F110" s="14" t="s">
        <v>22</v>
      </c>
      <c r="G110" s="15">
        <v>3828.6000000000004</v>
      </c>
      <c r="H110" s="15">
        <v>-6.3</v>
      </c>
      <c r="I110" s="15">
        <f t="shared" si="22"/>
        <v>3822.3</v>
      </c>
    </row>
    <row r="111" spans="1:9">
      <c r="A111" s="49"/>
      <c r="B111" s="21" t="s">
        <v>23</v>
      </c>
      <c r="C111" s="13" t="s">
        <v>8</v>
      </c>
      <c r="D111" s="13" t="s">
        <v>34</v>
      </c>
      <c r="E111" s="14" t="s">
        <v>246</v>
      </c>
      <c r="F111" s="14" t="s">
        <v>103</v>
      </c>
      <c r="G111" s="15">
        <v>229.60000000000002</v>
      </c>
      <c r="H111" s="15">
        <v>-2.5</v>
      </c>
      <c r="I111" s="15">
        <f t="shared" si="22"/>
        <v>227.10000000000002</v>
      </c>
    </row>
    <row r="112" spans="1:9">
      <c r="A112" s="49"/>
      <c r="B112" s="21" t="s">
        <v>104</v>
      </c>
      <c r="C112" s="13" t="s">
        <v>8</v>
      </c>
      <c r="D112" s="13" t="s">
        <v>34</v>
      </c>
      <c r="E112" s="14" t="s">
        <v>246</v>
      </c>
      <c r="F112" s="14" t="s">
        <v>36</v>
      </c>
      <c r="G112" s="15">
        <v>8.8000000000000007</v>
      </c>
      <c r="H112" s="15">
        <v>2.5</v>
      </c>
      <c r="I112" s="15">
        <f t="shared" si="22"/>
        <v>11.3</v>
      </c>
    </row>
    <row r="113" spans="1:9">
      <c r="A113" s="49"/>
      <c r="B113" s="21" t="s">
        <v>111</v>
      </c>
      <c r="C113" s="13" t="s">
        <v>8</v>
      </c>
      <c r="D113" s="13" t="s">
        <v>34</v>
      </c>
      <c r="E113" s="14" t="s">
        <v>246</v>
      </c>
      <c r="F113" s="14" t="s">
        <v>112</v>
      </c>
      <c r="G113" s="15">
        <v>5</v>
      </c>
      <c r="H113" s="15"/>
      <c r="I113" s="15">
        <f t="shared" si="22"/>
        <v>5</v>
      </c>
    </row>
    <row r="114" spans="1:9" ht="22.5">
      <c r="A114" s="49"/>
      <c r="B114" s="21" t="s">
        <v>243</v>
      </c>
      <c r="C114" s="13" t="s">
        <v>8</v>
      </c>
      <c r="D114" s="13" t="s">
        <v>34</v>
      </c>
      <c r="E114" s="14" t="s">
        <v>247</v>
      </c>
      <c r="F114" s="14"/>
      <c r="G114" s="15">
        <f>SUM(G115:G116)</f>
        <v>631.79999999999995</v>
      </c>
      <c r="H114" s="15">
        <f>SUM(H115:H116)</f>
        <v>6.3</v>
      </c>
      <c r="I114" s="15">
        <f>SUM(I115:I116)</f>
        <v>638.09999999999991</v>
      </c>
    </row>
    <row r="115" spans="1:9" ht="22.5">
      <c r="A115" s="49"/>
      <c r="B115" s="21" t="s">
        <v>95</v>
      </c>
      <c r="C115" s="13" t="s">
        <v>8</v>
      </c>
      <c r="D115" s="13" t="s">
        <v>34</v>
      </c>
      <c r="E115" s="14" t="s">
        <v>247</v>
      </c>
      <c r="F115" s="14" t="s">
        <v>22</v>
      </c>
      <c r="G115" s="15">
        <v>23.6</v>
      </c>
      <c r="H115" s="15">
        <v>6.3</v>
      </c>
      <c r="I115" s="15">
        <f>G115+H115</f>
        <v>29.900000000000002</v>
      </c>
    </row>
    <row r="116" spans="1:9">
      <c r="A116" s="49"/>
      <c r="B116" s="21" t="s">
        <v>304</v>
      </c>
      <c r="C116" s="13" t="s">
        <v>8</v>
      </c>
      <c r="D116" s="13" t="s">
        <v>34</v>
      </c>
      <c r="E116" s="14" t="s">
        <v>247</v>
      </c>
      <c r="F116" s="14" t="s">
        <v>305</v>
      </c>
      <c r="G116" s="15">
        <v>608.19999999999993</v>
      </c>
      <c r="H116" s="15"/>
      <c r="I116" s="15">
        <f>G116+H116</f>
        <v>608.19999999999993</v>
      </c>
    </row>
    <row r="117" spans="1:9">
      <c r="A117" s="49"/>
      <c r="B117" s="21" t="s">
        <v>185</v>
      </c>
      <c r="C117" s="13" t="s">
        <v>8</v>
      </c>
      <c r="D117" s="13" t="s">
        <v>34</v>
      </c>
      <c r="E117" s="13" t="s">
        <v>186</v>
      </c>
      <c r="F117" s="14"/>
      <c r="G117" s="15">
        <f t="shared" ref="G117:I118" si="23">G118</f>
        <v>47.9</v>
      </c>
      <c r="H117" s="15">
        <f t="shared" si="23"/>
        <v>0</v>
      </c>
      <c r="I117" s="15">
        <f t="shared" si="23"/>
        <v>47.9</v>
      </c>
    </row>
    <row r="118" spans="1:9">
      <c r="A118" s="49"/>
      <c r="B118" s="21" t="s">
        <v>279</v>
      </c>
      <c r="C118" s="13" t="s">
        <v>8</v>
      </c>
      <c r="D118" s="13" t="s">
        <v>34</v>
      </c>
      <c r="E118" s="13" t="s">
        <v>122</v>
      </c>
      <c r="F118" s="14"/>
      <c r="G118" s="15">
        <f t="shared" si="23"/>
        <v>47.9</v>
      </c>
      <c r="H118" s="15">
        <f t="shared" si="23"/>
        <v>0</v>
      </c>
      <c r="I118" s="15">
        <f t="shared" si="23"/>
        <v>47.9</v>
      </c>
    </row>
    <row r="119" spans="1:9">
      <c r="A119" s="49"/>
      <c r="B119" s="21" t="s">
        <v>96</v>
      </c>
      <c r="C119" s="13" t="s">
        <v>8</v>
      </c>
      <c r="D119" s="13" t="s">
        <v>34</v>
      </c>
      <c r="E119" s="13" t="s">
        <v>122</v>
      </c>
      <c r="F119" s="14" t="s">
        <v>36</v>
      </c>
      <c r="G119" s="15">
        <v>47.9</v>
      </c>
      <c r="H119" s="15"/>
      <c r="I119" s="15">
        <f>G119+H119</f>
        <v>47.9</v>
      </c>
    </row>
    <row r="120" spans="1:9">
      <c r="A120" s="49"/>
      <c r="B120" s="19" t="s">
        <v>187</v>
      </c>
      <c r="C120" s="13" t="s">
        <v>8</v>
      </c>
      <c r="D120" s="13" t="s">
        <v>34</v>
      </c>
      <c r="E120" s="13" t="s">
        <v>188</v>
      </c>
      <c r="F120" s="13"/>
      <c r="G120" s="15">
        <f t="shared" ref="G120:I121" si="24">G121</f>
        <v>5.6</v>
      </c>
      <c r="H120" s="15">
        <f t="shared" si="24"/>
        <v>0</v>
      </c>
      <c r="I120" s="15">
        <f t="shared" si="24"/>
        <v>5.6</v>
      </c>
    </row>
    <row r="121" spans="1:9">
      <c r="A121" s="49"/>
      <c r="B121" s="21" t="s">
        <v>342</v>
      </c>
      <c r="C121" s="13" t="s">
        <v>8</v>
      </c>
      <c r="D121" s="13" t="s">
        <v>34</v>
      </c>
      <c r="E121" s="13" t="s">
        <v>340</v>
      </c>
      <c r="F121" s="13"/>
      <c r="G121" s="15">
        <f t="shared" si="24"/>
        <v>5.6</v>
      </c>
      <c r="H121" s="15">
        <f t="shared" si="24"/>
        <v>0</v>
      </c>
      <c r="I121" s="15">
        <f t="shared" si="24"/>
        <v>5.6</v>
      </c>
    </row>
    <row r="122" spans="1:9" ht="33.75">
      <c r="A122" s="49"/>
      <c r="B122" s="21" t="s">
        <v>343</v>
      </c>
      <c r="C122" s="13" t="s">
        <v>8</v>
      </c>
      <c r="D122" s="13" t="s">
        <v>34</v>
      </c>
      <c r="E122" s="13" t="s">
        <v>458</v>
      </c>
      <c r="F122" s="13"/>
      <c r="G122" s="15">
        <f>SUM(G123:G124)</f>
        <v>5.6</v>
      </c>
      <c r="H122" s="15">
        <f>SUM(H123:H124)</f>
        <v>0</v>
      </c>
      <c r="I122" s="15">
        <f>SUM(I123:I124)</f>
        <v>5.6</v>
      </c>
    </row>
    <row r="123" spans="1:9">
      <c r="A123" s="49"/>
      <c r="B123" s="21" t="s">
        <v>402</v>
      </c>
      <c r="C123" s="13" t="s">
        <v>8</v>
      </c>
      <c r="D123" s="13" t="s">
        <v>34</v>
      </c>
      <c r="E123" s="13" t="s">
        <v>458</v>
      </c>
      <c r="F123" s="13" t="s">
        <v>341</v>
      </c>
      <c r="G123" s="15">
        <v>0.3</v>
      </c>
      <c r="H123" s="15"/>
      <c r="I123" s="15">
        <f>SUM(G123:H123)</f>
        <v>0.3</v>
      </c>
    </row>
    <row r="124" spans="1:9">
      <c r="A124" s="49"/>
      <c r="B124" s="21" t="s">
        <v>403</v>
      </c>
      <c r="C124" s="13" t="s">
        <v>8</v>
      </c>
      <c r="D124" s="13" t="s">
        <v>34</v>
      </c>
      <c r="E124" s="13" t="s">
        <v>458</v>
      </c>
      <c r="F124" s="13" t="s">
        <v>341</v>
      </c>
      <c r="G124" s="15">
        <v>5.3</v>
      </c>
      <c r="H124" s="15"/>
      <c r="I124" s="15">
        <f>SUM(G124:H124)</f>
        <v>5.3</v>
      </c>
    </row>
    <row r="125" spans="1:9" ht="33.75">
      <c r="A125" s="49"/>
      <c r="B125" s="12" t="s">
        <v>309</v>
      </c>
      <c r="C125" s="13" t="s">
        <v>8</v>
      </c>
      <c r="D125" s="13" t="s">
        <v>34</v>
      </c>
      <c r="E125" s="13" t="s">
        <v>196</v>
      </c>
      <c r="F125" s="13"/>
      <c r="G125" s="15">
        <f t="shared" ref="G125:I127" si="25">G126</f>
        <v>371</v>
      </c>
      <c r="H125" s="15">
        <f t="shared" si="25"/>
        <v>0</v>
      </c>
      <c r="I125" s="15">
        <f t="shared" si="25"/>
        <v>371</v>
      </c>
    </row>
    <row r="126" spans="1:9">
      <c r="A126" s="49"/>
      <c r="B126" s="21" t="s">
        <v>320</v>
      </c>
      <c r="C126" s="13" t="s">
        <v>8</v>
      </c>
      <c r="D126" s="13" t="s">
        <v>34</v>
      </c>
      <c r="E126" s="13" t="s">
        <v>200</v>
      </c>
      <c r="F126" s="13"/>
      <c r="G126" s="15">
        <f t="shared" si="25"/>
        <v>371</v>
      </c>
      <c r="H126" s="15">
        <f t="shared" si="25"/>
        <v>0</v>
      </c>
      <c r="I126" s="15">
        <f t="shared" si="25"/>
        <v>371</v>
      </c>
    </row>
    <row r="127" spans="1:9">
      <c r="A127" s="49"/>
      <c r="B127" s="21" t="s">
        <v>321</v>
      </c>
      <c r="C127" s="13" t="s">
        <v>8</v>
      </c>
      <c r="D127" s="13" t="s">
        <v>34</v>
      </c>
      <c r="E127" s="13" t="s">
        <v>322</v>
      </c>
      <c r="F127" s="13"/>
      <c r="G127" s="15">
        <f t="shared" si="25"/>
        <v>371</v>
      </c>
      <c r="H127" s="15">
        <f t="shared" si="25"/>
        <v>0</v>
      </c>
      <c r="I127" s="15">
        <f t="shared" si="25"/>
        <v>371</v>
      </c>
    </row>
    <row r="128" spans="1:9" ht="22.5">
      <c r="A128" s="49"/>
      <c r="B128" s="19" t="s">
        <v>95</v>
      </c>
      <c r="C128" s="13" t="s">
        <v>8</v>
      </c>
      <c r="D128" s="13" t="s">
        <v>34</v>
      </c>
      <c r="E128" s="13" t="s">
        <v>322</v>
      </c>
      <c r="F128" s="13" t="s">
        <v>22</v>
      </c>
      <c r="G128" s="15">
        <v>371</v>
      </c>
      <c r="H128" s="15">
        <v>0</v>
      </c>
      <c r="I128" s="15">
        <f>G128+H128</f>
        <v>371</v>
      </c>
    </row>
    <row r="129" spans="1:9" ht="22.5">
      <c r="A129" s="49"/>
      <c r="B129" s="20" t="s">
        <v>181</v>
      </c>
      <c r="C129" s="13" t="s">
        <v>8</v>
      </c>
      <c r="D129" s="13" t="s">
        <v>34</v>
      </c>
      <c r="E129" s="13" t="s">
        <v>182</v>
      </c>
      <c r="F129" s="13"/>
      <c r="G129" s="15">
        <f t="shared" ref="G129:I130" si="26">G130</f>
        <v>0</v>
      </c>
      <c r="H129" s="15">
        <f t="shared" si="26"/>
        <v>0</v>
      </c>
      <c r="I129" s="15">
        <f t="shared" si="26"/>
        <v>0</v>
      </c>
    </row>
    <row r="130" spans="1:9" ht="22.5">
      <c r="A130" s="49"/>
      <c r="B130" s="22" t="s">
        <v>365</v>
      </c>
      <c r="C130" s="13" t="s">
        <v>8</v>
      </c>
      <c r="D130" s="13" t="s">
        <v>34</v>
      </c>
      <c r="E130" s="13" t="s">
        <v>363</v>
      </c>
      <c r="F130" s="13"/>
      <c r="G130" s="15">
        <f t="shared" si="26"/>
        <v>0</v>
      </c>
      <c r="H130" s="15">
        <f t="shared" si="26"/>
        <v>0</v>
      </c>
      <c r="I130" s="15">
        <f t="shared" si="26"/>
        <v>0</v>
      </c>
    </row>
    <row r="131" spans="1:9" ht="33.75">
      <c r="A131" s="49"/>
      <c r="B131" s="20" t="s">
        <v>366</v>
      </c>
      <c r="C131" s="13" t="s">
        <v>8</v>
      </c>
      <c r="D131" s="13" t="s">
        <v>34</v>
      </c>
      <c r="E131" s="13" t="s">
        <v>364</v>
      </c>
      <c r="F131" s="13"/>
      <c r="G131" s="15">
        <f>SUM(G132:G132)</f>
        <v>0</v>
      </c>
      <c r="H131" s="15">
        <f>SUM(H132:H132)</f>
        <v>0</v>
      </c>
      <c r="I131" s="15">
        <f>SUM(I132:I132)</f>
        <v>0</v>
      </c>
    </row>
    <row r="132" spans="1:9" ht="22.5">
      <c r="A132" s="49"/>
      <c r="B132" s="21" t="s">
        <v>95</v>
      </c>
      <c r="C132" s="13" t="s">
        <v>8</v>
      </c>
      <c r="D132" s="13" t="s">
        <v>34</v>
      </c>
      <c r="E132" s="13" t="s">
        <v>364</v>
      </c>
      <c r="F132" s="13" t="s">
        <v>22</v>
      </c>
      <c r="G132" s="15"/>
      <c r="H132" s="15">
        <f>133-133</f>
        <v>0</v>
      </c>
      <c r="I132" s="15">
        <f>G132+H132</f>
        <v>0</v>
      </c>
    </row>
    <row r="133" spans="1:9">
      <c r="A133" s="49"/>
      <c r="B133" s="19" t="s">
        <v>180</v>
      </c>
      <c r="C133" s="13" t="s">
        <v>8</v>
      </c>
      <c r="D133" s="13" t="s">
        <v>34</v>
      </c>
      <c r="E133" s="13" t="s">
        <v>164</v>
      </c>
      <c r="F133" s="13"/>
      <c r="G133" s="15">
        <f>G134+G139+G141+G146+G150</f>
        <v>3192.5</v>
      </c>
      <c r="H133" s="15">
        <f>H134+H139+H141+H146+H150</f>
        <v>-254.90000000000003</v>
      </c>
      <c r="I133" s="15">
        <f>I134+I139+I141+I146+I150</f>
        <v>2937.6000000000004</v>
      </c>
    </row>
    <row r="134" spans="1:9">
      <c r="A134" s="49"/>
      <c r="B134" s="12" t="s">
        <v>107</v>
      </c>
      <c r="C134" s="13" t="s">
        <v>8</v>
      </c>
      <c r="D134" s="13" t="s">
        <v>34</v>
      </c>
      <c r="E134" s="13" t="s">
        <v>459</v>
      </c>
      <c r="F134" s="14"/>
      <c r="G134" s="15">
        <f>SUM(G135:G138)</f>
        <v>962.1</v>
      </c>
      <c r="H134" s="15">
        <f>SUM(H135:H138)</f>
        <v>0</v>
      </c>
      <c r="I134" s="15">
        <f>SUM(I135:I138)</f>
        <v>962.1</v>
      </c>
    </row>
    <row r="135" spans="1:9">
      <c r="A135" s="49"/>
      <c r="B135" s="12" t="s">
        <v>91</v>
      </c>
      <c r="C135" s="13" t="s">
        <v>8</v>
      </c>
      <c r="D135" s="13" t="s">
        <v>34</v>
      </c>
      <c r="E135" s="13" t="s">
        <v>459</v>
      </c>
      <c r="F135" s="14" t="s">
        <v>13</v>
      </c>
      <c r="G135" s="15">
        <f>339.9+28.4</f>
        <v>368.29999999999995</v>
      </c>
      <c r="H135" s="15"/>
      <c r="I135" s="15">
        <f>G135+H135</f>
        <v>368.29999999999995</v>
      </c>
    </row>
    <row r="136" spans="1:9" ht="33.75">
      <c r="A136" s="49"/>
      <c r="B136" s="12" t="s">
        <v>92</v>
      </c>
      <c r="C136" s="13" t="s">
        <v>8</v>
      </c>
      <c r="D136" s="13" t="s">
        <v>34</v>
      </c>
      <c r="E136" s="13" t="s">
        <v>459</v>
      </c>
      <c r="F136" s="14" t="s">
        <v>93</v>
      </c>
      <c r="G136" s="15">
        <f>102.6+8.6</f>
        <v>111.19999999999999</v>
      </c>
      <c r="H136" s="15"/>
      <c r="I136" s="15">
        <f>G136+H136</f>
        <v>111.19999999999999</v>
      </c>
    </row>
    <row r="137" spans="1:9" ht="22.5">
      <c r="A137" s="49"/>
      <c r="B137" s="12" t="s">
        <v>21</v>
      </c>
      <c r="C137" s="13" t="s">
        <v>8</v>
      </c>
      <c r="D137" s="13" t="s">
        <v>34</v>
      </c>
      <c r="E137" s="13" t="s">
        <v>459</v>
      </c>
      <c r="F137" s="14">
        <v>242</v>
      </c>
      <c r="G137" s="15">
        <f>36.5+90</f>
        <v>126.5</v>
      </c>
      <c r="H137" s="15"/>
      <c r="I137" s="15">
        <f>G137+H137</f>
        <v>126.5</v>
      </c>
    </row>
    <row r="138" spans="1:9" ht="22.5">
      <c r="A138" s="49"/>
      <c r="B138" s="12" t="s">
        <v>95</v>
      </c>
      <c r="C138" s="13" t="s">
        <v>8</v>
      </c>
      <c r="D138" s="13" t="s">
        <v>34</v>
      </c>
      <c r="E138" s="13" t="s">
        <v>459</v>
      </c>
      <c r="F138" s="14">
        <v>244</v>
      </c>
      <c r="G138" s="15">
        <f>483.1-127</f>
        <v>356.1</v>
      </c>
      <c r="H138" s="15"/>
      <c r="I138" s="15">
        <f>G138+H138</f>
        <v>356.1</v>
      </c>
    </row>
    <row r="139" spans="1:9" ht="22.5">
      <c r="A139" s="49"/>
      <c r="B139" s="18" t="s">
        <v>221</v>
      </c>
      <c r="C139" s="13" t="s">
        <v>8</v>
      </c>
      <c r="D139" s="13" t="s">
        <v>34</v>
      </c>
      <c r="E139" s="14" t="s">
        <v>460</v>
      </c>
      <c r="F139" s="14"/>
      <c r="G139" s="15">
        <f>G140</f>
        <v>72.400000000000006</v>
      </c>
      <c r="H139" s="15">
        <f>H140</f>
        <v>0</v>
      </c>
      <c r="I139" s="15">
        <f>I140</f>
        <v>72.400000000000006</v>
      </c>
    </row>
    <row r="140" spans="1:9" ht="22.5">
      <c r="A140" s="49"/>
      <c r="B140" s="12" t="s">
        <v>95</v>
      </c>
      <c r="C140" s="13" t="s">
        <v>8</v>
      </c>
      <c r="D140" s="13" t="s">
        <v>34</v>
      </c>
      <c r="E140" s="14" t="s">
        <v>460</v>
      </c>
      <c r="F140" s="14">
        <v>244</v>
      </c>
      <c r="G140" s="15">
        <v>72.400000000000006</v>
      </c>
      <c r="H140" s="15"/>
      <c r="I140" s="15">
        <f>G140+H140</f>
        <v>72.400000000000006</v>
      </c>
    </row>
    <row r="141" spans="1:9" ht="45">
      <c r="A141" s="49"/>
      <c r="B141" s="18" t="s">
        <v>220</v>
      </c>
      <c r="C141" s="13" t="s">
        <v>8</v>
      </c>
      <c r="D141" s="13" t="s">
        <v>34</v>
      </c>
      <c r="E141" s="14" t="s">
        <v>461</v>
      </c>
      <c r="F141" s="14"/>
      <c r="G141" s="15">
        <f>SUM(G142:G145)</f>
        <v>252.5</v>
      </c>
      <c r="H141" s="15">
        <f>SUM(H142:H145)</f>
        <v>0</v>
      </c>
      <c r="I141" s="15">
        <f>SUM(I142:I145)</f>
        <v>252.5</v>
      </c>
    </row>
    <row r="142" spans="1:9">
      <c r="A142" s="49"/>
      <c r="B142" s="12" t="s">
        <v>91</v>
      </c>
      <c r="C142" s="13" t="s">
        <v>8</v>
      </c>
      <c r="D142" s="13" t="s">
        <v>34</v>
      </c>
      <c r="E142" s="14" t="s">
        <v>461</v>
      </c>
      <c r="F142" s="14" t="s">
        <v>13</v>
      </c>
      <c r="G142" s="15">
        <v>84</v>
      </c>
      <c r="H142" s="15">
        <v>4.5999999999999996</v>
      </c>
      <c r="I142" s="15">
        <f>G142+H142</f>
        <v>88.6</v>
      </c>
    </row>
    <row r="143" spans="1:9" ht="33.75">
      <c r="A143" s="49"/>
      <c r="B143" s="12" t="s">
        <v>92</v>
      </c>
      <c r="C143" s="13" t="s">
        <v>8</v>
      </c>
      <c r="D143" s="13" t="s">
        <v>34</v>
      </c>
      <c r="E143" s="14" t="s">
        <v>461</v>
      </c>
      <c r="F143" s="14" t="s">
        <v>93</v>
      </c>
      <c r="G143" s="15">
        <v>25.4</v>
      </c>
      <c r="H143" s="15">
        <v>1.4</v>
      </c>
      <c r="I143" s="15">
        <f>G143+H143</f>
        <v>26.799999999999997</v>
      </c>
    </row>
    <row r="144" spans="1:9" ht="22.5">
      <c r="A144" s="49"/>
      <c r="B144" s="12" t="s">
        <v>21</v>
      </c>
      <c r="C144" s="13" t="s">
        <v>8</v>
      </c>
      <c r="D144" s="13" t="s">
        <v>34</v>
      </c>
      <c r="E144" s="14" t="s">
        <v>461</v>
      </c>
      <c r="F144" s="14" t="s">
        <v>27</v>
      </c>
      <c r="G144" s="15">
        <v>48.400000000000006</v>
      </c>
      <c r="H144" s="15"/>
      <c r="I144" s="15">
        <f>G144+H144</f>
        <v>48.400000000000006</v>
      </c>
    </row>
    <row r="145" spans="1:9" ht="22.5">
      <c r="A145" s="49"/>
      <c r="B145" s="12" t="s">
        <v>95</v>
      </c>
      <c r="C145" s="13" t="s">
        <v>8</v>
      </c>
      <c r="D145" s="13" t="s">
        <v>34</v>
      </c>
      <c r="E145" s="14" t="s">
        <v>461</v>
      </c>
      <c r="F145" s="14">
        <v>244</v>
      </c>
      <c r="G145" s="15">
        <v>94.7</v>
      </c>
      <c r="H145" s="15">
        <v>-6</v>
      </c>
      <c r="I145" s="15">
        <f>G145+H145</f>
        <v>88.7</v>
      </c>
    </row>
    <row r="146" spans="1:9" ht="22.5">
      <c r="A146" s="49"/>
      <c r="B146" s="21" t="s">
        <v>345</v>
      </c>
      <c r="C146" s="13" t="s">
        <v>8</v>
      </c>
      <c r="D146" s="13" t="s">
        <v>34</v>
      </c>
      <c r="E146" s="14" t="s">
        <v>344</v>
      </c>
      <c r="F146" s="14"/>
      <c r="G146" s="15">
        <f>SUM(G147:G149)</f>
        <v>1367.9</v>
      </c>
      <c r="H146" s="15">
        <f>SUM(H147:H149)</f>
        <v>-256.60000000000002</v>
      </c>
      <c r="I146" s="15">
        <f>SUM(I147:I149)</f>
        <v>1111.3</v>
      </c>
    </row>
    <row r="147" spans="1:9" ht="22.5">
      <c r="A147" s="49"/>
      <c r="B147" s="21" t="s">
        <v>95</v>
      </c>
      <c r="C147" s="13" t="s">
        <v>8</v>
      </c>
      <c r="D147" s="13" t="s">
        <v>34</v>
      </c>
      <c r="E147" s="14" t="s">
        <v>344</v>
      </c>
      <c r="F147" s="14" t="s">
        <v>22</v>
      </c>
      <c r="G147" s="15">
        <v>235.9</v>
      </c>
      <c r="H147" s="15"/>
      <c r="I147" s="15">
        <f>G147+H147</f>
        <v>235.9</v>
      </c>
    </row>
    <row r="148" spans="1:9" ht="22.5">
      <c r="A148" s="49"/>
      <c r="B148" s="21" t="s">
        <v>545</v>
      </c>
      <c r="C148" s="13" t="s">
        <v>8</v>
      </c>
      <c r="D148" s="13" t="s">
        <v>34</v>
      </c>
      <c r="E148" s="14" t="s">
        <v>344</v>
      </c>
      <c r="F148" s="14" t="s">
        <v>544</v>
      </c>
      <c r="G148" s="15"/>
      <c r="H148" s="15">
        <v>43.4</v>
      </c>
      <c r="I148" s="15">
        <f>G148+H148</f>
        <v>43.4</v>
      </c>
    </row>
    <row r="149" spans="1:9">
      <c r="A149" s="49"/>
      <c r="B149" s="21" t="s">
        <v>111</v>
      </c>
      <c r="C149" s="13" t="s">
        <v>8</v>
      </c>
      <c r="D149" s="13" t="s">
        <v>34</v>
      </c>
      <c r="E149" s="14" t="s">
        <v>344</v>
      </c>
      <c r="F149" s="14" t="s">
        <v>112</v>
      </c>
      <c r="G149" s="15">
        <v>1132</v>
      </c>
      <c r="H149" s="15">
        <f>-300-50+50</f>
        <v>-300</v>
      </c>
      <c r="I149" s="15">
        <f>G149+H149</f>
        <v>832</v>
      </c>
    </row>
    <row r="150" spans="1:9">
      <c r="A150" s="49"/>
      <c r="B150" s="21" t="s">
        <v>37</v>
      </c>
      <c r="C150" s="13" t="s">
        <v>8</v>
      </c>
      <c r="D150" s="13" t="s">
        <v>34</v>
      </c>
      <c r="E150" s="13" t="s">
        <v>113</v>
      </c>
      <c r="F150" s="13"/>
      <c r="G150" s="15">
        <f>SUM(G151:G154)</f>
        <v>537.6</v>
      </c>
      <c r="H150" s="15">
        <f>SUM(H151:H154)</f>
        <v>1.7000000000000002</v>
      </c>
      <c r="I150" s="15">
        <f>SUM(I151:I154)</f>
        <v>539.29999999999995</v>
      </c>
    </row>
    <row r="151" spans="1:9">
      <c r="A151" s="49"/>
      <c r="B151" s="21" t="s">
        <v>91</v>
      </c>
      <c r="C151" s="13" t="s">
        <v>8</v>
      </c>
      <c r="D151" s="13" t="s">
        <v>34</v>
      </c>
      <c r="E151" s="13" t="s">
        <v>113</v>
      </c>
      <c r="F151" s="14" t="s">
        <v>13</v>
      </c>
      <c r="G151" s="15">
        <v>294.39999999999998</v>
      </c>
      <c r="H151" s="15"/>
      <c r="I151" s="15">
        <f>G151+H151</f>
        <v>294.39999999999998</v>
      </c>
    </row>
    <row r="152" spans="1:9" ht="22.5">
      <c r="A152" s="49"/>
      <c r="B152" s="21" t="s">
        <v>14</v>
      </c>
      <c r="C152" s="13" t="s">
        <v>8</v>
      </c>
      <c r="D152" s="13" t="s">
        <v>34</v>
      </c>
      <c r="E152" s="13" t="s">
        <v>113</v>
      </c>
      <c r="F152" s="14" t="s">
        <v>20</v>
      </c>
      <c r="G152" s="15">
        <v>52.800000000000004</v>
      </c>
      <c r="H152" s="15">
        <v>1.3</v>
      </c>
      <c r="I152" s="15">
        <f>G152+H152</f>
        <v>54.1</v>
      </c>
    </row>
    <row r="153" spans="1:9" ht="33.75">
      <c r="A153" s="49"/>
      <c r="B153" s="21" t="s">
        <v>92</v>
      </c>
      <c r="C153" s="13" t="s">
        <v>8</v>
      </c>
      <c r="D153" s="13" t="s">
        <v>34</v>
      </c>
      <c r="E153" s="13" t="s">
        <v>113</v>
      </c>
      <c r="F153" s="14" t="s">
        <v>93</v>
      </c>
      <c r="G153" s="15">
        <v>104.9</v>
      </c>
      <c r="H153" s="15">
        <v>0.4</v>
      </c>
      <c r="I153" s="15">
        <f>G153+H153</f>
        <v>105.30000000000001</v>
      </c>
    </row>
    <row r="154" spans="1:9" ht="22.5">
      <c r="A154" s="49"/>
      <c r="B154" s="12" t="s">
        <v>95</v>
      </c>
      <c r="C154" s="13" t="s">
        <v>8</v>
      </c>
      <c r="D154" s="13" t="s">
        <v>34</v>
      </c>
      <c r="E154" s="13" t="s">
        <v>113</v>
      </c>
      <c r="F154" s="14" t="s">
        <v>22</v>
      </c>
      <c r="G154" s="15">
        <v>85.5</v>
      </c>
      <c r="H154" s="15"/>
      <c r="I154" s="15">
        <f>G154+H154</f>
        <v>85.5</v>
      </c>
    </row>
    <row r="155" spans="1:9">
      <c r="A155" s="45">
        <v>2</v>
      </c>
      <c r="B155" s="53" t="s">
        <v>399</v>
      </c>
      <c r="C155" s="33" t="s">
        <v>11</v>
      </c>
      <c r="D155" s="33" t="s">
        <v>54</v>
      </c>
      <c r="E155" s="33"/>
      <c r="F155" s="33"/>
      <c r="G155" s="16">
        <f t="shared" ref="G155:I158" si="27">G156</f>
        <v>524.5</v>
      </c>
      <c r="H155" s="16">
        <f t="shared" si="27"/>
        <v>0</v>
      </c>
      <c r="I155" s="16">
        <f t="shared" si="27"/>
        <v>524.5</v>
      </c>
    </row>
    <row r="156" spans="1:9">
      <c r="A156" s="49" t="s">
        <v>431</v>
      </c>
      <c r="B156" s="53" t="s">
        <v>400</v>
      </c>
      <c r="C156" s="33" t="s">
        <v>11</v>
      </c>
      <c r="D156" s="33" t="s">
        <v>19</v>
      </c>
      <c r="E156" s="33"/>
      <c r="F156" s="33"/>
      <c r="G156" s="16">
        <f t="shared" si="27"/>
        <v>524.5</v>
      </c>
      <c r="H156" s="16">
        <f t="shared" si="27"/>
        <v>0</v>
      </c>
      <c r="I156" s="16">
        <f t="shared" si="27"/>
        <v>524.5</v>
      </c>
    </row>
    <row r="157" spans="1:9" ht="22.5">
      <c r="A157" s="49"/>
      <c r="B157" s="21" t="s">
        <v>184</v>
      </c>
      <c r="C157" s="13" t="s">
        <v>11</v>
      </c>
      <c r="D157" s="13" t="s">
        <v>19</v>
      </c>
      <c r="E157" s="13" t="s">
        <v>183</v>
      </c>
      <c r="F157" s="13"/>
      <c r="G157" s="15">
        <f t="shared" si="27"/>
        <v>524.5</v>
      </c>
      <c r="H157" s="15">
        <f t="shared" si="27"/>
        <v>0</v>
      </c>
      <c r="I157" s="15">
        <f t="shared" si="27"/>
        <v>524.5</v>
      </c>
    </row>
    <row r="158" spans="1:9">
      <c r="A158" s="49"/>
      <c r="B158" s="21" t="s">
        <v>187</v>
      </c>
      <c r="C158" s="13" t="s">
        <v>11</v>
      </c>
      <c r="D158" s="13" t="s">
        <v>19</v>
      </c>
      <c r="E158" s="13" t="s">
        <v>188</v>
      </c>
      <c r="F158" s="13"/>
      <c r="G158" s="15">
        <f t="shared" si="27"/>
        <v>524.5</v>
      </c>
      <c r="H158" s="15">
        <f t="shared" si="27"/>
        <v>0</v>
      </c>
      <c r="I158" s="15">
        <f t="shared" si="27"/>
        <v>524.5</v>
      </c>
    </row>
    <row r="159" spans="1:9">
      <c r="A159" s="49"/>
      <c r="B159" s="20" t="s">
        <v>401</v>
      </c>
      <c r="C159" s="13" t="s">
        <v>11</v>
      </c>
      <c r="D159" s="13" t="s">
        <v>19</v>
      </c>
      <c r="E159" s="13" t="s">
        <v>398</v>
      </c>
      <c r="F159" s="13"/>
      <c r="G159" s="15">
        <f>SUM(G160:G162)</f>
        <v>524.5</v>
      </c>
      <c r="H159" s="15">
        <f>SUM(H160:H162)</f>
        <v>0</v>
      </c>
      <c r="I159" s="15">
        <f>SUM(I160:I162)</f>
        <v>524.5</v>
      </c>
    </row>
    <row r="160" spans="1:9" ht="22.5">
      <c r="A160" s="49"/>
      <c r="B160" s="21" t="s">
        <v>14</v>
      </c>
      <c r="C160" s="13" t="s">
        <v>11</v>
      </c>
      <c r="D160" s="13" t="s">
        <v>19</v>
      </c>
      <c r="E160" s="13" t="s">
        <v>398</v>
      </c>
      <c r="F160" s="13" t="s">
        <v>20</v>
      </c>
      <c r="G160" s="15">
        <v>90.2</v>
      </c>
      <c r="H160" s="15"/>
      <c r="I160" s="15">
        <f>G160+H160</f>
        <v>90.2</v>
      </c>
    </row>
    <row r="161" spans="1:9" ht="22.5">
      <c r="A161" s="49"/>
      <c r="B161" s="21" t="s">
        <v>21</v>
      </c>
      <c r="C161" s="13" t="s">
        <v>11</v>
      </c>
      <c r="D161" s="13" t="s">
        <v>19</v>
      </c>
      <c r="E161" s="13" t="s">
        <v>398</v>
      </c>
      <c r="F161" s="14" t="s">
        <v>27</v>
      </c>
      <c r="G161" s="15">
        <v>1.5</v>
      </c>
      <c r="H161" s="15">
        <v>-1.5</v>
      </c>
      <c r="I161" s="15">
        <f>G161+H161</f>
        <v>0</v>
      </c>
    </row>
    <row r="162" spans="1:9" ht="22.5">
      <c r="A162" s="49"/>
      <c r="B162" s="21" t="s">
        <v>95</v>
      </c>
      <c r="C162" s="13" t="s">
        <v>11</v>
      </c>
      <c r="D162" s="13" t="s">
        <v>19</v>
      </c>
      <c r="E162" s="13" t="s">
        <v>398</v>
      </c>
      <c r="F162" s="14" t="s">
        <v>22</v>
      </c>
      <c r="G162" s="15">
        <v>432.8</v>
      </c>
      <c r="H162" s="15">
        <v>1.5</v>
      </c>
      <c r="I162" s="15">
        <f>G162+H162</f>
        <v>434.3</v>
      </c>
    </row>
    <row r="163" spans="1:9">
      <c r="A163" s="45">
        <v>3</v>
      </c>
      <c r="B163" s="53" t="s">
        <v>38</v>
      </c>
      <c r="C163" s="46" t="s">
        <v>17</v>
      </c>
      <c r="D163" s="46"/>
      <c r="E163" s="46"/>
      <c r="F163" s="62"/>
      <c r="G163" s="16">
        <f>G164+G172</f>
        <v>1251.0999999999999</v>
      </c>
      <c r="H163" s="16">
        <f t="shared" ref="H163:I163" si="28">H164+H172</f>
        <v>108</v>
      </c>
      <c r="I163" s="16">
        <f t="shared" si="28"/>
        <v>1359.1</v>
      </c>
    </row>
    <row r="164" spans="1:9" ht="21.75">
      <c r="A164" s="49" t="s">
        <v>39</v>
      </c>
      <c r="B164" s="63" t="s">
        <v>306</v>
      </c>
      <c r="C164" s="33" t="s">
        <v>17</v>
      </c>
      <c r="D164" s="33" t="s">
        <v>71</v>
      </c>
      <c r="E164" s="33"/>
      <c r="F164" s="33"/>
      <c r="G164" s="16">
        <f t="shared" ref="G164:I168" si="29">G165</f>
        <v>175</v>
      </c>
      <c r="H164" s="16">
        <f t="shared" si="29"/>
        <v>108</v>
      </c>
      <c r="I164" s="16">
        <f t="shared" si="29"/>
        <v>283</v>
      </c>
    </row>
    <row r="165" spans="1:9" ht="22.5">
      <c r="A165" s="45"/>
      <c r="B165" s="21" t="s">
        <v>184</v>
      </c>
      <c r="C165" s="13" t="s">
        <v>17</v>
      </c>
      <c r="D165" s="13" t="s">
        <v>71</v>
      </c>
      <c r="E165" s="13" t="s">
        <v>183</v>
      </c>
      <c r="F165" s="13"/>
      <c r="G165" s="15">
        <f t="shared" si="29"/>
        <v>175</v>
      </c>
      <c r="H165" s="15">
        <f t="shared" si="29"/>
        <v>108</v>
      </c>
      <c r="I165" s="15">
        <f t="shared" si="29"/>
        <v>283</v>
      </c>
    </row>
    <row r="166" spans="1:9">
      <c r="A166" s="45"/>
      <c r="B166" s="21" t="s">
        <v>187</v>
      </c>
      <c r="C166" s="13" t="s">
        <v>17</v>
      </c>
      <c r="D166" s="13" t="s">
        <v>71</v>
      </c>
      <c r="E166" s="13" t="s">
        <v>188</v>
      </c>
      <c r="F166" s="13"/>
      <c r="G166" s="15">
        <f>G167+G170</f>
        <v>175</v>
      </c>
      <c r="H166" s="15">
        <f>H167+H170</f>
        <v>108</v>
      </c>
      <c r="I166" s="15">
        <f>I167+I170</f>
        <v>283</v>
      </c>
    </row>
    <row r="167" spans="1:9" ht="22.5">
      <c r="A167" s="45"/>
      <c r="B167" s="21" t="s">
        <v>175</v>
      </c>
      <c r="C167" s="13" t="s">
        <v>17</v>
      </c>
      <c r="D167" s="13" t="s">
        <v>71</v>
      </c>
      <c r="E167" s="13" t="s">
        <v>176</v>
      </c>
      <c r="F167" s="13"/>
      <c r="G167" s="15">
        <f t="shared" si="29"/>
        <v>126</v>
      </c>
      <c r="H167" s="15">
        <f t="shared" si="29"/>
        <v>0</v>
      </c>
      <c r="I167" s="15">
        <f t="shared" si="29"/>
        <v>126</v>
      </c>
    </row>
    <row r="168" spans="1:9" ht="33.75">
      <c r="A168" s="45"/>
      <c r="B168" s="19" t="s">
        <v>292</v>
      </c>
      <c r="C168" s="13" t="s">
        <v>17</v>
      </c>
      <c r="D168" s="13" t="s">
        <v>71</v>
      </c>
      <c r="E168" s="13" t="s">
        <v>176</v>
      </c>
      <c r="F168" s="13"/>
      <c r="G168" s="15">
        <f t="shared" si="29"/>
        <v>126</v>
      </c>
      <c r="H168" s="15">
        <f t="shared" si="29"/>
        <v>0</v>
      </c>
      <c r="I168" s="15">
        <f t="shared" si="29"/>
        <v>126</v>
      </c>
    </row>
    <row r="169" spans="1:9">
      <c r="A169" s="45"/>
      <c r="B169" s="19" t="s">
        <v>223</v>
      </c>
      <c r="C169" s="13" t="s">
        <v>17</v>
      </c>
      <c r="D169" s="13" t="s">
        <v>71</v>
      </c>
      <c r="E169" s="13" t="s">
        <v>176</v>
      </c>
      <c r="F169" s="13" t="s">
        <v>224</v>
      </c>
      <c r="G169" s="15">
        <v>126</v>
      </c>
      <c r="H169" s="15"/>
      <c r="I169" s="15">
        <f>G169+H169</f>
        <v>126</v>
      </c>
    </row>
    <row r="170" spans="1:9" ht="56.25">
      <c r="A170" s="45"/>
      <c r="B170" s="18" t="s">
        <v>462</v>
      </c>
      <c r="C170" s="13" t="s">
        <v>17</v>
      </c>
      <c r="D170" s="13" t="s">
        <v>71</v>
      </c>
      <c r="E170" s="13" t="s">
        <v>463</v>
      </c>
      <c r="F170" s="14"/>
      <c r="G170" s="15">
        <f>G171</f>
        <v>49</v>
      </c>
      <c r="H170" s="15">
        <f>H171</f>
        <v>108</v>
      </c>
      <c r="I170" s="15">
        <f>I171</f>
        <v>157</v>
      </c>
    </row>
    <row r="171" spans="1:9">
      <c r="A171" s="45"/>
      <c r="B171" s="12" t="s">
        <v>223</v>
      </c>
      <c r="C171" s="13" t="s">
        <v>17</v>
      </c>
      <c r="D171" s="13" t="s">
        <v>71</v>
      </c>
      <c r="E171" s="13" t="s">
        <v>463</v>
      </c>
      <c r="F171" s="13" t="s">
        <v>224</v>
      </c>
      <c r="G171" s="15">
        <v>49</v>
      </c>
      <c r="H171" s="15">
        <v>108</v>
      </c>
      <c r="I171" s="15">
        <f>G171+H171</f>
        <v>157</v>
      </c>
    </row>
    <row r="172" spans="1:9" ht="21">
      <c r="A172" s="49" t="s">
        <v>406</v>
      </c>
      <c r="B172" s="53" t="s">
        <v>346</v>
      </c>
      <c r="C172" s="33" t="s">
        <v>17</v>
      </c>
      <c r="D172" s="33" t="s">
        <v>40</v>
      </c>
      <c r="E172" s="13"/>
      <c r="F172" s="13"/>
      <c r="G172" s="16">
        <f>G173</f>
        <v>1076.0999999999999</v>
      </c>
      <c r="H172" s="16">
        <f>H173</f>
        <v>0</v>
      </c>
      <c r="I172" s="16">
        <f>I173</f>
        <v>1076.0999999999999</v>
      </c>
    </row>
    <row r="173" spans="1:9" ht="22.5">
      <c r="A173" s="45"/>
      <c r="B173" s="21" t="s">
        <v>184</v>
      </c>
      <c r="C173" s="13" t="s">
        <v>17</v>
      </c>
      <c r="D173" s="13" t="s">
        <v>40</v>
      </c>
      <c r="E173" s="13" t="s">
        <v>183</v>
      </c>
      <c r="F173" s="13"/>
      <c r="G173" s="15">
        <f t="shared" ref="G173:I173" si="30">G174</f>
        <v>1076.0999999999999</v>
      </c>
      <c r="H173" s="15">
        <f t="shared" si="30"/>
        <v>0</v>
      </c>
      <c r="I173" s="15">
        <f t="shared" si="30"/>
        <v>1076.0999999999999</v>
      </c>
    </row>
    <row r="174" spans="1:9">
      <c r="A174" s="45"/>
      <c r="B174" s="21" t="s">
        <v>187</v>
      </c>
      <c r="C174" s="13" t="s">
        <v>17</v>
      </c>
      <c r="D174" s="13" t="s">
        <v>40</v>
      </c>
      <c r="E174" s="13" t="s">
        <v>188</v>
      </c>
      <c r="F174" s="13"/>
      <c r="G174" s="15">
        <f>G175+G177+G187+G190+G192+G194+G179+G182</f>
        <v>1076.0999999999999</v>
      </c>
      <c r="H174" s="15">
        <f>H175+H177+H187+H190+H192+H194+H179+H182</f>
        <v>0</v>
      </c>
      <c r="I174" s="15">
        <f>I175+I177+I187+I190+I192+I194+I179+I182</f>
        <v>1076.0999999999999</v>
      </c>
    </row>
    <row r="175" spans="1:9">
      <c r="A175" s="45"/>
      <c r="B175" s="20" t="s">
        <v>348</v>
      </c>
      <c r="C175" s="13" t="s">
        <v>17</v>
      </c>
      <c r="D175" s="13" t="s">
        <v>40</v>
      </c>
      <c r="E175" s="13" t="s">
        <v>347</v>
      </c>
      <c r="F175" s="13"/>
      <c r="G175" s="15">
        <f>SUM(G176:G176)</f>
        <v>50</v>
      </c>
      <c r="H175" s="15">
        <f>SUM(H176:H176)</f>
        <v>0</v>
      </c>
      <c r="I175" s="15">
        <f>SUM(I176:I176)</f>
        <v>50</v>
      </c>
    </row>
    <row r="176" spans="1:9" ht="22.5">
      <c r="A176" s="45"/>
      <c r="B176" s="21" t="s">
        <v>95</v>
      </c>
      <c r="C176" s="13" t="s">
        <v>17</v>
      </c>
      <c r="D176" s="13" t="s">
        <v>40</v>
      </c>
      <c r="E176" s="13" t="s">
        <v>347</v>
      </c>
      <c r="F176" s="13" t="s">
        <v>22</v>
      </c>
      <c r="G176" s="15">
        <v>50</v>
      </c>
      <c r="H176" s="15"/>
      <c r="I176" s="15">
        <f>G176+H176</f>
        <v>50</v>
      </c>
    </row>
    <row r="177" spans="1:9">
      <c r="A177" s="45"/>
      <c r="B177" s="19" t="s">
        <v>342</v>
      </c>
      <c r="C177" s="13" t="s">
        <v>17</v>
      </c>
      <c r="D177" s="13" t="s">
        <v>40</v>
      </c>
      <c r="E177" s="13" t="s">
        <v>340</v>
      </c>
      <c r="F177" s="13"/>
      <c r="G177" s="15">
        <f>SUM(G178:G178)</f>
        <v>50</v>
      </c>
      <c r="H177" s="15">
        <f>SUM(H178:H178)</f>
        <v>0</v>
      </c>
      <c r="I177" s="15">
        <f>SUM(I178:I178)</f>
        <v>50</v>
      </c>
    </row>
    <row r="178" spans="1:9" ht="22.5">
      <c r="A178" s="45"/>
      <c r="B178" s="19" t="s">
        <v>95</v>
      </c>
      <c r="C178" s="13" t="s">
        <v>17</v>
      </c>
      <c r="D178" s="13" t="s">
        <v>40</v>
      </c>
      <c r="E178" s="13" t="s">
        <v>340</v>
      </c>
      <c r="F178" s="13" t="s">
        <v>22</v>
      </c>
      <c r="G178" s="15">
        <v>50</v>
      </c>
      <c r="H178" s="15"/>
      <c r="I178" s="15">
        <f>G178+H178</f>
        <v>50</v>
      </c>
    </row>
    <row r="179" spans="1:9" ht="56.25">
      <c r="A179" s="45"/>
      <c r="B179" s="22" t="s">
        <v>464</v>
      </c>
      <c r="C179" s="13" t="s">
        <v>17</v>
      </c>
      <c r="D179" s="13" t="s">
        <v>40</v>
      </c>
      <c r="E179" s="13" t="s">
        <v>468</v>
      </c>
      <c r="F179" s="13"/>
      <c r="G179" s="15">
        <f>SUM(G180:G181)</f>
        <v>25.5</v>
      </c>
      <c r="H179" s="15">
        <f>SUM(H180:H181)</f>
        <v>0</v>
      </c>
      <c r="I179" s="15">
        <f>SUM(I180:I181)</f>
        <v>25.5</v>
      </c>
    </row>
    <row r="180" spans="1:9" ht="22.5">
      <c r="A180" s="45"/>
      <c r="B180" s="21" t="s">
        <v>465</v>
      </c>
      <c r="C180" s="13" t="s">
        <v>17</v>
      </c>
      <c r="D180" s="13" t="s">
        <v>40</v>
      </c>
      <c r="E180" s="13" t="s">
        <v>468</v>
      </c>
      <c r="F180" s="13" t="s">
        <v>22</v>
      </c>
      <c r="G180" s="15">
        <v>1.3</v>
      </c>
      <c r="H180" s="15"/>
      <c r="I180" s="15">
        <f>G180+H180</f>
        <v>1.3</v>
      </c>
    </row>
    <row r="181" spans="1:9" ht="22.5">
      <c r="A181" s="45"/>
      <c r="B181" s="21" t="s">
        <v>466</v>
      </c>
      <c r="C181" s="13" t="s">
        <v>17</v>
      </c>
      <c r="D181" s="13" t="s">
        <v>40</v>
      </c>
      <c r="E181" s="13" t="s">
        <v>468</v>
      </c>
      <c r="F181" s="13" t="s">
        <v>22</v>
      </c>
      <c r="G181" s="15">
        <v>24.2</v>
      </c>
      <c r="H181" s="15"/>
      <c r="I181" s="15">
        <f>G181+H181</f>
        <v>24.2</v>
      </c>
    </row>
    <row r="182" spans="1:9" ht="45">
      <c r="A182" s="45"/>
      <c r="B182" s="22" t="s">
        <v>467</v>
      </c>
      <c r="C182" s="13" t="s">
        <v>17</v>
      </c>
      <c r="D182" s="13" t="s">
        <v>40</v>
      </c>
      <c r="E182" s="13" t="s">
        <v>469</v>
      </c>
      <c r="F182" s="13"/>
      <c r="G182" s="15">
        <f>SUM(G183:G186)</f>
        <v>40.9</v>
      </c>
      <c r="H182" s="15">
        <f t="shared" ref="H182:I182" si="31">SUM(H183:H186)</f>
        <v>0</v>
      </c>
      <c r="I182" s="15">
        <f t="shared" si="31"/>
        <v>40.9</v>
      </c>
    </row>
    <row r="183" spans="1:9" ht="22.5">
      <c r="A183" s="45"/>
      <c r="B183" s="21" t="s">
        <v>465</v>
      </c>
      <c r="C183" s="13" t="s">
        <v>17</v>
      </c>
      <c r="D183" s="13" t="s">
        <v>40</v>
      </c>
      <c r="E183" s="13" t="s">
        <v>469</v>
      </c>
      <c r="F183" s="13" t="s">
        <v>27</v>
      </c>
      <c r="G183" s="15"/>
      <c r="H183" s="15">
        <v>2</v>
      </c>
      <c r="I183" s="15">
        <f>G183+H183</f>
        <v>2</v>
      </c>
    </row>
    <row r="184" spans="1:9" ht="22.5">
      <c r="A184" s="45"/>
      <c r="B184" s="21" t="s">
        <v>466</v>
      </c>
      <c r="C184" s="13" t="s">
        <v>17</v>
      </c>
      <c r="D184" s="13" t="s">
        <v>40</v>
      </c>
      <c r="E184" s="13" t="s">
        <v>469</v>
      </c>
      <c r="F184" s="13" t="s">
        <v>27</v>
      </c>
      <c r="G184" s="15"/>
      <c r="H184" s="15">
        <v>38.9</v>
      </c>
      <c r="I184" s="15">
        <f>G184+H184</f>
        <v>38.9</v>
      </c>
    </row>
    <row r="185" spans="1:9" ht="22.5">
      <c r="A185" s="45"/>
      <c r="B185" s="21" t="s">
        <v>465</v>
      </c>
      <c r="C185" s="13" t="s">
        <v>17</v>
      </c>
      <c r="D185" s="13" t="s">
        <v>40</v>
      </c>
      <c r="E185" s="13" t="s">
        <v>469</v>
      </c>
      <c r="F185" s="13" t="s">
        <v>22</v>
      </c>
      <c r="G185" s="15">
        <v>2</v>
      </c>
      <c r="H185" s="15">
        <v>-2</v>
      </c>
      <c r="I185" s="15">
        <f>G185+H185</f>
        <v>0</v>
      </c>
    </row>
    <row r="186" spans="1:9" ht="22.5">
      <c r="A186" s="45"/>
      <c r="B186" s="21" t="s">
        <v>466</v>
      </c>
      <c r="C186" s="13" t="s">
        <v>17</v>
      </c>
      <c r="D186" s="13" t="s">
        <v>40</v>
      </c>
      <c r="E186" s="13" t="s">
        <v>469</v>
      </c>
      <c r="F186" s="13" t="s">
        <v>22</v>
      </c>
      <c r="G186" s="15">
        <v>38.9</v>
      </c>
      <c r="H186" s="15">
        <v>-38.9</v>
      </c>
      <c r="I186" s="15">
        <f>G186+H186</f>
        <v>0</v>
      </c>
    </row>
    <row r="187" spans="1:9" ht="22.5">
      <c r="A187" s="45"/>
      <c r="B187" s="21" t="s">
        <v>350</v>
      </c>
      <c r="C187" s="13" t="s">
        <v>17</v>
      </c>
      <c r="D187" s="13" t="s">
        <v>40</v>
      </c>
      <c r="E187" s="13" t="s">
        <v>349</v>
      </c>
      <c r="F187" s="13"/>
      <c r="G187" s="15">
        <f>SUM(G188:G189)</f>
        <v>326.39999999999998</v>
      </c>
      <c r="H187" s="15">
        <f>SUM(H188:H189)</f>
        <v>0</v>
      </c>
      <c r="I187" s="15">
        <f>SUM(I188:I189)</f>
        <v>326.39999999999998</v>
      </c>
    </row>
    <row r="188" spans="1:9" ht="22.5">
      <c r="A188" s="45"/>
      <c r="B188" s="21" t="s">
        <v>21</v>
      </c>
      <c r="C188" s="13" t="s">
        <v>17</v>
      </c>
      <c r="D188" s="13" t="s">
        <v>40</v>
      </c>
      <c r="E188" s="13" t="s">
        <v>349</v>
      </c>
      <c r="F188" s="13" t="s">
        <v>27</v>
      </c>
      <c r="G188" s="15">
        <v>4.2</v>
      </c>
      <c r="H188" s="15"/>
      <c r="I188" s="15">
        <f>G188+H188</f>
        <v>4.2</v>
      </c>
    </row>
    <row r="189" spans="1:9" ht="22.5">
      <c r="A189" s="45"/>
      <c r="B189" s="21" t="s">
        <v>95</v>
      </c>
      <c r="C189" s="13" t="s">
        <v>17</v>
      </c>
      <c r="D189" s="13" t="s">
        <v>40</v>
      </c>
      <c r="E189" s="13" t="s">
        <v>349</v>
      </c>
      <c r="F189" s="13" t="s">
        <v>22</v>
      </c>
      <c r="G189" s="15">
        <v>322.2</v>
      </c>
      <c r="H189" s="15"/>
      <c r="I189" s="15">
        <f>G189+H189</f>
        <v>322.2</v>
      </c>
    </row>
    <row r="190" spans="1:9" ht="22.5">
      <c r="A190" s="45"/>
      <c r="B190" s="21" t="s">
        <v>175</v>
      </c>
      <c r="C190" s="13" t="s">
        <v>17</v>
      </c>
      <c r="D190" s="13" t="s">
        <v>40</v>
      </c>
      <c r="E190" s="13" t="s">
        <v>176</v>
      </c>
      <c r="F190" s="13"/>
      <c r="G190" s="15">
        <f>SUM(G191:G191)</f>
        <v>400.2</v>
      </c>
      <c r="H190" s="15">
        <f>SUM(H191:H191)</f>
        <v>0</v>
      </c>
      <c r="I190" s="15">
        <f>SUM(I191:I191)</f>
        <v>400.2</v>
      </c>
    </row>
    <row r="191" spans="1:9" ht="22.5">
      <c r="A191" s="45"/>
      <c r="B191" s="21" t="s">
        <v>95</v>
      </c>
      <c r="C191" s="13" t="s">
        <v>17</v>
      </c>
      <c r="D191" s="13" t="s">
        <v>40</v>
      </c>
      <c r="E191" s="13" t="s">
        <v>176</v>
      </c>
      <c r="F191" s="13" t="s">
        <v>22</v>
      </c>
      <c r="G191" s="23">
        <v>400.2</v>
      </c>
      <c r="H191" s="23"/>
      <c r="I191" s="15">
        <f>G191+H191</f>
        <v>400.2</v>
      </c>
    </row>
    <row r="192" spans="1:9" ht="33.75">
      <c r="A192" s="45"/>
      <c r="B192" s="20" t="s">
        <v>353</v>
      </c>
      <c r="C192" s="13" t="s">
        <v>17</v>
      </c>
      <c r="D192" s="13" t="s">
        <v>40</v>
      </c>
      <c r="E192" s="13" t="s">
        <v>351</v>
      </c>
      <c r="F192" s="13"/>
      <c r="G192" s="23">
        <f>SUM(G193)</f>
        <v>50</v>
      </c>
      <c r="H192" s="23">
        <f>SUM(H193)</f>
        <v>0</v>
      </c>
      <c r="I192" s="23">
        <f>SUM(I193)</f>
        <v>50</v>
      </c>
    </row>
    <row r="193" spans="1:9" ht="22.5">
      <c r="A193" s="45"/>
      <c r="B193" s="21" t="s">
        <v>95</v>
      </c>
      <c r="C193" s="13" t="s">
        <v>17</v>
      </c>
      <c r="D193" s="13" t="s">
        <v>40</v>
      </c>
      <c r="E193" s="13" t="s">
        <v>351</v>
      </c>
      <c r="F193" s="13" t="s">
        <v>22</v>
      </c>
      <c r="G193" s="23">
        <v>50</v>
      </c>
      <c r="H193" s="23"/>
      <c r="I193" s="15">
        <f>G193+H193</f>
        <v>50</v>
      </c>
    </row>
    <row r="194" spans="1:9" ht="22.5">
      <c r="A194" s="45"/>
      <c r="B194" s="21" t="s">
        <v>354</v>
      </c>
      <c r="C194" s="13" t="s">
        <v>17</v>
      </c>
      <c r="D194" s="13" t="s">
        <v>40</v>
      </c>
      <c r="E194" s="13" t="s">
        <v>352</v>
      </c>
      <c r="F194" s="13"/>
      <c r="G194" s="23">
        <f>G195</f>
        <v>133.1</v>
      </c>
      <c r="H194" s="23">
        <f>H195</f>
        <v>0</v>
      </c>
      <c r="I194" s="23">
        <f>I195</f>
        <v>133.1</v>
      </c>
    </row>
    <row r="195" spans="1:9" ht="22.5">
      <c r="A195" s="45"/>
      <c r="B195" s="21" t="s">
        <v>95</v>
      </c>
      <c r="C195" s="13" t="s">
        <v>17</v>
      </c>
      <c r="D195" s="13" t="s">
        <v>40</v>
      </c>
      <c r="E195" s="13" t="s">
        <v>352</v>
      </c>
      <c r="F195" s="13" t="s">
        <v>22</v>
      </c>
      <c r="G195" s="23">
        <v>133.1</v>
      </c>
      <c r="H195" s="23"/>
      <c r="I195" s="15">
        <f>G195+H195</f>
        <v>133.1</v>
      </c>
    </row>
    <row r="196" spans="1:9">
      <c r="A196" s="45">
        <v>4</v>
      </c>
      <c r="B196" s="53" t="s">
        <v>41</v>
      </c>
      <c r="C196" s="46" t="s">
        <v>19</v>
      </c>
      <c r="D196" s="46"/>
      <c r="E196" s="46"/>
      <c r="F196" s="61"/>
      <c r="G196" s="59">
        <f>G197+G207+G215</f>
        <v>14123</v>
      </c>
      <c r="H196" s="59">
        <f>H197+H207+H215</f>
        <v>120</v>
      </c>
      <c r="I196" s="59">
        <f>I197+I207+I215</f>
        <v>14243</v>
      </c>
    </row>
    <row r="197" spans="1:9">
      <c r="A197" s="49" t="s">
        <v>42</v>
      </c>
      <c r="B197" s="53" t="s">
        <v>165</v>
      </c>
      <c r="C197" s="46" t="s">
        <v>19</v>
      </c>
      <c r="D197" s="46" t="s">
        <v>47</v>
      </c>
      <c r="E197" s="46"/>
      <c r="F197" s="46"/>
      <c r="G197" s="16">
        <f>G198+G204</f>
        <v>695.40000000000009</v>
      </c>
      <c r="H197" s="16">
        <f>H198+H204</f>
        <v>0</v>
      </c>
      <c r="I197" s="16">
        <f>I198+I204</f>
        <v>695.40000000000009</v>
      </c>
    </row>
    <row r="198" spans="1:9" ht="33.75">
      <c r="A198" s="49"/>
      <c r="B198" s="21" t="s">
        <v>416</v>
      </c>
      <c r="C198" s="13" t="s">
        <v>19</v>
      </c>
      <c r="D198" s="13" t="s">
        <v>47</v>
      </c>
      <c r="E198" s="13" t="s">
        <v>183</v>
      </c>
      <c r="F198" s="14"/>
      <c r="G198" s="15">
        <f>G199</f>
        <v>170.8</v>
      </c>
      <c r="H198" s="15">
        <f>H199</f>
        <v>0</v>
      </c>
      <c r="I198" s="15">
        <f>I199</f>
        <v>170.8</v>
      </c>
    </row>
    <row r="199" spans="1:9">
      <c r="A199" s="49"/>
      <c r="B199" s="21" t="s">
        <v>185</v>
      </c>
      <c r="C199" s="13" t="s">
        <v>19</v>
      </c>
      <c r="D199" s="13" t="s">
        <v>47</v>
      </c>
      <c r="E199" s="13" t="s">
        <v>186</v>
      </c>
      <c r="F199" s="14"/>
      <c r="G199" s="15">
        <f>G200+G202</f>
        <v>170.8</v>
      </c>
      <c r="H199" s="15">
        <f t="shared" ref="H199:I199" si="32">H200+H202</f>
        <v>0</v>
      </c>
      <c r="I199" s="15">
        <f t="shared" si="32"/>
        <v>170.8</v>
      </c>
    </row>
    <row r="200" spans="1:9" ht="22.5">
      <c r="A200" s="49"/>
      <c r="B200" s="21" t="s">
        <v>369</v>
      </c>
      <c r="C200" s="13" t="s">
        <v>19</v>
      </c>
      <c r="D200" s="13" t="s">
        <v>47</v>
      </c>
      <c r="E200" s="13" t="s">
        <v>371</v>
      </c>
      <c r="F200" s="14"/>
      <c r="G200" s="15">
        <f>SUM(G201:G201)</f>
        <v>76</v>
      </c>
      <c r="H200" s="15">
        <f>SUM(H201:H201)</f>
        <v>0</v>
      </c>
      <c r="I200" s="15">
        <f>SUM(I201:I201)</f>
        <v>76</v>
      </c>
    </row>
    <row r="201" spans="1:9" ht="22.5">
      <c r="A201" s="49"/>
      <c r="B201" s="21" t="s">
        <v>95</v>
      </c>
      <c r="C201" s="13" t="s">
        <v>19</v>
      </c>
      <c r="D201" s="13" t="s">
        <v>47</v>
      </c>
      <c r="E201" s="13" t="s">
        <v>371</v>
      </c>
      <c r="F201" s="13" t="s">
        <v>22</v>
      </c>
      <c r="G201" s="15">
        <v>76</v>
      </c>
      <c r="H201" s="15"/>
      <c r="I201" s="15">
        <f>G201+H201</f>
        <v>76</v>
      </c>
    </row>
    <row r="202" spans="1:9" ht="67.5">
      <c r="A202" s="49"/>
      <c r="B202" s="18" t="s">
        <v>470</v>
      </c>
      <c r="C202" s="13" t="s">
        <v>19</v>
      </c>
      <c r="D202" s="13" t="s">
        <v>47</v>
      </c>
      <c r="E202" s="13" t="s">
        <v>471</v>
      </c>
      <c r="F202" s="13"/>
      <c r="G202" s="15">
        <f>G203</f>
        <v>94.8</v>
      </c>
      <c r="H202" s="15">
        <f>H203</f>
        <v>0</v>
      </c>
      <c r="I202" s="15">
        <f>I203</f>
        <v>94.8</v>
      </c>
    </row>
    <row r="203" spans="1:9" ht="22.5">
      <c r="A203" s="49"/>
      <c r="B203" s="21" t="s">
        <v>95</v>
      </c>
      <c r="C203" s="13" t="s">
        <v>19</v>
      </c>
      <c r="D203" s="13" t="s">
        <v>47</v>
      </c>
      <c r="E203" s="13" t="s">
        <v>471</v>
      </c>
      <c r="F203" s="13" t="s">
        <v>22</v>
      </c>
      <c r="G203" s="15">
        <v>94.8</v>
      </c>
      <c r="H203" s="15"/>
      <c r="I203" s="15">
        <f>G203+H203</f>
        <v>94.8</v>
      </c>
    </row>
    <row r="204" spans="1:9">
      <c r="A204" s="49"/>
      <c r="B204" s="19" t="s">
        <v>180</v>
      </c>
      <c r="C204" s="13" t="s">
        <v>19</v>
      </c>
      <c r="D204" s="13" t="s">
        <v>47</v>
      </c>
      <c r="E204" s="13" t="s">
        <v>164</v>
      </c>
      <c r="F204" s="13"/>
      <c r="G204" s="15">
        <f>G205</f>
        <v>524.6</v>
      </c>
      <c r="H204" s="15">
        <f t="shared" ref="H204:I204" si="33">H205</f>
        <v>0</v>
      </c>
      <c r="I204" s="15">
        <f t="shared" si="33"/>
        <v>524.6</v>
      </c>
    </row>
    <row r="205" spans="1:9" ht="33.75">
      <c r="A205" s="49"/>
      <c r="B205" s="18" t="s">
        <v>472</v>
      </c>
      <c r="C205" s="13" t="s">
        <v>19</v>
      </c>
      <c r="D205" s="13" t="s">
        <v>47</v>
      </c>
      <c r="E205" s="13" t="s">
        <v>473</v>
      </c>
      <c r="F205" s="13"/>
      <c r="G205" s="15">
        <f>G206</f>
        <v>524.6</v>
      </c>
      <c r="H205" s="15">
        <f>H206</f>
        <v>0</v>
      </c>
      <c r="I205" s="15">
        <f>I206</f>
        <v>524.6</v>
      </c>
    </row>
    <row r="206" spans="1:9" ht="22.5">
      <c r="A206" s="49"/>
      <c r="B206" s="12" t="s">
        <v>95</v>
      </c>
      <c r="C206" s="13" t="s">
        <v>19</v>
      </c>
      <c r="D206" s="13" t="s">
        <v>47</v>
      </c>
      <c r="E206" s="13" t="s">
        <v>473</v>
      </c>
      <c r="F206" s="13" t="s">
        <v>22</v>
      </c>
      <c r="G206" s="15">
        <v>524.6</v>
      </c>
      <c r="H206" s="15"/>
      <c r="I206" s="15">
        <f>G206+H206</f>
        <v>524.6</v>
      </c>
    </row>
    <row r="207" spans="1:9">
      <c r="A207" s="49" t="s">
        <v>44</v>
      </c>
      <c r="B207" s="53" t="s">
        <v>118</v>
      </c>
      <c r="C207" s="46" t="s">
        <v>19</v>
      </c>
      <c r="D207" s="46" t="s">
        <v>43</v>
      </c>
      <c r="E207" s="46"/>
      <c r="F207" s="46"/>
      <c r="G207" s="59">
        <f>G208</f>
        <v>11007</v>
      </c>
      <c r="H207" s="59">
        <f t="shared" ref="H207:I208" si="34">H208</f>
        <v>400</v>
      </c>
      <c r="I207" s="59">
        <f t="shared" si="34"/>
        <v>11407</v>
      </c>
    </row>
    <row r="208" spans="1:9" ht="22.5">
      <c r="A208" s="49"/>
      <c r="B208" s="21" t="s">
        <v>184</v>
      </c>
      <c r="C208" s="13" t="s">
        <v>19</v>
      </c>
      <c r="D208" s="13" t="s">
        <v>43</v>
      </c>
      <c r="E208" s="13" t="s">
        <v>183</v>
      </c>
      <c r="F208" s="13"/>
      <c r="G208" s="15">
        <f>G209</f>
        <v>11007</v>
      </c>
      <c r="H208" s="15">
        <f t="shared" si="34"/>
        <v>400</v>
      </c>
      <c r="I208" s="15">
        <f t="shared" si="34"/>
        <v>11407</v>
      </c>
    </row>
    <row r="209" spans="1:9">
      <c r="A209" s="49"/>
      <c r="B209" s="21" t="s">
        <v>185</v>
      </c>
      <c r="C209" s="13" t="s">
        <v>19</v>
      </c>
      <c r="D209" s="13" t="s">
        <v>43</v>
      </c>
      <c r="E209" s="13" t="s">
        <v>186</v>
      </c>
      <c r="F209" s="13"/>
      <c r="G209" s="15">
        <f>G210+G213</f>
        <v>11007</v>
      </c>
      <c r="H209" s="15">
        <f t="shared" ref="H209:I209" si="35">H210+H213</f>
        <v>400</v>
      </c>
      <c r="I209" s="15">
        <f t="shared" si="35"/>
        <v>11407</v>
      </c>
    </row>
    <row r="210" spans="1:9">
      <c r="A210" s="49"/>
      <c r="B210" s="20" t="s">
        <v>119</v>
      </c>
      <c r="C210" s="13" t="s">
        <v>19</v>
      </c>
      <c r="D210" s="13" t="s">
        <v>43</v>
      </c>
      <c r="E210" s="13" t="s">
        <v>120</v>
      </c>
      <c r="F210" s="13"/>
      <c r="G210" s="15">
        <f>G211+G212</f>
        <v>11007</v>
      </c>
      <c r="H210" s="15">
        <f t="shared" ref="H210:I210" si="36">H211+H212</f>
        <v>0</v>
      </c>
      <c r="I210" s="15">
        <f t="shared" si="36"/>
        <v>11007</v>
      </c>
    </row>
    <row r="211" spans="1:9" ht="22.5">
      <c r="A211" s="49"/>
      <c r="B211" s="21" t="s">
        <v>95</v>
      </c>
      <c r="C211" s="13" t="s">
        <v>19</v>
      </c>
      <c r="D211" s="13" t="s">
        <v>43</v>
      </c>
      <c r="E211" s="13" t="s">
        <v>120</v>
      </c>
      <c r="F211" s="13" t="s">
        <v>22</v>
      </c>
      <c r="G211" s="15">
        <v>2973.7</v>
      </c>
      <c r="H211" s="15"/>
      <c r="I211" s="15">
        <f>G211+H211</f>
        <v>2973.7</v>
      </c>
    </row>
    <row r="212" spans="1:9">
      <c r="A212" s="49"/>
      <c r="B212" s="19" t="s">
        <v>223</v>
      </c>
      <c r="C212" s="13" t="s">
        <v>19</v>
      </c>
      <c r="D212" s="13" t="s">
        <v>43</v>
      </c>
      <c r="E212" s="13" t="s">
        <v>120</v>
      </c>
      <c r="F212" s="13" t="s">
        <v>224</v>
      </c>
      <c r="G212" s="15">
        <f>7183.3+520+850-520</f>
        <v>8033.2999999999993</v>
      </c>
      <c r="H212" s="15"/>
      <c r="I212" s="15">
        <f>G212+H212</f>
        <v>8033.2999999999993</v>
      </c>
    </row>
    <row r="213" spans="1:9" ht="22.5">
      <c r="A213" s="49"/>
      <c r="B213" s="19" t="s">
        <v>546</v>
      </c>
      <c r="C213" s="13" t="s">
        <v>19</v>
      </c>
      <c r="D213" s="13" t="s">
        <v>43</v>
      </c>
      <c r="E213" s="13" t="s">
        <v>547</v>
      </c>
      <c r="F213" s="13"/>
      <c r="G213" s="15">
        <f>G214</f>
        <v>0</v>
      </c>
      <c r="H213" s="15">
        <f>H214</f>
        <v>400</v>
      </c>
      <c r="I213" s="15">
        <f>I214</f>
        <v>400</v>
      </c>
    </row>
    <row r="214" spans="1:9">
      <c r="A214" s="49"/>
      <c r="B214" s="19" t="s">
        <v>223</v>
      </c>
      <c r="C214" s="13" t="s">
        <v>19</v>
      </c>
      <c r="D214" s="13" t="s">
        <v>43</v>
      </c>
      <c r="E214" s="13" t="s">
        <v>547</v>
      </c>
      <c r="F214" s="13" t="s">
        <v>224</v>
      </c>
      <c r="G214" s="15"/>
      <c r="H214" s="15">
        <v>400</v>
      </c>
      <c r="I214" s="15">
        <f>G214+H214</f>
        <v>400</v>
      </c>
    </row>
    <row r="215" spans="1:9">
      <c r="A215" s="49" t="s">
        <v>410</v>
      </c>
      <c r="B215" s="53" t="s">
        <v>357</v>
      </c>
      <c r="C215" s="33" t="s">
        <v>19</v>
      </c>
      <c r="D215" s="33" t="s">
        <v>45</v>
      </c>
      <c r="E215" s="33"/>
      <c r="F215" s="33"/>
      <c r="G215" s="16">
        <f>G216+G222+G230+G235</f>
        <v>2420.6000000000004</v>
      </c>
      <c r="H215" s="16">
        <f t="shared" ref="H215:I215" si="37">H216+H222+H230+H235</f>
        <v>-280</v>
      </c>
      <c r="I215" s="16">
        <f t="shared" si="37"/>
        <v>2140.6000000000004</v>
      </c>
    </row>
    <row r="216" spans="1:9" ht="22.5">
      <c r="A216" s="49"/>
      <c r="B216" s="21" t="s">
        <v>189</v>
      </c>
      <c r="C216" s="13" t="s">
        <v>19</v>
      </c>
      <c r="D216" s="13" t="s">
        <v>45</v>
      </c>
      <c r="E216" s="13" t="s">
        <v>327</v>
      </c>
      <c r="F216" s="13"/>
      <c r="G216" s="15">
        <f>G217</f>
        <v>198</v>
      </c>
      <c r="H216" s="15">
        <f>H217</f>
        <v>0</v>
      </c>
      <c r="I216" s="15">
        <f>I217</f>
        <v>198</v>
      </c>
    </row>
    <row r="217" spans="1:9" ht="22.5">
      <c r="A217" s="49"/>
      <c r="B217" s="21" t="s">
        <v>358</v>
      </c>
      <c r="C217" s="13" t="s">
        <v>19</v>
      </c>
      <c r="D217" s="13" t="s">
        <v>45</v>
      </c>
      <c r="E217" s="13" t="s">
        <v>355</v>
      </c>
      <c r="F217" s="13"/>
      <c r="G217" s="15">
        <f>G218+G220</f>
        <v>198</v>
      </c>
      <c r="H217" s="15">
        <f>H218+H220</f>
        <v>0</v>
      </c>
      <c r="I217" s="15">
        <f>I218+I220</f>
        <v>198</v>
      </c>
    </row>
    <row r="218" spans="1:9" ht="22.5">
      <c r="A218" s="49"/>
      <c r="B218" s="21" t="s">
        <v>359</v>
      </c>
      <c r="C218" s="13" t="s">
        <v>19</v>
      </c>
      <c r="D218" s="13" t="s">
        <v>45</v>
      </c>
      <c r="E218" s="13" t="s">
        <v>356</v>
      </c>
      <c r="F218" s="13"/>
      <c r="G218" s="15">
        <f>SUM(G219:G219)</f>
        <v>100</v>
      </c>
      <c r="H218" s="15">
        <f>SUM(H219:H219)</f>
        <v>0</v>
      </c>
      <c r="I218" s="15">
        <f>SUM(I219:I219)</f>
        <v>100</v>
      </c>
    </row>
    <row r="219" spans="1:9" ht="33.75">
      <c r="A219" s="49"/>
      <c r="B219" s="21" t="s">
        <v>201</v>
      </c>
      <c r="C219" s="13" t="s">
        <v>19</v>
      </c>
      <c r="D219" s="13" t="s">
        <v>45</v>
      </c>
      <c r="E219" s="13" t="s">
        <v>356</v>
      </c>
      <c r="F219" s="13" t="s">
        <v>204</v>
      </c>
      <c r="G219" s="15">
        <v>100</v>
      </c>
      <c r="H219" s="15"/>
      <c r="I219" s="15">
        <f>G219+H219</f>
        <v>100</v>
      </c>
    </row>
    <row r="220" spans="1:9">
      <c r="A220" s="49"/>
      <c r="B220" s="21" t="s">
        <v>362</v>
      </c>
      <c r="C220" s="13" t="s">
        <v>19</v>
      </c>
      <c r="D220" s="13" t="s">
        <v>45</v>
      </c>
      <c r="E220" s="13" t="s">
        <v>361</v>
      </c>
      <c r="F220" s="13"/>
      <c r="G220" s="15">
        <f>SUM(G221:G221)</f>
        <v>98</v>
      </c>
      <c r="H220" s="15">
        <f>SUM(H221:H221)</f>
        <v>0</v>
      </c>
      <c r="I220" s="15">
        <f>SUM(I221:I221)</f>
        <v>98</v>
      </c>
    </row>
    <row r="221" spans="1:9" ht="22.5">
      <c r="A221" s="49"/>
      <c r="B221" s="21" t="s">
        <v>95</v>
      </c>
      <c r="C221" s="13" t="s">
        <v>19</v>
      </c>
      <c r="D221" s="13" t="s">
        <v>45</v>
      </c>
      <c r="E221" s="13" t="s">
        <v>361</v>
      </c>
      <c r="F221" s="13" t="s">
        <v>22</v>
      </c>
      <c r="G221" s="15">
        <v>98</v>
      </c>
      <c r="H221" s="15"/>
      <c r="I221" s="15">
        <f>G221+H221</f>
        <v>98</v>
      </c>
    </row>
    <row r="222" spans="1:9" ht="33.75">
      <c r="A222" s="49"/>
      <c r="B222" s="21" t="s">
        <v>416</v>
      </c>
      <c r="C222" s="13" t="s">
        <v>19</v>
      </c>
      <c r="D222" s="13" t="s">
        <v>45</v>
      </c>
      <c r="E222" s="13" t="s">
        <v>183</v>
      </c>
      <c r="F222" s="14"/>
      <c r="G222" s="15">
        <f>SUM(G223)</f>
        <v>820.7</v>
      </c>
      <c r="H222" s="15">
        <f>SUM(H223)</f>
        <v>-100</v>
      </c>
      <c r="I222" s="15">
        <f>SUM(I223)</f>
        <v>720.7</v>
      </c>
    </row>
    <row r="223" spans="1:9">
      <c r="A223" s="49"/>
      <c r="B223" s="21" t="s">
        <v>192</v>
      </c>
      <c r="C223" s="13" t="s">
        <v>19</v>
      </c>
      <c r="D223" s="13" t="s">
        <v>45</v>
      </c>
      <c r="E223" s="13" t="s">
        <v>193</v>
      </c>
      <c r="F223" s="13"/>
      <c r="G223" s="15">
        <f>G224+G226</f>
        <v>820.7</v>
      </c>
      <c r="H223" s="15">
        <f>H224+H226</f>
        <v>-100</v>
      </c>
      <c r="I223" s="15">
        <f>I224+I226</f>
        <v>720.7</v>
      </c>
    </row>
    <row r="224" spans="1:9">
      <c r="A224" s="49"/>
      <c r="B224" s="21" t="s">
        <v>417</v>
      </c>
      <c r="C224" s="13" t="s">
        <v>19</v>
      </c>
      <c r="D224" s="13" t="s">
        <v>45</v>
      </c>
      <c r="E224" s="13" t="s">
        <v>418</v>
      </c>
      <c r="F224" s="13"/>
      <c r="G224" s="15">
        <f>G225</f>
        <v>614.70000000000005</v>
      </c>
      <c r="H224" s="15">
        <f>H225</f>
        <v>-100</v>
      </c>
      <c r="I224" s="15">
        <f>I225</f>
        <v>514.70000000000005</v>
      </c>
    </row>
    <row r="225" spans="1:9" ht="22.5">
      <c r="A225" s="49"/>
      <c r="B225" s="21" t="s">
        <v>95</v>
      </c>
      <c r="C225" s="13" t="s">
        <v>19</v>
      </c>
      <c r="D225" s="13" t="s">
        <v>45</v>
      </c>
      <c r="E225" s="13" t="s">
        <v>418</v>
      </c>
      <c r="F225" s="13" t="s">
        <v>22</v>
      </c>
      <c r="G225" s="15">
        <v>614.70000000000005</v>
      </c>
      <c r="H225" s="15">
        <v>-100</v>
      </c>
      <c r="I225" s="15">
        <f>G225+H225</f>
        <v>514.70000000000005</v>
      </c>
    </row>
    <row r="226" spans="1:9" ht="22.5">
      <c r="A226" s="49"/>
      <c r="B226" s="21" t="s">
        <v>474</v>
      </c>
      <c r="C226" s="13" t="s">
        <v>19</v>
      </c>
      <c r="D226" s="13" t="s">
        <v>45</v>
      </c>
      <c r="E226" s="13" t="s">
        <v>475</v>
      </c>
      <c r="F226" s="13"/>
      <c r="G226" s="15">
        <f>SUM(G227:G229)</f>
        <v>206</v>
      </c>
      <c r="H226" s="15">
        <f>SUM(H227:H229)</f>
        <v>0</v>
      </c>
      <c r="I226" s="15">
        <f>SUM(I227:I229)</f>
        <v>206</v>
      </c>
    </row>
    <row r="227" spans="1:9">
      <c r="A227" s="49"/>
      <c r="B227" s="12" t="s">
        <v>162</v>
      </c>
      <c r="C227" s="13" t="s">
        <v>19</v>
      </c>
      <c r="D227" s="13" t="s">
        <v>45</v>
      </c>
      <c r="E227" s="13" t="s">
        <v>475</v>
      </c>
      <c r="F227" s="13" t="s">
        <v>35</v>
      </c>
      <c r="G227" s="15">
        <v>120</v>
      </c>
      <c r="H227" s="15"/>
      <c r="I227" s="15">
        <f>G227+H227</f>
        <v>120</v>
      </c>
    </row>
    <row r="228" spans="1:9" ht="22.5">
      <c r="A228" s="49"/>
      <c r="B228" s="12" t="s">
        <v>163</v>
      </c>
      <c r="C228" s="13" t="s">
        <v>19</v>
      </c>
      <c r="D228" s="13" t="s">
        <v>45</v>
      </c>
      <c r="E228" s="13" t="s">
        <v>475</v>
      </c>
      <c r="F228" s="13" t="s">
        <v>116</v>
      </c>
      <c r="G228" s="15">
        <v>36.200000000000003</v>
      </c>
      <c r="H228" s="15"/>
      <c r="I228" s="15">
        <f>G228+H228</f>
        <v>36.200000000000003</v>
      </c>
    </row>
    <row r="229" spans="1:9" ht="22.5">
      <c r="A229" s="49"/>
      <c r="B229" s="21" t="s">
        <v>95</v>
      </c>
      <c r="C229" s="13" t="s">
        <v>19</v>
      </c>
      <c r="D229" s="13" t="s">
        <v>45</v>
      </c>
      <c r="E229" s="13" t="s">
        <v>475</v>
      </c>
      <c r="F229" s="13" t="s">
        <v>22</v>
      </c>
      <c r="G229" s="15">
        <f>43.8+6</f>
        <v>49.8</v>
      </c>
      <c r="H229" s="15"/>
      <c r="I229" s="15">
        <f>G229+H229</f>
        <v>49.8</v>
      </c>
    </row>
    <row r="230" spans="1:9" ht="22.5">
      <c r="A230" s="49"/>
      <c r="B230" s="20" t="s">
        <v>181</v>
      </c>
      <c r="C230" s="13" t="s">
        <v>19</v>
      </c>
      <c r="D230" s="13" t="s">
        <v>45</v>
      </c>
      <c r="E230" s="13" t="s">
        <v>182</v>
      </c>
      <c r="F230" s="13"/>
      <c r="G230" s="15">
        <f t="shared" ref="G230:I231" si="38">G231</f>
        <v>1271.9000000000001</v>
      </c>
      <c r="H230" s="15">
        <f t="shared" si="38"/>
        <v>-50</v>
      </c>
      <c r="I230" s="15">
        <f t="shared" si="38"/>
        <v>1221.9000000000001</v>
      </c>
    </row>
    <row r="231" spans="1:9" ht="22.5">
      <c r="A231" s="49"/>
      <c r="B231" s="20" t="s">
        <v>365</v>
      </c>
      <c r="C231" s="13" t="s">
        <v>19</v>
      </c>
      <c r="D231" s="13" t="s">
        <v>45</v>
      </c>
      <c r="E231" s="13" t="s">
        <v>363</v>
      </c>
      <c r="F231" s="13"/>
      <c r="G231" s="15">
        <f t="shared" si="38"/>
        <v>1271.9000000000001</v>
      </c>
      <c r="H231" s="15">
        <f t="shared" si="38"/>
        <v>-50</v>
      </c>
      <c r="I231" s="15">
        <f t="shared" si="38"/>
        <v>1221.9000000000001</v>
      </c>
    </row>
    <row r="232" spans="1:9" ht="33.75">
      <c r="A232" s="49"/>
      <c r="B232" s="20" t="s">
        <v>366</v>
      </c>
      <c r="C232" s="13" t="s">
        <v>19</v>
      </c>
      <c r="D232" s="13" t="s">
        <v>45</v>
      </c>
      <c r="E232" s="13" t="s">
        <v>364</v>
      </c>
      <c r="F232" s="13"/>
      <c r="G232" s="15">
        <f>SUM(G233:G234)</f>
        <v>1271.9000000000001</v>
      </c>
      <c r="H232" s="15">
        <f>SUM(H233:H234)</f>
        <v>-50</v>
      </c>
      <c r="I232" s="15">
        <f>SUM(I233:I234)</f>
        <v>1221.9000000000001</v>
      </c>
    </row>
    <row r="233" spans="1:9" ht="22.5">
      <c r="A233" s="49"/>
      <c r="B233" s="21" t="s">
        <v>21</v>
      </c>
      <c r="C233" s="13" t="s">
        <v>19</v>
      </c>
      <c r="D233" s="13" t="s">
        <v>45</v>
      </c>
      <c r="E233" s="13" t="s">
        <v>364</v>
      </c>
      <c r="F233" s="13" t="s">
        <v>27</v>
      </c>
      <c r="G233" s="15">
        <v>238</v>
      </c>
      <c r="H233" s="15"/>
      <c r="I233" s="15">
        <f>G233+H233</f>
        <v>238</v>
      </c>
    </row>
    <row r="234" spans="1:9" ht="22.5">
      <c r="A234" s="49"/>
      <c r="B234" s="21" t="s">
        <v>95</v>
      </c>
      <c r="C234" s="13" t="s">
        <v>19</v>
      </c>
      <c r="D234" s="13" t="s">
        <v>45</v>
      </c>
      <c r="E234" s="13" t="s">
        <v>364</v>
      </c>
      <c r="F234" s="13" t="s">
        <v>22</v>
      </c>
      <c r="G234" s="15">
        <v>1033.9000000000001</v>
      </c>
      <c r="H234" s="15">
        <v>-50</v>
      </c>
      <c r="I234" s="15">
        <f>G234+H234</f>
        <v>983.90000000000009</v>
      </c>
    </row>
    <row r="235" spans="1:9">
      <c r="A235" s="49"/>
      <c r="B235" s="12" t="s">
        <v>180</v>
      </c>
      <c r="C235" s="13" t="s">
        <v>19</v>
      </c>
      <c r="D235" s="13" t="s">
        <v>45</v>
      </c>
      <c r="E235" s="13" t="s">
        <v>164</v>
      </c>
      <c r="F235" s="14"/>
      <c r="G235" s="15">
        <f>G236</f>
        <v>130</v>
      </c>
      <c r="H235" s="15">
        <f t="shared" ref="H235:I235" si="39">H236</f>
        <v>-130</v>
      </c>
      <c r="I235" s="15">
        <f t="shared" si="39"/>
        <v>0</v>
      </c>
    </row>
    <row r="236" spans="1:9" ht="22.5">
      <c r="A236" s="49"/>
      <c r="B236" s="12" t="s">
        <v>105</v>
      </c>
      <c r="C236" s="13" t="s">
        <v>19</v>
      </c>
      <c r="D236" s="13" t="s">
        <v>45</v>
      </c>
      <c r="E236" s="13" t="s">
        <v>476</v>
      </c>
      <c r="F236" s="14"/>
      <c r="G236" s="15">
        <f>SUM(G237:G239)</f>
        <v>130</v>
      </c>
      <c r="H236" s="15">
        <f>SUM(H237:H239)</f>
        <v>-130</v>
      </c>
      <c r="I236" s="15">
        <f>SUM(I237:I239)</f>
        <v>0</v>
      </c>
    </row>
    <row r="237" spans="1:9">
      <c r="A237" s="49"/>
      <c r="B237" s="12" t="s">
        <v>91</v>
      </c>
      <c r="C237" s="13" t="s">
        <v>19</v>
      </c>
      <c r="D237" s="13" t="s">
        <v>45</v>
      </c>
      <c r="E237" s="13" t="s">
        <v>476</v>
      </c>
      <c r="F237" s="14" t="s">
        <v>13</v>
      </c>
      <c r="G237" s="15">
        <v>97</v>
      </c>
      <c r="H237" s="15">
        <v>-97</v>
      </c>
      <c r="I237" s="15">
        <f>G237+H237</f>
        <v>0</v>
      </c>
    </row>
    <row r="238" spans="1:9" ht="33.75">
      <c r="A238" s="49"/>
      <c r="B238" s="12" t="s">
        <v>92</v>
      </c>
      <c r="C238" s="13" t="s">
        <v>19</v>
      </c>
      <c r="D238" s="13" t="s">
        <v>45</v>
      </c>
      <c r="E238" s="13" t="s">
        <v>476</v>
      </c>
      <c r="F238" s="14" t="s">
        <v>93</v>
      </c>
      <c r="G238" s="15">
        <v>29.299999999999997</v>
      </c>
      <c r="H238" s="15">
        <v>-29.3</v>
      </c>
      <c r="I238" s="15">
        <f>G238+H238</f>
        <v>0</v>
      </c>
    </row>
    <row r="239" spans="1:9" ht="22.5">
      <c r="A239" s="49"/>
      <c r="B239" s="12" t="s">
        <v>95</v>
      </c>
      <c r="C239" s="13" t="s">
        <v>19</v>
      </c>
      <c r="D239" s="13" t="s">
        <v>45</v>
      </c>
      <c r="E239" s="13" t="s">
        <v>476</v>
      </c>
      <c r="F239" s="14" t="s">
        <v>22</v>
      </c>
      <c r="G239" s="15">
        <v>3.7</v>
      </c>
      <c r="H239" s="15">
        <v>-3.7</v>
      </c>
      <c r="I239" s="15">
        <f>G239+H239</f>
        <v>0</v>
      </c>
    </row>
    <row r="240" spans="1:9">
      <c r="A240" s="45">
        <v>5</v>
      </c>
      <c r="B240" s="53" t="s">
        <v>46</v>
      </c>
      <c r="C240" s="46" t="s">
        <v>47</v>
      </c>
      <c r="D240" s="46"/>
      <c r="E240" s="46"/>
      <c r="F240" s="61"/>
      <c r="G240" s="65">
        <f>G241+G248+G278+G293</f>
        <v>83298.7</v>
      </c>
      <c r="H240" s="65">
        <f>H241+H248+H278+H293</f>
        <v>72583.000000000015</v>
      </c>
      <c r="I240" s="65">
        <f>I241+I248+I278+I293</f>
        <v>155881.70000000001</v>
      </c>
    </row>
    <row r="241" spans="1:9">
      <c r="A241" s="49" t="s">
        <v>48</v>
      </c>
      <c r="B241" s="53" t="s">
        <v>367</v>
      </c>
      <c r="C241" s="33" t="s">
        <v>47</v>
      </c>
      <c r="D241" s="33" t="s">
        <v>8</v>
      </c>
      <c r="E241" s="33"/>
      <c r="F241" s="33"/>
      <c r="G241" s="16">
        <f>G242</f>
        <v>481.59999999999997</v>
      </c>
      <c r="H241" s="16">
        <f>H242</f>
        <v>-47</v>
      </c>
      <c r="I241" s="16">
        <f>I242</f>
        <v>434.59999999999997</v>
      </c>
    </row>
    <row r="242" spans="1:9" ht="22.5">
      <c r="A242" s="45"/>
      <c r="B242" s="20" t="s">
        <v>181</v>
      </c>
      <c r="C242" s="13" t="s">
        <v>47</v>
      </c>
      <c r="D242" s="13" t="s">
        <v>8</v>
      </c>
      <c r="E242" s="13" t="s">
        <v>182</v>
      </c>
      <c r="F242" s="13"/>
      <c r="G242" s="15">
        <f t="shared" ref="G242:I243" si="40">G243</f>
        <v>481.59999999999997</v>
      </c>
      <c r="H242" s="15">
        <f t="shared" si="40"/>
        <v>-47</v>
      </c>
      <c r="I242" s="15">
        <f t="shared" si="40"/>
        <v>434.59999999999997</v>
      </c>
    </row>
    <row r="243" spans="1:9" ht="22.5">
      <c r="A243" s="45"/>
      <c r="B243" s="20" t="s">
        <v>365</v>
      </c>
      <c r="C243" s="13" t="s">
        <v>47</v>
      </c>
      <c r="D243" s="13" t="s">
        <v>8</v>
      </c>
      <c r="E243" s="13" t="s">
        <v>363</v>
      </c>
      <c r="F243" s="13"/>
      <c r="G243" s="15">
        <f t="shared" si="40"/>
        <v>481.59999999999997</v>
      </c>
      <c r="H243" s="15">
        <f t="shared" si="40"/>
        <v>-47</v>
      </c>
      <c r="I243" s="15">
        <f t="shared" si="40"/>
        <v>434.59999999999997</v>
      </c>
    </row>
    <row r="244" spans="1:9" ht="33.75">
      <c r="A244" s="45"/>
      <c r="B244" s="20" t="s">
        <v>366</v>
      </c>
      <c r="C244" s="13" t="s">
        <v>47</v>
      </c>
      <c r="D244" s="13" t="s">
        <v>8</v>
      </c>
      <c r="E244" s="13" t="s">
        <v>364</v>
      </c>
      <c r="F244" s="13"/>
      <c r="G244" s="15">
        <f>SUM(G245:G247)</f>
        <v>481.59999999999997</v>
      </c>
      <c r="H244" s="15">
        <f>SUM(H245:H247)</f>
        <v>-47</v>
      </c>
      <c r="I244" s="15">
        <f>SUM(I245:I247)</f>
        <v>434.59999999999997</v>
      </c>
    </row>
    <row r="245" spans="1:9" ht="22.5">
      <c r="A245" s="45"/>
      <c r="B245" s="21" t="s">
        <v>95</v>
      </c>
      <c r="C245" s="13" t="s">
        <v>47</v>
      </c>
      <c r="D245" s="13" t="s">
        <v>8</v>
      </c>
      <c r="E245" s="13" t="s">
        <v>364</v>
      </c>
      <c r="F245" s="13" t="s">
        <v>22</v>
      </c>
      <c r="G245" s="23">
        <v>151.69999999999999</v>
      </c>
      <c r="H245" s="23"/>
      <c r="I245" s="15">
        <f>G245+H245</f>
        <v>151.69999999999999</v>
      </c>
    </row>
    <row r="246" spans="1:9">
      <c r="A246" s="45"/>
      <c r="B246" s="21" t="s">
        <v>304</v>
      </c>
      <c r="C246" s="13" t="s">
        <v>47</v>
      </c>
      <c r="D246" s="13" t="s">
        <v>8</v>
      </c>
      <c r="E246" s="13" t="s">
        <v>364</v>
      </c>
      <c r="F246" s="13" t="s">
        <v>305</v>
      </c>
      <c r="G246" s="23">
        <v>47</v>
      </c>
      <c r="H246" s="23">
        <v>-47</v>
      </c>
      <c r="I246" s="15">
        <f>G246+H246</f>
        <v>0</v>
      </c>
    </row>
    <row r="247" spans="1:9">
      <c r="A247" s="45"/>
      <c r="B247" s="21" t="s">
        <v>370</v>
      </c>
      <c r="C247" s="13" t="s">
        <v>47</v>
      </c>
      <c r="D247" s="13" t="s">
        <v>8</v>
      </c>
      <c r="E247" s="13" t="s">
        <v>364</v>
      </c>
      <c r="F247" s="13" t="s">
        <v>69</v>
      </c>
      <c r="G247" s="23">
        <v>282.89999999999998</v>
      </c>
      <c r="H247" s="23"/>
      <c r="I247" s="15">
        <f>G247+H247</f>
        <v>282.89999999999998</v>
      </c>
    </row>
    <row r="248" spans="1:9">
      <c r="A248" s="49" t="s">
        <v>51</v>
      </c>
      <c r="B248" s="53" t="s">
        <v>49</v>
      </c>
      <c r="C248" s="33" t="s">
        <v>47</v>
      </c>
      <c r="D248" s="33" t="s">
        <v>11</v>
      </c>
      <c r="E248" s="33"/>
      <c r="F248" s="33"/>
      <c r="G248" s="16">
        <f>G249+G274</f>
        <v>69049.7</v>
      </c>
      <c r="H248" s="16">
        <f>H249+H274</f>
        <v>71778.400000000009</v>
      </c>
      <c r="I248" s="16">
        <f>I249+I274</f>
        <v>140828.1</v>
      </c>
    </row>
    <row r="249" spans="1:9" ht="22.5">
      <c r="A249" s="49"/>
      <c r="B249" s="66" t="s">
        <v>184</v>
      </c>
      <c r="C249" s="13" t="s">
        <v>47</v>
      </c>
      <c r="D249" s="13" t="s">
        <v>11</v>
      </c>
      <c r="E249" s="13" t="s">
        <v>183</v>
      </c>
      <c r="F249" s="13"/>
      <c r="G249" s="15">
        <f>G250</f>
        <v>68439.7</v>
      </c>
      <c r="H249" s="15">
        <f>H250</f>
        <v>71778.400000000009</v>
      </c>
      <c r="I249" s="15">
        <f t="shared" ref="I249" si="41">I250</f>
        <v>140218.1</v>
      </c>
    </row>
    <row r="250" spans="1:9">
      <c r="A250" s="49"/>
      <c r="B250" s="21" t="s">
        <v>185</v>
      </c>
      <c r="C250" s="13" t="s">
        <v>47</v>
      </c>
      <c r="D250" s="13" t="s">
        <v>11</v>
      </c>
      <c r="E250" s="13" t="s">
        <v>186</v>
      </c>
      <c r="F250" s="13"/>
      <c r="G250" s="15">
        <f>G251+G256+G262+G264+G267+G270+G272+G253</f>
        <v>68439.7</v>
      </c>
      <c r="H250" s="15">
        <f t="shared" ref="H250:I250" si="42">H251+H256+H262+H264+H267+H270+H272+H253</f>
        <v>71778.400000000009</v>
      </c>
      <c r="I250" s="15">
        <f t="shared" si="42"/>
        <v>140218.1</v>
      </c>
    </row>
    <row r="251" spans="1:9" ht="22.5">
      <c r="A251" s="49"/>
      <c r="B251" s="12" t="s">
        <v>423</v>
      </c>
      <c r="C251" s="13" t="s">
        <v>47</v>
      </c>
      <c r="D251" s="13" t="s">
        <v>11</v>
      </c>
      <c r="E251" s="13" t="s">
        <v>424</v>
      </c>
      <c r="F251" s="13"/>
      <c r="G251" s="15">
        <f>G252</f>
        <v>34.1</v>
      </c>
      <c r="H251" s="15">
        <f>H252</f>
        <v>0</v>
      </c>
      <c r="I251" s="15">
        <f>I252</f>
        <v>34.1</v>
      </c>
    </row>
    <row r="252" spans="1:9" ht="22.5">
      <c r="A252" s="49"/>
      <c r="B252" s="21" t="s">
        <v>477</v>
      </c>
      <c r="C252" s="13" t="s">
        <v>47</v>
      </c>
      <c r="D252" s="13" t="s">
        <v>11</v>
      </c>
      <c r="E252" s="13" t="s">
        <v>424</v>
      </c>
      <c r="F252" s="13" t="s">
        <v>425</v>
      </c>
      <c r="G252" s="15">
        <v>34.1</v>
      </c>
      <c r="H252" s="15"/>
      <c r="I252" s="15">
        <f>G252+H252</f>
        <v>34.1</v>
      </c>
    </row>
    <row r="253" spans="1:9" ht="56.25">
      <c r="A253" s="49"/>
      <c r="B253" s="24" t="s">
        <v>478</v>
      </c>
      <c r="C253" s="13" t="s">
        <v>47</v>
      </c>
      <c r="D253" s="13" t="s">
        <v>11</v>
      </c>
      <c r="E253" s="13" t="s">
        <v>479</v>
      </c>
      <c r="F253" s="13"/>
      <c r="G253" s="15">
        <f>SUM(G254:G255)</f>
        <v>1263.2</v>
      </c>
      <c r="H253" s="15">
        <f>SUM(H254:H255)</f>
        <v>0</v>
      </c>
      <c r="I253" s="15">
        <f>SUM(I254:I255)</f>
        <v>1263.2</v>
      </c>
    </row>
    <row r="254" spans="1:9" ht="45">
      <c r="A254" s="49"/>
      <c r="B254" s="21" t="s">
        <v>541</v>
      </c>
      <c r="C254" s="13" t="s">
        <v>47</v>
      </c>
      <c r="D254" s="13" t="s">
        <v>11</v>
      </c>
      <c r="E254" s="13" t="s">
        <v>479</v>
      </c>
      <c r="F254" s="13" t="s">
        <v>360</v>
      </c>
      <c r="G254" s="15">
        <v>63.2</v>
      </c>
      <c r="H254" s="15"/>
      <c r="I254" s="15">
        <f>G254+H254</f>
        <v>63.2</v>
      </c>
    </row>
    <row r="255" spans="1:9" ht="45">
      <c r="A255" s="49"/>
      <c r="B255" s="21" t="s">
        <v>542</v>
      </c>
      <c r="C255" s="13" t="s">
        <v>47</v>
      </c>
      <c r="D255" s="13" t="s">
        <v>11</v>
      </c>
      <c r="E255" s="13" t="s">
        <v>479</v>
      </c>
      <c r="F255" s="13" t="s">
        <v>360</v>
      </c>
      <c r="G255" s="15">
        <v>1200</v>
      </c>
      <c r="H255" s="15"/>
      <c r="I255" s="15">
        <f>SUM(G255:H255)</f>
        <v>1200</v>
      </c>
    </row>
    <row r="256" spans="1:9">
      <c r="A256" s="49"/>
      <c r="B256" s="21" t="s">
        <v>279</v>
      </c>
      <c r="C256" s="13" t="s">
        <v>47</v>
      </c>
      <c r="D256" s="13" t="s">
        <v>11</v>
      </c>
      <c r="E256" s="13" t="s">
        <v>122</v>
      </c>
      <c r="F256" s="14"/>
      <c r="G256" s="15">
        <f>G257+G258+G259+G260+G261</f>
        <v>6663.4</v>
      </c>
      <c r="H256" s="15">
        <f t="shared" ref="H256:I256" si="43">H257+H258+H259+H260+H261</f>
        <v>3490.3</v>
      </c>
      <c r="I256" s="15">
        <f t="shared" si="43"/>
        <v>10153.699999999999</v>
      </c>
    </row>
    <row r="257" spans="1:9" ht="22.5">
      <c r="A257" s="49"/>
      <c r="B257" s="21" t="s">
        <v>95</v>
      </c>
      <c r="C257" s="13" t="s">
        <v>47</v>
      </c>
      <c r="D257" s="13" t="s">
        <v>11</v>
      </c>
      <c r="E257" s="13" t="s">
        <v>122</v>
      </c>
      <c r="F257" s="14" t="s">
        <v>22</v>
      </c>
      <c r="G257" s="15">
        <v>1194.0999999999999</v>
      </c>
      <c r="H257" s="15">
        <f>-0.2+100</f>
        <v>99.8</v>
      </c>
      <c r="I257" s="15">
        <f>G257+H257</f>
        <v>1293.8999999999999</v>
      </c>
    </row>
    <row r="258" spans="1:9">
      <c r="A258" s="49"/>
      <c r="B258" s="21" t="s">
        <v>304</v>
      </c>
      <c r="C258" s="13" t="s">
        <v>47</v>
      </c>
      <c r="D258" s="13" t="s">
        <v>11</v>
      </c>
      <c r="E258" s="13" t="s">
        <v>122</v>
      </c>
      <c r="F258" s="14" t="s">
        <v>305</v>
      </c>
      <c r="G258" s="15">
        <v>696.6</v>
      </c>
      <c r="H258" s="15"/>
      <c r="I258" s="15">
        <f t="shared" ref="I258:I261" si="44">G258+H258</f>
        <v>696.6</v>
      </c>
    </row>
    <row r="259" spans="1:9" ht="22.5">
      <c r="A259" s="49"/>
      <c r="B259" s="19" t="s">
        <v>480</v>
      </c>
      <c r="C259" s="13" t="s">
        <v>47</v>
      </c>
      <c r="D259" s="13" t="s">
        <v>11</v>
      </c>
      <c r="E259" s="13" t="s">
        <v>122</v>
      </c>
      <c r="F259" s="14" t="s">
        <v>50</v>
      </c>
      <c r="G259" s="15">
        <f>6522.3-3200</f>
        <v>3322.3</v>
      </c>
      <c r="H259" s="15">
        <v>3200</v>
      </c>
      <c r="I259" s="15">
        <f t="shared" si="44"/>
        <v>6522.3</v>
      </c>
    </row>
    <row r="260" spans="1:9">
      <c r="A260" s="49"/>
      <c r="B260" s="19" t="s">
        <v>223</v>
      </c>
      <c r="C260" s="13" t="s">
        <v>47</v>
      </c>
      <c r="D260" s="13" t="s">
        <v>11</v>
      </c>
      <c r="E260" s="13" t="s">
        <v>122</v>
      </c>
      <c r="F260" s="14" t="s">
        <v>224</v>
      </c>
      <c r="G260" s="15">
        <v>1435.4</v>
      </c>
      <c r="H260" s="15">
        <f>0.1+190.4</f>
        <v>190.5</v>
      </c>
      <c r="I260" s="15">
        <f t="shared" si="44"/>
        <v>1625.9</v>
      </c>
    </row>
    <row r="261" spans="1:9">
      <c r="A261" s="49"/>
      <c r="B261" s="21" t="s">
        <v>104</v>
      </c>
      <c r="C261" s="13" t="s">
        <v>47</v>
      </c>
      <c r="D261" s="13" t="s">
        <v>11</v>
      </c>
      <c r="E261" s="13" t="s">
        <v>122</v>
      </c>
      <c r="F261" s="14" t="s">
        <v>36</v>
      </c>
      <c r="G261" s="15">
        <v>15</v>
      </c>
      <c r="H261" s="15"/>
      <c r="I261" s="15">
        <f t="shared" si="44"/>
        <v>15</v>
      </c>
    </row>
    <row r="262" spans="1:9" ht="67.5">
      <c r="A262" s="49"/>
      <c r="B262" s="18" t="s">
        <v>481</v>
      </c>
      <c r="C262" s="13" t="s">
        <v>47</v>
      </c>
      <c r="D262" s="13" t="s">
        <v>11</v>
      </c>
      <c r="E262" s="13" t="s">
        <v>482</v>
      </c>
      <c r="F262" s="14"/>
      <c r="G262" s="15">
        <f>SUM(G263:G263)</f>
        <v>3152.1</v>
      </c>
      <c r="H262" s="15">
        <f>SUM(H263:H263)</f>
        <v>0</v>
      </c>
      <c r="I262" s="15">
        <f>SUM(I263:I263)</f>
        <v>3152.1</v>
      </c>
    </row>
    <row r="263" spans="1:9" ht="33.75">
      <c r="A263" s="49"/>
      <c r="B263" s="18" t="s">
        <v>201</v>
      </c>
      <c r="C263" s="13" t="s">
        <v>47</v>
      </c>
      <c r="D263" s="13" t="s">
        <v>11</v>
      </c>
      <c r="E263" s="13" t="s">
        <v>482</v>
      </c>
      <c r="F263" s="14" t="s">
        <v>204</v>
      </c>
      <c r="G263" s="15">
        <v>3152.1</v>
      </c>
      <c r="H263" s="15"/>
      <c r="I263" s="15">
        <f>G263+H263</f>
        <v>3152.1</v>
      </c>
    </row>
    <row r="264" spans="1:9" ht="56.25">
      <c r="A264" s="49"/>
      <c r="B264" s="22" t="s">
        <v>483</v>
      </c>
      <c r="C264" s="13" t="s">
        <v>47</v>
      </c>
      <c r="D264" s="13" t="s">
        <v>11</v>
      </c>
      <c r="E264" s="13" t="s">
        <v>485</v>
      </c>
      <c r="F264" s="14"/>
      <c r="G264" s="15">
        <f>SUM(G265:G266)</f>
        <v>21578.9</v>
      </c>
      <c r="H264" s="15">
        <f>SUM(H265:H266)</f>
        <v>5898</v>
      </c>
      <c r="I264" s="15">
        <f>SUM(I265:I266)</f>
        <v>27476.899999999998</v>
      </c>
    </row>
    <row r="265" spans="1:9" ht="22.5">
      <c r="A265" s="49"/>
      <c r="B265" s="21" t="s">
        <v>484</v>
      </c>
      <c r="C265" s="13" t="s">
        <v>47</v>
      </c>
      <c r="D265" s="13" t="s">
        <v>11</v>
      </c>
      <c r="E265" s="13" t="s">
        <v>485</v>
      </c>
      <c r="F265" s="14" t="s">
        <v>22</v>
      </c>
      <c r="G265" s="15">
        <v>1078.9000000000001</v>
      </c>
      <c r="H265" s="15">
        <v>294.89999999999998</v>
      </c>
      <c r="I265" s="15">
        <f>G265+H265</f>
        <v>1373.8000000000002</v>
      </c>
    </row>
    <row r="266" spans="1:9" ht="22.5">
      <c r="A266" s="49"/>
      <c r="B266" s="21" t="s">
        <v>437</v>
      </c>
      <c r="C266" s="13" t="s">
        <v>47</v>
      </c>
      <c r="D266" s="13" t="s">
        <v>11</v>
      </c>
      <c r="E266" s="13" t="s">
        <v>485</v>
      </c>
      <c r="F266" s="14" t="s">
        <v>22</v>
      </c>
      <c r="G266" s="15">
        <v>20500</v>
      </c>
      <c r="H266" s="15">
        <v>5603.1</v>
      </c>
      <c r="I266" s="15">
        <f>G266+H266</f>
        <v>26103.1</v>
      </c>
    </row>
    <row r="267" spans="1:9" ht="36" customHeight="1">
      <c r="A267" s="49"/>
      <c r="B267" s="19" t="s">
        <v>435</v>
      </c>
      <c r="C267" s="13" t="s">
        <v>47</v>
      </c>
      <c r="D267" s="13" t="s">
        <v>11</v>
      </c>
      <c r="E267" s="13" t="s">
        <v>436</v>
      </c>
      <c r="F267" s="14"/>
      <c r="G267" s="15">
        <f>SUM(G268:G269)</f>
        <v>31578.9</v>
      </c>
      <c r="H267" s="15">
        <f>SUM(H268:H269)</f>
        <v>65590.100000000006</v>
      </c>
      <c r="I267" s="15">
        <f>SUM(I268:I269)</f>
        <v>97169</v>
      </c>
    </row>
    <row r="268" spans="1:9" ht="22.5">
      <c r="A268" s="49"/>
      <c r="B268" s="19" t="s">
        <v>430</v>
      </c>
      <c r="C268" s="13" t="s">
        <v>47</v>
      </c>
      <c r="D268" s="13" t="s">
        <v>11</v>
      </c>
      <c r="E268" s="13" t="s">
        <v>436</v>
      </c>
      <c r="F268" s="14" t="s">
        <v>50</v>
      </c>
      <c r="G268" s="15">
        <v>1578.9</v>
      </c>
      <c r="H268" s="15">
        <v>-607.20000000000005</v>
      </c>
      <c r="I268" s="15">
        <f>G268+H268</f>
        <v>971.7</v>
      </c>
    </row>
    <row r="269" spans="1:9" ht="22.5">
      <c r="A269" s="49"/>
      <c r="B269" s="19" t="s">
        <v>405</v>
      </c>
      <c r="C269" s="13" t="s">
        <v>47</v>
      </c>
      <c r="D269" s="13" t="s">
        <v>11</v>
      </c>
      <c r="E269" s="13" t="s">
        <v>436</v>
      </c>
      <c r="F269" s="14" t="s">
        <v>50</v>
      </c>
      <c r="G269" s="15">
        <v>30000</v>
      </c>
      <c r="H269" s="15">
        <f>61098.9+5098.4</f>
        <v>66197.3</v>
      </c>
      <c r="I269" s="15">
        <f>G269+H269</f>
        <v>96197.3</v>
      </c>
    </row>
    <row r="270" spans="1:9" ht="33.75">
      <c r="A270" s="49"/>
      <c r="B270" s="20" t="s">
        <v>548</v>
      </c>
      <c r="C270" s="13" t="s">
        <v>47</v>
      </c>
      <c r="D270" s="13" t="s">
        <v>11</v>
      </c>
      <c r="E270" s="13" t="s">
        <v>549</v>
      </c>
      <c r="F270" s="14"/>
      <c r="G270" s="15">
        <f>G271</f>
        <v>3200</v>
      </c>
      <c r="H270" s="15">
        <f>H271</f>
        <v>-3200</v>
      </c>
      <c r="I270" s="15">
        <f>I271</f>
        <v>0</v>
      </c>
    </row>
    <row r="271" spans="1:9" ht="22.5">
      <c r="A271" s="49"/>
      <c r="B271" s="19" t="s">
        <v>405</v>
      </c>
      <c r="C271" s="13" t="s">
        <v>47</v>
      </c>
      <c r="D271" s="13" t="s">
        <v>11</v>
      </c>
      <c r="E271" s="13" t="s">
        <v>549</v>
      </c>
      <c r="F271" s="14" t="s">
        <v>50</v>
      </c>
      <c r="G271" s="15">
        <v>3200</v>
      </c>
      <c r="H271" s="15">
        <v>-3200</v>
      </c>
      <c r="I271" s="15">
        <f>G271+H271</f>
        <v>0</v>
      </c>
    </row>
    <row r="272" spans="1:9" ht="22.5">
      <c r="A272" s="49"/>
      <c r="B272" s="21" t="s">
        <v>369</v>
      </c>
      <c r="C272" s="13" t="s">
        <v>47</v>
      </c>
      <c r="D272" s="13" t="s">
        <v>11</v>
      </c>
      <c r="E272" s="13" t="s">
        <v>371</v>
      </c>
      <c r="F272" s="14"/>
      <c r="G272" s="15">
        <f>SUM(G273:G273)</f>
        <v>969.1</v>
      </c>
      <c r="H272" s="15">
        <f>SUM(H273:H273)</f>
        <v>0</v>
      </c>
      <c r="I272" s="15">
        <f>SUM(I273:I273)</f>
        <v>969.1</v>
      </c>
    </row>
    <row r="273" spans="1:9" ht="22.5">
      <c r="A273" s="49"/>
      <c r="B273" s="21" t="s">
        <v>437</v>
      </c>
      <c r="C273" s="13" t="s">
        <v>47</v>
      </c>
      <c r="D273" s="13" t="s">
        <v>11</v>
      </c>
      <c r="E273" s="13" t="s">
        <v>371</v>
      </c>
      <c r="F273" s="14" t="s">
        <v>22</v>
      </c>
      <c r="G273" s="15">
        <f>369.5+599.6</f>
        <v>969.1</v>
      </c>
      <c r="H273" s="15"/>
      <c r="I273" s="15">
        <f>G273+H273</f>
        <v>969.1</v>
      </c>
    </row>
    <row r="274" spans="1:9" ht="22.5">
      <c r="A274" s="49"/>
      <c r="B274" s="20" t="s">
        <v>181</v>
      </c>
      <c r="C274" s="13" t="s">
        <v>47</v>
      </c>
      <c r="D274" s="13" t="s">
        <v>11</v>
      </c>
      <c r="E274" s="13" t="s">
        <v>182</v>
      </c>
      <c r="F274" s="13"/>
      <c r="G274" s="15">
        <f t="shared" ref="G274:I275" si="45">G275</f>
        <v>610</v>
      </c>
      <c r="H274" s="15">
        <f t="shared" si="45"/>
        <v>0</v>
      </c>
      <c r="I274" s="15">
        <f t="shared" si="45"/>
        <v>610</v>
      </c>
    </row>
    <row r="275" spans="1:9" ht="22.5">
      <c r="A275" s="49"/>
      <c r="B275" s="20" t="s">
        <v>365</v>
      </c>
      <c r="C275" s="13" t="s">
        <v>47</v>
      </c>
      <c r="D275" s="13" t="s">
        <v>11</v>
      </c>
      <c r="E275" s="13" t="s">
        <v>363</v>
      </c>
      <c r="F275" s="13"/>
      <c r="G275" s="15">
        <f t="shared" si="45"/>
        <v>610</v>
      </c>
      <c r="H275" s="15">
        <f t="shared" si="45"/>
        <v>0</v>
      </c>
      <c r="I275" s="15">
        <f t="shared" si="45"/>
        <v>610</v>
      </c>
    </row>
    <row r="276" spans="1:9" ht="33.75">
      <c r="A276" s="49"/>
      <c r="B276" s="20" t="s">
        <v>366</v>
      </c>
      <c r="C276" s="13" t="s">
        <v>47</v>
      </c>
      <c r="D276" s="13" t="s">
        <v>11</v>
      </c>
      <c r="E276" s="13" t="s">
        <v>364</v>
      </c>
      <c r="F276" s="13"/>
      <c r="G276" s="15">
        <f>SUM(G277:G277)</f>
        <v>610</v>
      </c>
      <c r="H276" s="15">
        <f>SUM(H277:H277)</f>
        <v>0</v>
      </c>
      <c r="I276" s="15">
        <f>SUM(I277:I277)</f>
        <v>610</v>
      </c>
    </row>
    <row r="277" spans="1:9" ht="33.75">
      <c r="A277" s="49"/>
      <c r="B277" s="18" t="s">
        <v>201</v>
      </c>
      <c r="C277" s="13" t="s">
        <v>47</v>
      </c>
      <c r="D277" s="13" t="s">
        <v>11</v>
      </c>
      <c r="E277" s="13" t="s">
        <v>364</v>
      </c>
      <c r="F277" s="13" t="s">
        <v>204</v>
      </c>
      <c r="G277" s="15">
        <v>610</v>
      </c>
      <c r="H277" s="15"/>
      <c r="I277" s="15">
        <f>G277+H277</f>
        <v>610</v>
      </c>
    </row>
    <row r="278" spans="1:9">
      <c r="A278" s="49" t="s">
        <v>407</v>
      </c>
      <c r="B278" s="53" t="s">
        <v>368</v>
      </c>
      <c r="C278" s="33" t="s">
        <v>47</v>
      </c>
      <c r="D278" s="33" t="s">
        <v>17</v>
      </c>
      <c r="E278" s="33"/>
      <c r="F278" s="33"/>
      <c r="G278" s="16">
        <f>G288+G279</f>
        <v>381.9</v>
      </c>
      <c r="H278" s="16">
        <f>H288+H279</f>
        <v>1</v>
      </c>
      <c r="I278" s="16">
        <f>I288+I279</f>
        <v>382.9</v>
      </c>
    </row>
    <row r="279" spans="1:9" ht="22.5">
      <c r="A279" s="49"/>
      <c r="B279" s="21" t="s">
        <v>184</v>
      </c>
      <c r="C279" s="13" t="s">
        <v>47</v>
      </c>
      <c r="D279" s="13" t="s">
        <v>17</v>
      </c>
      <c r="E279" s="13" t="s">
        <v>183</v>
      </c>
      <c r="F279" s="14"/>
      <c r="G279" s="15">
        <f>G280+G284</f>
        <v>147</v>
      </c>
      <c r="H279" s="15">
        <f t="shared" ref="H279:I279" si="46">H280+H284</f>
        <v>1</v>
      </c>
      <c r="I279" s="15">
        <f t="shared" si="46"/>
        <v>148</v>
      </c>
    </row>
    <row r="280" spans="1:9">
      <c r="A280" s="49"/>
      <c r="B280" s="21" t="s">
        <v>192</v>
      </c>
      <c r="C280" s="13" t="s">
        <v>47</v>
      </c>
      <c r="D280" s="13" t="s">
        <v>17</v>
      </c>
      <c r="E280" s="13" t="s">
        <v>193</v>
      </c>
      <c r="F280" s="14"/>
      <c r="G280" s="15">
        <f>SUM(G281)</f>
        <v>5</v>
      </c>
      <c r="H280" s="15">
        <f t="shared" ref="H280:I282" si="47">SUM(H281)</f>
        <v>1</v>
      </c>
      <c r="I280" s="15">
        <f t="shared" si="47"/>
        <v>6</v>
      </c>
    </row>
    <row r="281" spans="1:9" ht="22.5">
      <c r="A281" s="49"/>
      <c r="B281" s="21" t="s">
        <v>487</v>
      </c>
      <c r="C281" s="13" t="s">
        <v>47</v>
      </c>
      <c r="D281" s="13" t="s">
        <v>17</v>
      </c>
      <c r="E281" s="13" t="s">
        <v>490</v>
      </c>
      <c r="F281" s="14"/>
      <c r="G281" s="15">
        <f>SUM(G282)</f>
        <v>5</v>
      </c>
      <c r="H281" s="15">
        <f t="shared" si="47"/>
        <v>1</v>
      </c>
      <c r="I281" s="15">
        <f t="shared" si="47"/>
        <v>6</v>
      </c>
    </row>
    <row r="282" spans="1:9" ht="22.5">
      <c r="A282" s="49"/>
      <c r="B282" s="21" t="s">
        <v>488</v>
      </c>
      <c r="C282" s="13" t="s">
        <v>47</v>
      </c>
      <c r="D282" s="13" t="s">
        <v>17</v>
      </c>
      <c r="E282" s="13" t="s">
        <v>491</v>
      </c>
      <c r="F282" s="14"/>
      <c r="G282" s="15">
        <f>SUM(G283)</f>
        <v>5</v>
      </c>
      <c r="H282" s="15">
        <f t="shared" si="47"/>
        <v>1</v>
      </c>
      <c r="I282" s="15">
        <f t="shared" si="47"/>
        <v>6</v>
      </c>
    </row>
    <row r="283" spans="1:9" ht="22.5">
      <c r="A283" s="49"/>
      <c r="B283" s="21" t="s">
        <v>95</v>
      </c>
      <c r="C283" s="13" t="s">
        <v>47</v>
      </c>
      <c r="D283" s="13" t="s">
        <v>17</v>
      </c>
      <c r="E283" s="13" t="s">
        <v>491</v>
      </c>
      <c r="F283" s="14" t="s">
        <v>22</v>
      </c>
      <c r="G283" s="15">
        <v>5</v>
      </c>
      <c r="H283" s="15">
        <v>1</v>
      </c>
      <c r="I283" s="15">
        <f>G283+H283</f>
        <v>6</v>
      </c>
    </row>
    <row r="284" spans="1:9">
      <c r="A284" s="49"/>
      <c r="B284" s="21" t="s">
        <v>185</v>
      </c>
      <c r="C284" s="13" t="s">
        <v>47</v>
      </c>
      <c r="D284" s="13" t="s">
        <v>17</v>
      </c>
      <c r="E284" s="13" t="s">
        <v>186</v>
      </c>
      <c r="F284" s="14"/>
      <c r="G284" s="15">
        <f>G285</f>
        <v>142</v>
      </c>
      <c r="H284" s="15">
        <f>H285</f>
        <v>0</v>
      </c>
      <c r="I284" s="15">
        <f>I285</f>
        <v>142</v>
      </c>
    </row>
    <row r="285" spans="1:9" ht="22.5">
      <c r="A285" s="49"/>
      <c r="B285" s="21" t="s">
        <v>369</v>
      </c>
      <c r="C285" s="13" t="s">
        <v>47</v>
      </c>
      <c r="D285" s="13" t="s">
        <v>17</v>
      </c>
      <c r="E285" s="13" t="s">
        <v>371</v>
      </c>
      <c r="F285" s="14"/>
      <c r="G285" s="15">
        <f>SUM(G286:G287)</f>
        <v>142</v>
      </c>
      <c r="H285" s="15">
        <f>SUM(H286:H287)</f>
        <v>0</v>
      </c>
      <c r="I285" s="15">
        <f>SUM(I286:I287)</f>
        <v>142</v>
      </c>
    </row>
    <row r="286" spans="1:9" ht="22.5">
      <c r="A286" s="49"/>
      <c r="B286" s="21" t="s">
        <v>95</v>
      </c>
      <c r="C286" s="13" t="s">
        <v>47</v>
      </c>
      <c r="D286" s="13" t="s">
        <v>17</v>
      </c>
      <c r="E286" s="13" t="s">
        <v>371</v>
      </c>
      <c r="F286" s="13" t="s">
        <v>22</v>
      </c>
      <c r="G286" s="15">
        <v>92</v>
      </c>
      <c r="H286" s="15"/>
      <c r="I286" s="15">
        <f>G286+H286</f>
        <v>92</v>
      </c>
    </row>
    <row r="287" spans="1:9">
      <c r="A287" s="49"/>
      <c r="B287" s="21" t="s">
        <v>370</v>
      </c>
      <c r="C287" s="13" t="s">
        <v>47</v>
      </c>
      <c r="D287" s="13" t="s">
        <v>17</v>
      </c>
      <c r="E287" s="13" t="s">
        <v>371</v>
      </c>
      <c r="F287" s="13" t="s">
        <v>69</v>
      </c>
      <c r="G287" s="15">
        <v>50</v>
      </c>
      <c r="H287" s="15"/>
      <c r="I287" s="15">
        <f>G287+H287</f>
        <v>50</v>
      </c>
    </row>
    <row r="288" spans="1:9" ht="22.5">
      <c r="A288" s="49"/>
      <c r="B288" s="21" t="s">
        <v>181</v>
      </c>
      <c r="C288" s="13" t="s">
        <v>47</v>
      </c>
      <c r="D288" s="13" t="s">
        <v>17</v>
      </c>
      <c r="E288" s="13" t="s">
        <v>182</v>
      </c>
      <c r="F288" s="14"/>
      <c r="G288" s="15">
        <f t="shared" ref="G288:I291" si="48">G289</f>
        <v>234.9</v>
      </c>
      <c r="H288" s="15">
        <f t="shared" si="48"/>
        <v>0</v>
      </c>
      <c r="I288" s="15">
        <f t="shared" si="48"/>
        <v>234.9</v>
      </c>
    </row>
    <row r="289" spans="1:9">
      <c r="A289" s="49"/>
      <c r="B289" s="21" t="s">
        <v>222</v>
      </c>
      <c r="C289" s="13" t="s">
        <v>47</v>
      </c>
      <c r="D289" s="13" t="s">
        <v>17</v>
      </c>
      <c r="E289" s="13" t="s">
        <v>194</v>
      </c>
      <c r="F289" s="14"/>
      <c r="G289" s="15">
        <f t="shared" si="48"/>
        <v>234.9</v>
      </c>
      <c r="H289" s="15">
        <f t="shared" si="48"/>
        <v>0</v>
      </c>
      <c r="I289" s="15">
        <f t="shared" si="48"/>
        <v>234.9</v>
      </c>
    </row>
    <row r="290" spans="1:9" ht="33.75">
      <c r="A290" s="49"/>
      <c r="B290" s="21" t="s">
        <v>152</v>
      </c>
      <c r="C290" s="13" t="s">
        <v>47</v>
      </c>
      <c r="D290" s="13" t="s">
        <v>17</v>
      </c>
      <c r="E290" s="13" t="s">
        <v>153</v>
      </c>
      <c r="F290" s="13"/>
      <c r="G290" s="15">
        <f t="shared" si="48"/>
        <v>234.9</v>
      </c>
      <c r="H290" s="15">
        <f t="shared" si="48"/>
        <v>0</v>
      </c>
      <c r="I290" s="15">
        <f t="shared" si="48"/>
        <v>234.9</v>
      </c>
    </row>
    <row r="291" spans="1:9" ht="22.5">
      <c r="A291" s="49"/>
      <c r="B291" s="25" t="s">
        <v>486</v>
      </c>
      <c r="C291" s="13" t="s">
        <v>47</v>
      </c>
      <c r="D291" s="13" t="s">
        <v>17</v>
      </c>
      <c r="E291" s="13" t="s">
        <v>489</v>
      </c>
      <c r="F291" s="13"/>
      <c r="G291" s="15">
        <f t="shared" si="48"/>
        <v>234.9</v>
      </c>
      <c r="H291" s="15">
        <f t="shared" si="48"/>
        <v>0</v>
      </c>
      <c r="I291" s="15">
        <f t="shared" si="48"/>
        <v>234.9</v>
      </c>
    </row>
    <row r="292" spans="1:9">
      <c r="A292" s="49"/>
      <c r="B292" s="26" t="s">
        <v>223</v>
      </c>
      <c r="C292" s="13" t="s">
        <v>47</v>
      </c>
      <c r="D292" s="13" t="s">
        <v>17</v>
      </c>
      <c r="E292" s="13" t="s">
        <v>489</v>
      </c>
      <c r="F292" s="13" t="s">
        <v>224</v>
      </c>
      <c r="G292" s="15">
        <v>234.9</v>
      </c>
      <c r="H292" s="15"/>
      <c r="I292" s="15">
        <f>G292+H292</f>
        <v>234.9</v>
      </c>
    </row>
    <row r="293" spans="1:9">
      <c r="A293" s="49" t="s">
        <v>408</v>
      </c>
      <c r="B293" s="63" t="s">
        <v>202</v>
      </c>
      <c r="C293" s="33" t="s">
        <v>47</v>
      </c>
      <c r="D293" s="33" t="s">
        <v>47</v>
      </c>
      <c r="E293" s="33"/>
      <c r="F293" s="33"/>
      <c r="G293" s="16">
        <f t="shared" ref="G293:I294" si="49">G294</f>
        <v>13385.500000000002</v>
      </c>
      <c r="H293" s="16">
        <f t="shared" si="49"/>
        <v>850.59999999999991</v>
      </c>
      <c r="I293" s="16">
        <f t="shared" si="49"/>
        <v>14236.100000000002</v>
      </c>
    </row>
    <row r="294" spans="1:9" ht="33.75">
      <c r="A294" s="49"/>
      <c r="B294" s="21" t="s">
        <v>307</v>
      </c>
      <c r="C294" s="13" t="s">
        <v>47</v>
      </c>
      <c r="D294" s="13" t="s">
        <v>47</v>
      </c>
      <c r="E294" s="13" t="s">
        <v>308</v>
      </c>
      <c r="F294" s="33"/>
      <c r="G294" s="15">
        <f t="shared" si="49"/>
        <v>13385.500000000002</v>
      </c>
      <c r="H294" s="15">
        <f>H295</f>
        <v>850.59999999999991</v>
      </c>
      <c r="I294" s="15">
        <f t="shared" si="49"/>
        <v>14236.100000000002</v>
      </c>
    </row>
    <row r="295" spans="1:9" ht="22.5">
      <c r="A295" s="49"/>
      <c r="B295" s="21" t="s">
        <v>184</v>
      </c>
      <c r="C295" s="13" t="s">
        <v>47</v>
      </c>
      <c r="D295" s="13" t="s">
        <v>47</v>
      </c>
      <c r="E295" s="13" t="s">
        <v>183</v>
      </c>
      <c r="F295" s="14"/>
      <c r="G295" s="15">
        <f t="shared" ref="G295" si="50">G296+G303</f>
        <v>13385.500000000002</v>
      </c>
      <c r="H295" s="15">
        <f t="shared" ref="H295:I295" si="51">H296+H303</f>
        <v>850.59999999999991</v>
      </c>
      <c r="I295" s="15">
        <f t="shared" si="51"/>
        <v>14236.100000000002</v>
      </c>
    </row>
    <row r="296" spans="1:9" ht="33.75">
      <c r="A296" s="49"/>
      <c r="B296" s="21" t="s">
        <v>203</v>
      </c>
      <c r="C296" s="13" t="s">
        <v>47</v>
      </c>
      <c r="D296" s="13" t="s">
        <v>47</v>
      </c>
      <c r="E296" s="13" t="s">
        <v>227</v>
      </c>
      <c r="F296" s="14"/>
      <c r="G296" s="15">
        <f t="shared" ref="G296" si="52">G297+G298+G299+G300+G301+G302</f>
        <v>3907.7000000000007</v>
      </c>
      <c r="H296" s="15">
        <f t="shared" ref="H296:I296" si="53">H297+H298+H299+H300+H301+H302</f>
        <v>0</v>
      </c>
      <c r="I296" s="15">
        <f t="shared" si="53"/>
        <v>3907.7000000000007</v>
      </c>
    </row>
    <row r="297" spans="1:9" ht="22.5">
      <c r="A297" s="49"/>
      <c r="B297" s="21" t="s">
        <v>21</v>
      </c>
      <c r="C297" s="13" t="s">
        <v>47</v>
      </c>
      <c r="D297" s="13" t="s">
        <v>47</v>
      </c>
      <c r="E297" s="13" t="s">
        <v>227</v>
      </c>
      <c r="F297" s="14" t="s">
        <v>27</v>
      </c>
      <c r="G297" s="15">
        <f>83.3+87.1</f>
        <v>170.39999999999998</v>
      </c>
      <c r="H297" s="15"/>
      <c r="I297" s="15">
        <f t="shared" ref="I297:I300" si="54">G297+H297</f>
        <v>170.39999999999998</v>
      </c>
    </row>
    <row r="298" spans="1:9" ht="22.5">
      <c r="A298" s="49"/>
      <c r="B298" s="21" t="s">
        <v>95</v>
      </c>
      <c r="C298" s="13" t="s">
        <v>47</v>
      </c>
      <c r="D298" s="13" t="s">
        <v>47</v>
      </c>
      <c r="E298" s="13" t="s">
        <v>227</v>
      </c>
      <c r="F298" s="14" t="s">
        <v>22</v>
      </c>
      <c r="G298" s="15">
        <f>2525.4+484.4+22.9</f>
        <v>3032.7000000000003</v>
      </c>
      <c r="H298" s="15"/>
      <c r="I298" s="15">
        <f t="shared" si="54"/>
        <v>3032.7000000000003</v>
      </c>
    </row>
    <row r="299" spans="1:9" ht="33.75">
      <c r="A299" s="49"/>
      <c r="B299" s="19" t="s">
        <v>57</v>
      </c>
      <c r="C299" s="13" t="s">
        <v>47</v>
      </c>
      <c r="D299" s="13" t="s">
        <v>47</v>
      </c>
      <c r="E299" s="13" t="s">
        <v>227</v>
      </c>
      <c r="F299" s="13" t="s">
        <v>68</v>
      </c>
      <c r="G299" s="15">
        <v>460.9</v>
      </c>
      <c r="H299" s="15"/>
      <c r="I299" s="15">
        <f t="shared" si="54"/>
        <v>460.9</v>
      </c>
    </row>
    <row r="300" spans="1:9">
      <c r="A300" s="49"/>
      <c r="B300" s="21" t="s">
        <v>370</v>
      </c>
      <c r="C300" s="13" t="s">
        <v>47</v>
      </c>
      <c r="D300" s="13" t="s">
        <v>47</v>
      </c>
      <c r="E300" s="13" t="s">
        <v>227</v>
      </c>
      <c r="F300" s="13" t="s">
        <v>69</v>
      </c>
      <c r="G300" s="15">
        <v>43.6</v>
      </c>
      <c r="H300" s="15"/>
      <c r="I300" s="15">
        <f t="shared" si="54"/>
        <v>43.6</v>
      </c>
    </row>
    <row r="301" spans="1:9">
      <c r="A301" s="49"/>
      <c r="B301" s="12" t="s">
        <v>23</v>
      </c>
      <c r="C301" s="13" t="s">
        <v>47</v>
      </c>
      <c r="D301" s="13" t="s">
        <v>47</v>
      </c>
      <c r="E301" s="13" t="s">
        <v>227</v>
      </c>
      <c r="F301" s="13" t="s">
        <v>103</v>
      </c>
      <c r="G301" s="15">
        <v>180.8</v>
      </c>
      <c r="H301" s="15"/>
      <c r="I301" s="15">
        <f t="shared" ref="I301:I302" si="55">G301+H301</f>
        <v>180.8</v>
      </c>
    </row>
    <row r="302" spans="1:9">
      <c r="A302" s="49"/>
      <c r="B302" s="21" t="s">
        <v>104</v>
      </c>
      <c r="C302" s="13" t="s">
        <v>47</v>
      </c>
      <c r="D302" s="13" t="s">
        <v>47</v>
      </c>
      <c r="E302" s="13" t="s">
        <v>227</v>
      </c>
      <c r="F302" s="13" t="s">
        <v>36</v>
      </c>
      <c r="G302" s="15">
        <v>19.3</v>
      </c>
      <c r="H302" s="15"/>
      <c r="I302" s="15">
        <f t="shared" si="55"/>
        <v>19.3</v>
      </c>
    </row>
    <row r="303" spans="1:9" ht="33.75">
      <c r="A303" s="49"/>
      <c r="B303" s="19" t="s">
        <v>228</v>
      </c>
      <c r="C303" s="13" t="s">
        <v>47</v>
      </c>
      <c r="D303" s="13" t="s">
        <v>47</v>
      </c>
      <c r="E303" s="13" t="s">
        <v>229</v>
      </c>
      <c r="F303" s="13"/>
      <c r="G303" s="15">
        <f>G304+G305+G306</f>
        <v>9477.8000000000011</v>
      </c>
      <c r="H303" s="15">
        <f t="shared" ref="H303:I303" si="56">H304+H305+H306</f>
        <v>850.59999999999991</v>
      </c>
      <c r="I303" s="15">
        <f t="shared" si="56"/>
        <v>10328.400000000001</v>
      </c>
    </row>
    <row r="304" spans="1:9">
      <c r="A304" s="49"/>
      <c r="B304" s="12" t="s">
        <v>162</v>
      </c>
      <c r="C304" s="13" t="s">
        <v>47</v>
      </c>
      <c r="D304" s="13" t="s">
        <v>47</v>
      </c>
      <c r="E304" s="13" t="s">
        <v>229</v>
      </c>
      <c r="F304" s="13" t="s">
        <v>35</v>
      </c>
      <c r="G304" s="15">
        <v>6527.4</v>
      </c>
      <c r="H304" s="15">
        <v>653.29999999999995</v>
      </c>
      <c r="I304" s="15">
        <f>G304+H304</f>
        <v>7180.7</v>
      </c>
    </row>
    <row r="305" spans="1:9" ht="22.5">
      <c r="A305" s="49"/>
      <c r="B305" s="12" t="s">
        <v>163</v>
      </c>
      <c r="C305" s="13" t="s">
        <v>47</v>
      </c>
      <c r="D305" s="13" t="s">
        <v>47</v>
      </c>
      <c r="E305" s="13" t="s">
        <v>229</v>
      </c>
      <c r="F305" s="13" t="s">
        <v>116</v>
      </c>
      <c r="G305" s="15">
        <v>1987.2</v>
      </c>
      <c r="H305" s="15">
        <v>197.3</v>
      </c>
      <c r="I305" s="15">
        <f>G305+H305</f>
        <v>2184.5</v>
      </c>
    </row>
    <row r="306" spans="1:9" ht="33.75">
      <c r="A306" s="49"/>
      <c r="B306" s="19" t="s">
        <v>57</v>
      </c>
      <c r="C306" s="13" t="s">
        <v>47</v>
      </c>
      <c r="D306" s="13" t="s">
        <v>47</v>
      </c>
      <c r="E306" s="13" t="s">
        <v>229</v>
      </c>
      <c r="F306" s="13" t="s">
        <v>68</v>
      </c>
      <c r="G306" s="15">
        <v>963.2</v>
      </c>
      <c r="H306" s="15"/>
      <c r="I306" s="15">
        <f>G306+H306</f>
        <v>963.2</v>
      </c>
    </row>
    <row r="307" spans="1:9">
      <c r="A307" s="45">
        <v>6</v>
      </c>
      <c r="B307" s="53" t="s">
        <v>52</v>
      </c>
      <c r="C307" s="46" t="s">
        <v>53</v>
      </c>
      <c r="D307" s="46" t="s">
        <v>54</v>
      </c>
      <c r="E307" s="46"/>
      <c r="F307" s="46"/>
      <c r="G307" s="59">
        <f>G308+G338+G385+G426+G431+G437</f>
        <v>484993.1</v>
      </c>
      <c r="H307" s="59">
        <f t="shared" ref="H307:I307" si="57">H308+H338+H385+H426+H431+H437</f>
        <v>739.10000000000355</v>
      </c>
      <c r="I307" s="59">
        <f t="shared" si="57"/>
        <v>485732.19999999995</v>
      </c>
    </row>
    <row r="308" spans="1:9">
      <c r="A308" s="49" t="s">
        <v>55</v>
      </c>
      <c r="B308" s="53" t="s">
        <v>56</v>
      </c>
      <c r="C308" s="33" t="s">
        <v>53</v>
      </c>
      <c r="D308" s="33" t="s">
        <v>8</v>
      </c>
      <c r="E308" s="33"/>
      <c r="F308" s="33"/>
      <c r="G308" s="16">
        <f>G309</f>
        <v>119796.2</v>
      </c>
      <c r="H308" s="16">
        <f>H309</f>
        <v>555.09999999999491</v>
      </c>
      <c r="I308" s="16">
        <f>I309</f>
        <v>120351.29999999999</v>
      </c>
    </row>
    <row r="309" spans="1:9" ht="33.75">
      <c r="A309" s="49"/>
      <c r="B309" s="21" t="s">
        <v>309</v>
      </c>
      <c r="C309" s="13" t="s">
        <v>53</v>
      </c>
      <c r="D309" s="13" t="s">
        <v>8</v>
      </c>
      <c r="E309" s="13" t="s">
        <v>196</v>
      </c>
      <c r="F309" s="13"/>
      <c r="G309" s="15">
        <f>G310</f>
        <v>119796.2</v>
      </c>
      <c r="H309" s="15">
        <f>H310</f>
        <v>555.09999999999491</v>
      </c>
      <c r="I309" s="15">
        <f t="shared" ref="I309" si="58">I310</f>
        <v>120351.29999999999</v>
      </c>
    </row>
    <row r="310" spans="1:9">
      <c r="A310" s="49"/>
      <c r="B310" s="21" t="s">
        <v>195</v>
      </c>
      <c r="C310" s="13" t="s">
        <v>53</v>
      </c>
      <c r="D310" s="13" t="s">
        <v>8</v>
      </c>
      <c r="E310" s="13" t="s">
        <v>197</v>
      </c>
      <c r="F310" s="13"/>
      <c r="G310" s="15">
        <f>G311+G314+G316+G318+G320+G322+G324+G326+G328+G330+G332+G335</f>
        <v>119796.2</v>
      </c>
      <c r="H310" s="15">
        <f t="shared" ref="H310:I310" si="59">H311+H314+H316+H318+H320+H322+H324+H326+H328+H330+H332+H335</f>
        <v>555.09999999999491</v>
      </c>
      <c r="I310" s="15">
        <f t="shared" si="59"/>
        <v>120351.29999999999</v>
      </c>
    </row>
    <row r="311" spans="1:9" ht="22.5">
      <c r="A311" s="49"/>
      <c r="B311" s="21" t="s">
        <v>123</v>
      </c>
      <c r="C311" s="13" t="s">
        <v>53</v>
      </c>
      <c r="D311" s="13" t="s">
        <v>8</v>
      </c>
      <c r="E311" s="13" t="s">
        <v>124</v>
      </c>
      <c r="F311" s="13"/>
      <c r="G311" s="15">
        <f>SUM(G312:G313)</f>
        <v>11247.599999999999</v>
      </c>
      <c r="H311" s="15">
        <f>SUM(H312:H313)</f>
        <v>0</v>
      </c>
      <c r="I311" s="15">
        <f>SUM(I312:I313)</f>
        <v>11247.599999999999</v>
      </c>
    </row>
    <row r="312" spans="1:9" ht="33.75">
      <c r="A312" s="49"/>
      <c r="B312" s="12" t="s">
        <v>58</v>
      </c>
      <c r="C312" s="13" t="s">
        <v>53</v>
      </c>
      <c r="D312" s="13" t="s">
        <v>8</v>
      </c>
      <c r="E312" s="13" t="s">
        <v>124</v>
      </c>
      <c r="F312" s="13" t="s">
        <v>68</v>
      </c>
      <c r="G312" s="15">
        <v>8994.9</v>
      </c>
      <c r="H312" s="15"/>
      <c r="I312" s="15">
        <f>G312+H312</f>
        <v>8994.9</v>
      </c>
    </row>
    <row r="313" spans="1:9">
      <c r="A313" s="49"/>
      <c r="B313" s="12" t="s">
        <v>370</v>
      </c>
      <c r="C313" s="13" t="s">
        <v>53</v>
      </c>
      <c r="D313" s="13" t="s">
        <v>8</v>
      </c>
      <c r="E313" s="13" t="s">
        <v>124</v>
      </c>
      <c r="F313" s="13" t="s">
        <v>69</v>
      </c>
      <c r="G313" s="15">
        <v>2252.6999999999998</v>
      </c>
      <c r="H313" s="15"/>
      <c r="I313" s="15">
        <f>G313+H313</f>
        <v>2252.6999999999998</v>
      </c>
    </row>
    <row r="314" spans="1:9" ht="22.5">
      <c r="A314" s="49"/>
      <c r="B314" s="21" t="s">
        <v>249</v>
      </c>
      <c r="C314" s="13" t="s">
        <v>53</v>
      </c>
      <c r="D314" s="13" t="s">
        <v>8</v>
      </c>
      <c r="E314" s="13" t="s">
        <v>255</v>
      </c>
      <c r="F314" s="14"/>
      <c r="G314" s="15">
        <f>SUM(G315)</f>
        <v>6501.5</v>
      </c>
      <c r="H314" s="15">
        <f>SUM(H315)</f>
        <v>0</v>
      </c>
      <c r="I314" s="15">
        <f>SUM(I315)</f>
        <v>6501.5</v>
      </c>
    </row>
    <row r="315" spans="1:9" ht="33.75">
      <c r="A315" s="49"/>
      <c r="B315" s="21" t="s">
        <v>58</v>
      </c>
      <c r="C315" s="13" t="s">
        <v>53</v>
      </c>
      <c r="D315" s="13" t="s">
        <v>8</v>
      </c>
      <c r="E315" s="13" t="s">
        <v>255</v>
      </c>
      <c r="F315" s="13" t="s">
        <v>68</v>
      </c>
      <c r="G315" s="15">
        <v>6501.5</v>
      </c>
      <c r="H315" s="15"/>
      <c r="I315" s="15">
        <f>G315+H315</f>
        <v>6501.5</v>
      </c>
    </row>
    <row r="316" spans="1:9" ht="22.5">
      <c r="A316" s="49"/>
      <c r="B316" s="21" t="s">
        <v>250</v>
      </c>
      <c r="C316" s="13" t="s">
        <v>53</v>
      </c>
      <c r="D316" s="13" t="s">
        <v>8</v>
      </c>
      <c r="E316" s="13" t="s">
        <v>256</v>
      </c>
      <c r="F316" s="14"/>
      <c r="G316" s="15">
        <f>SUM(G317)</f>
        <v>5593.8</v>
      </c>
      <c r="H316" s="15">
        <f>SUM(H317)</f>
        <v>0</v>
      </c>
      <c r="I316" s="15">
        <f>SUM(I317)</f>
        <v>5593.8</v>
      </c>
    </row>
    <row r="317" spans="1:9" ht="33.75">
      <c r="A317" s="49"/>
      <c r="B317" s="21" t="s">
        <v>58</v>
      </c>
      <c r="C317" s="13" t="s">
        <v>53</v>
      </c>
      <c r="D317" s="13" t="s">
        <v>8</v>
      </c>
      <c r="E317" s="13" t="s">
        <v>256</v>
      </c>
      <c r="F317" s="13" t="s">
        <v>68</v>
      </c>
      <c r="G317" s="15">
        <v>5593.8</v>
      </c>
      <c r="H317" s="15"/>
      <c r="I317" s="15">
        <f>G317+H317</f>
        <v>5593.8</v>
      </c>
    </row>
    <row r="318" spans="1:9" ht="33.75">
      <c r="A318" s="49"/>
      <c r="B318" s="21" t="s">
        <v>374</v>
      </c>
      <c r="C318" s="13" t="s">
        <v>53</v>
      </c>
      <c r="D318" s="13" t="s">
        <v>8</v>
      </c>
      <c r="E318" s="13" t="s">
        <v>373</v>
      </c>
      <c r="F318" s="14"/>
      <c r="G318" s="15">
        <f>SUM(G319)</f>
        <v>522.90000000000009</v>
      </c>
      <c r="H318" s="15">
        <f>SUM(H319)</f>
        <v>0</v>
      </c>
      <c r="I318" s="15">
        <f>SUM(I319)</f>
        <v>522.90000000000009</v>
      </c>
    </row>
    <row r="319" spans="1:9" ht="33.75">
      <c r="A319" s="49"/>
      <c r="B319" s="21" t="s">
        <v>58</v>
      </c>
      <c r="C319" s="13" t="s">
        <v>53</v>
      </c>
      <c r="D319" s="13" t="s">
        <v>8</v>
      </c>
      <c r="E319" s="13" t="s">
        <v>373</v>
      </c>
      <c r="F319" s="13" t="s">
        <v>68</v>
      </c>
      <c r="G319" s="15">
        <v>522.90000000000009</v>
      </c>
      <c r="H319" s="15"/>
      <c r="I319" s="15">
        <f>G319+H319</f>
        <v>522.90000000000009</v>
      </c>
    </row>
    <row r="320" spans="1:9" ht="22.5">
      <c r="A320" s="49"/>
      <c r="B320" s="12" t="s">
        <v>248</v>
      </c>
      <c r="C320" s="13" t="s">
        <v>53</v>
      </c>
      <c r="D320" s="13" t="s">
        <v>8</v>
      </c>
      <c r="E320" s="13" t="s">
        <v>254</v>
      </c>
      <c r="F320" s="14"/>
      <c r="G320" s="15">
        <f>SUM(G321)</f>
        <v>4418.3999999999996</v>
      </c>
      <c r="H320" s="15">
        <f>SUM(H321)</f>
        <v>0</v>
      </c>
      <c r="I320" s="15">
        <f>SUM(I321)</f>
        <v>4418.3999999999996</v>
      </c>
    </row>
    <row r="321" spans="1:9" ht="33.75">
      <c r="A321" s="49"/>
      <c r="B321" s="12" t="s">
        <v>58</v>
      </c>
      <c r="C321" s="13" t="s">
        <v>53</v>
      </c>
      <c r="D321" s="13" t="s">
        <v>8</v>
      </c>
      <c r="E321" s="13" t="s">
        <v>254</v>
      </c>
      <c r="F321" s="13" t="s">
        <v>68</v>
      </c>
      <c r="G321" s="15">
        <v>4418.3999999999996</v>
      </c>
      <c r="H321" s="15"/>
      <c r="I321" s="15">
        <f>G321+H321</f>
        <v>4418.3999999999996</v>
      </c>
    </row>
    <row r="322" spans="1:9" ht="22.5">
      <c r="A322" s="49"/>
      <c r="B322" s="19" t="s">
        <v>205</v>
      </c>
      <c r="C322" s="13" t="s">
        <v>53</v>
      </c>
      <c r="D322" s="13" t="s">
        <v>8</v>
      </c>
      <c r="E322" s="13" t="s">
        <v>206</v>
      </c>
      <c r="F322" s="13"/>
      <c r="G322" s="15">
        <f>G323</f>
        <v>34189</v>
      </c>
      <c r="H322" s="15">
        <f>H323</f>
        <v>0</v>
      </c>
      <c r="I322" s="15">
        <f>I323</f>
        <v>34189</v>
      </c>
    </row>
    <row r="323" spans="1:9" ht="33.75">
      <c r="A323" s="49"/>
      <c r="B323" s="19" t="s">
        <v>58</v>
      </c>
      <c r="C323" s="13" t="s">
        <v>53</v>
      </c>
      <c r="D323" s="13" t="s">
        <v>8</v>
      </c>
      <c r="E323" s="13" t="s">
        <v>206</v>
      </c>
      <c r="F323" s="13" t="s">
        <v>68</v>
      </c>
      <c r="G323" s="15">
        <v>34189</v>
      </c>
      <c r="H323" s="15"/>
      <c r="I323" s="15">
        <f>G323+H323</f>
        <v>34189</v>
      </c>
    </row>
    <row r="324" spans="1:9" ht="90">
      <c r="A324" s="49"/>
      <c r="B324" s="18" t="s">
        <v>125</v>
      </c>
      <c r="C324" s="13" t="s">
        <v>53</v>
      </c>
      <c r="D324" s="13" t="s">
        <v>8</v>
      </c>
      <c r="E324" s="13" t="s">
        <v>492</v>
      </c>
      <c r="F324" s="13"/>
      <c r="G324" s="15">
        <f>G325</f>
        <v>51632.9</v>
      </c>
      <c r="H324" s="15">
        <f>H325</f>
        <v>-51632.9</v>
      </c>
      <c r="I324" s="15">
        <f>I325</f>
        <v>0</v>
      </c>
    </row>
    <row r="325" spans="1:9" ht="33.75">
      <c r="A325" s="49"/>
      <c r="B325" s="12" t="s">
        <v>251</v>
      </c>
      <c r="C325" s="13" t="s">
        <v>53</v>
      </c>
      <c r="D325" s="13" t="s">
        <v>8</v>
      </c>
      <c r="E325" s="13" t="s">
        <v>492</v>
      </c>
      <c r="F325" s="13" t="s">
        <v>68</v>
      </c>
      <c r="G325" s="15">
        <v>51632.9</v>
      </c>
      <c r="H325" s="15">
        <v>-51632.9</v>
      </c>
      <c r="I325" s="15">
        <f>G325+H325</f>
        <v>0</v>
      </c>
    </row>
    <row r="326" spans="1:9" ht="90" customHeight="1">
      <c r="A326" s="49"/>
      <c r="B326" s="18" t="s">
        <v>550</v>
      </c>
      <c r="C326" s="13" t="s">
        <v>53</v>
      </c>
      <c r="D326" s="13" t="s">
        <v>8</v>
      </c>
      <c r="E326" s="13" t="s">
        <v>493</v>
      </c>
      <c r="F326" s="13"/>
      <c r="G326" s="15">
        <f>G327</f>
        <v>1913.7</v>
      </c>
      <c r="H326" s="15">
        <f>H327</f>
        <v>31027.599999999999</v>
      </c>
      <c r="I326" s="15">
        <f>I327</f>
        <v>32941.299999999996</v>
      </c>
    </row>
    <row r="327" spans="1:9" ht="33.75">
      <c r="A327" s="49"/>
      <c r="B327" s="12" t="s">
        <v>251</v>
      </c>
      <c r="C327" s="13" t="s">
        <v>53</v>
      </c>
      <c r="D327" s="13" t="s">
        <v>8</v>
      </c>
      <c r="E327" s="13" t="s">
        <v>493</v>
      </c>
      <c r="F327" s="13" t="s">
        <v>68</v>
      </c>
      <c r="G327" s="15">
        <v>1913.7</v>
      </c>
      <c r="H327" s="15">
        <v>31027.599999999999</v>
      </c>
      <c r="I327" s="15">
        <f>G327+H327</f>
        <v>32941.299999999996</v>
      </c>
    </row>
    <row r="328" spans="1:9" ht="90">
      <c r="A328" s="49"/>
      <c r="B328" s="18" t="s">
        <v>551</v>
      </c>
      <c r="C328" s="13" t="s">
        <v>53</v>
      </c>
      <c r="D328" s="13" t="s">
        <v>8</v>
      </c>
      <c r="E328" s="13" t="s">
        <v>553</v>
      </c>
      <c r="F328" s="13"/>
      <c r="G328" s="15">
        <f>G329</f>
        <v>0</v>
      </c>
      <c r="H328" s="15">
        <f>H329</f>
        <v>802.8</v>
      </c>
      <c r="I328" s="15">
        <f>I329</f>
        <v>802.8</v>
      </c>
    </row>
    <row r="329" spans="1:9" ht="33.75">
      <c r="A329" s="49"/>
      <c r="B329" s="12" t="s">
        <v>251</v>
      </c>
      <c r="C329" s="13" t="s">
        <v>53</v>
      </c>
      <c r="D329" s="13" t="s">
        <v>8</v>
      </c>
      <c r="E329" s="13" t="s">
        <v>553</v>
      </c>
      <c r="F329" s="13" t="s">
        <v>68</v>
      </c>
      <c r="G329" s="15"/>
      <c r="H329" s="15">
        <v>802.8</v>
      </c>
      <c r="I329" s="15">
        <f>G329+H329</f>
        <v>802.8</v>
      </c>
    </row>
    <row r="330" spans="1:9" ht="90">
      <c r="A330" s="49"/>
      <c r="B330" s="18" t="s">
        <v>552</v>
      </c>
      <c r="C330" s="13" t="s">
        <v>53</v>
      </c>
      <c r="D330" s="13" t="s">
        <v>8</v>
      </c>
      <c r="E330" s="13" t="s">
        <v>554</v>
      </c>
      <c r="F330" s="13"/>
      <c r="G330" s="15">
        <f>G331</f>
        <v>0</v>
      </c>
      <c r="H330" s="15">
        <f>H331</f>
        <v>20357.599999999999</v>
      </c>
      <c r="I330" s="15">
        <f>I331</f>
        <v>20357.599999999999</v>
      </c>
    </row>
    <row r="331" spans="1:9" ht="33.75">
      <c r="A331" s="49"/>
      <c r="B331" s="12" t="s">
        <v>251</v>
      </c>
      <c r="C331" s="13" t="s">
        <v>53</v>
      </c>
      <c r="D331" s="13" t="s">
        <v>8</v>
      </c>
      <c r="E331" s="13" t="s">
        <v>554</v>
      </c>
      <c r="F331" s="13" t="s">
        <v>68</v>
      </c>
      <c r="G331" s="15"/>
      <c r="H331" s="15">
        <v>20357.599999999999</v>
      </c>
      <c r="I331" s="15">
        <f>G331+H331</f>
        <v>20357.599999999999</v>
      </c>
    </row>
    <row r="332" spans="1:9" ht="33.75">
      <c r="A332" s="49"/>
      <c r="B332" s="12" t="s">
        <v>494</v>
      </c>
      <c r="C332" s="13" t="s">
        <v>53</v>
      </c>
      <c r="D332" s="13" t="s">
        <v>8</v>
      </c>
      <c r="E332" s="13" t="s">
        <v>496</v>
      </c>
      <c r="F332" s="14"/>
      <c r="G332" s="15">
        <f>G333+G334</f>
        <v>176.4</v>
      </c>
      <c r="H332" s="15">
        <f>H333+H334</f>
        <v>0</v>
      </c>
      <c r="I332" s="15">
        <f>I333+I334</f>
        <v>176.4</v>
      </c>
    </row>
    <row r="333" spans="1:9" ht="33.75">
      <c r="A333" s="49"/>
      <c r="B333" s="12" t="s">
        <v>252</v>
      </c>
      <c r="C333" s="13" t="s">
        <v>53</v>
      </c>
      <c r="D333" s="13" t="s">
        <v>8</v>
      </c>
      <c r="E333" s="13" t="s">
        <v>496</v>
      </c>
      <c r="F333" s="14" t="s">
        <v>68</v>
      </c>
      <c r="G333" s="15">
        <v>8.8000000000000007</v>
      </c>
      <c r="H333" s="15"/>
      <c r="I333" s="15">
        <f>G333+H333</f>
        <v>8.8000000000000007</v>
      </c>
    </row>
    <row r="334" spans="1:9" ht="33.75">
      <c r="A334" s="49"/>
      <c r="B334" s="12" t="s">
        <v>253</v>
      </c>
      <c r="C334" s="13" t="s">
        <v>53</v>
      </c>
      <c r="D334" s="13" t="s">
        <v>8</v>
      </c>
      <c r="E334" s="13" t="s">
        <v>496</v>
      </c>
      <c r="F334" s="14" t="s">
        <v>68</v>
      </c>
      <c r="G334" s="15">
        <v>167.6</v>
      </c>
      <c r="H334" s="15"/>
      <c r="I334" s="15">
        <f>G334+H334</f>
        <v>167.6</v>
      </c>
    </row>
    <row r="335" spans="1:9" ht="22.5">
      <c r="A335" s="49"/>
      <c r="B335" s="12" t="s">
        <v>495</v>
      </c>
      <c r="C335" s="13" t="s">
        <v>53</v>
      </c>
      <c r="D335" s="13" t="s">
        <v>8</v>
      </c>
      <c r="E335" s="13" t="s">
        <v>497</v>
      </c>
      <c r="F335" s="14"/>
      <c r="G335" s="15">
        <f>G336+G337</f>
        <v>3600</v>
      </c>
      <c r="H335" s="15">
        <f>H336+H337</f>
        <v>0</v>
      </c>
      <c r="I335" s="15">
        <f>I336+I337</f>
        <v>3600</v>
      </c>
    </row>
    <row r="336" spans="1:9">
      <c r="A336" s="49"/>
      <c r="B336" s="12" t="s">
        <v>257</v>
      </c>
      <c r="C336" s="13" t="s">
        <v>53</v>
      </c>
      <c r="D336" s="13" t="s">
        <v>8</v>
      </c>
      <c r="E336" s="13" t="s">
        <v>497</v>
      </c>
      <c r="F336" s="14" t="s">
        <v>69</v>
      </c>
      <c r="G336" s="15">
        <v>180</v>
      </c>
      <c r="H336" s="15"/>
      <c r="I336" s="15">
        <f>G336+H336</f>
        <v>180</v>
      </c>
    </row>
    <row r="337" spans="1:9">
      <c r="A337" s="49"/>
      <c r="B337" s="12" t="s">
        <v>258</v>
      </c>
      <c r="C337" s="13" t="s">
        <v>53</v>
      </c>
      <c r="D337" s="13" t="s">
        <v>8</v>
      </c>
      <c r="E337" s="13" t="s">
        <v>497</v>
      </c>
      <c r="F337" s="14" t="s">
        <v>69</v>
      </c>
      <c r="G337" s="15">
        <v>3420</v>
      </c>
      <c r="H337" s="15"/>
      <c r="I337" s="15">
        <f>G337+H337</f>
        <v>3420</v>
      </c>
    </row>
    <row r="338" spans="1:9">
      <c r="A338" s="49" t="s">
        <v>59</v>
      </c>
      <c r="B338" s="53" t="s">
        <v>60</v>
      </c>
      <c r="C338" s="46" t="s">
        <v>53</v>
      </c>
      <c r="D338" s="46" t="s">
        <v>11</v>
      </c>
      <c r="E338" s="46"/>
      <c r="F338" s="33"/>
      <c r="G338" s="16">
        <f t="shared" ref="G338:I339" si="60">G339</f>
        <v>307949.59999999992</v>
      </c>
      <c r="H338" s="16">
        <f t="shared" si="60"/>
        <v>-449.79999999999126</v>
      </c>
      <c r="I338" s="16">
        <f t="shared" si="60"/>
        <v>307499.79999999993</v>
      </c>
    </row>
    <row r="339" spans="1:9" ht="33.75">
      <c r="A339" s="49"/>
      <c r="B339" s="21" t="s">
        <v>309</v>
      </c>
      <c r="C339" s="13" t="s">
        <v>53</v>
      </c>
      <c r="D339" s="13" t="s">
        <v>11</v>
      </c>
      <c r="E339" s="13" t="s">
        <v>196</v>
      </c>
      <c r="F339" s="13"/>
      <c r="G339" s="15">
        <f t="shared" si="60"/>
        <v>307949.59999999992</v>
      </c>
      <c r="H339" s="15">
        <f t="shared" si="60"/>
        <v>-449.79999999999126</v>
      </c>
      <c r="I339" s="15">
        <f t="shared" si="60"/>
        <v>307499.79999999993</v>
      </c>
    </row>
    <row r="340" spans="1:9">
      <c r="A340" s="49"/>
      <c r="B340" s="21" t="s">
        <v>195</v>
      </c>
      <c r="C340" s="13" t="s">
        <v>53</v>
      </c>
      <c r="D340" s="13" t="s">
        <v>11</v>
      </c>
      <c r="E340" s="13" t="s">
        <v>197</v>
      </c>
      <c r="F340" s="13"/>
      <c r="G340" s="15">
        <f>G341+G344+G346+G350+G352+G356+G358+G360+G362+G364+G366+G369+G372+G375+G378+G381+G383+G354+G348</f>
        <v>307949.59999999992</v>
      </c>
      <c r="H340" s="15">
        <f t="shared" ref="H340:I340" si="61">H341+H344+H346+H350+H352+H356+H358+H360+H362+H364+H366+H369+H372+H375+H378+H381+H383+H354+H348</f>
        <v>-449.79999999999126</v>
      </c>
      <c r="I340" s="15">
        <f t="shared" si="61"/>
        <v>307499.79999999993</v>
      </c>
    </row>
    <row r="341" spans="1:9" ht="22.5">
      <c r="A341" s="49"/>
      <c r="B341" s="21" t="s">
        <v>123</v>
      </c>
      <c r="C341" s="13" t="s">
        <v>53</v>
      </c>
      <c r="D341" s="13" t="s">
        <v>11</v>
      </c>
      <c r="E341" s="13" t="s">
        <v>124</v>
      </c>
      <c r="F341" s="13"/>
      <c r="G341" s="15">
        <f>SUM(G342:G343)</f>
        <v>29625.599999999999</v>
      </c>
      <c r="H341" s="15">
        <f>SUM(H342:H343)</f>
        <v>0</v>
      </c>
      <c r="I341" s="15">
        <f>SUM(I342:I343)</f>
        <v>29625.599999999999</v>
      </c>
    </row>
    <row r="342" spans="1:9" ht="33.75">
      <c r="A342" s="49"/>
      <c r="B342" s="21" t="s">
        <v>58</v>
      </c>
      <c r="C342" s="13" t="s">
        <v>53</v>
      </c>
      <c r="D342" s="13" t="s">
        <v>11</v>
      </c>
      <c r="E342" s="13" t="s">
        <v>124</v>
      </c>
      <c r="F342" s="13" t="s">
        <v>68</v>
      </c>
      <c r="G342" s="15">
        <v>24183.200000000001</v>
      </c>
      <c r="H342" s="15"/>
      <c r="I342" s="15">
        <f>G342+H342</f>
        <v>24183.200000000001</v>
      </c>
    </row>
    <row r="343" spans="1:9">
      <c r="A343" s="49"/>
      <c r="B343" s="12" t="s">
        <v>370</v>
      </c>
      <c r="C343" s="13" t="s">
        <v>53</v>
      </c>
      <c r="D343" s="13" t="s">
        <v>11</v>
      </c>
      <c r="E343" s="13" t="s">
        <v>124</v>
      </c>
      <c r="F343" s="13" t="s">
        <v>69</v>
      </c>
      <c r="G343" s="15">
        <v>5442.4</v>
      </c>
      <c r="H343" s="15"/>
      <c r="I343" s="15">
        <f>G343+H343</f>
        <v>5442.4</v>
      </c>
    </row>
    <row r="344" spans="1:9" ht="22.5">
      <c r="A344" s="49"/>
      <c r="B344" s="21" t="s">
        <v>249</v>
      </c>
      <c r="C344" s="13" t="s">
        <v>53</v>
      </c>
      <c r="D344" s="13" t="s">
        <v>11</v>
      </c>
      <c r="E344" s="13" t="s">
        <v>255</v>
      </c>
      <c r="F344" s="14"/>
      <c r="G344" s="15">
        <f>SUM(G345)</f>
        <v>8070.9</v>
      </c>
      <c r="H344" s="15">
        <f>SUM(H345)</f>
        <v>0</v>
      </c>
      <c r="I344" s="15">
        <f>SUM(I345)</f>
        <v>8070.9</v>
      </c>
    </row>
    <row r="345" spans="1:9" ht="33.75">
      <c r="A345" s="49"/>
      <c r="B345" s="21" t="s">
        <v>58</v>
      </c>
      <c r="C345" s="13" t="s">
        <v>53</v>
      </c>
      <c r="D345" s="13" t="s">
        <v>11</v>
      </c>
      <c r="E345" s="13" t="s">
        <v>255</v>
      </c>
      <c r="F345" s="13" t="s">
        <v>68</v>
      </c>
      <c r="G345" s="15">
        <v>8070.9</v>
      </c>
      <c r="H345" s="15"/>
      <c r="I345" s="15">
        <f>G345+H345</f>
        <v>8070.9</v>
      </c>
    </row>
    <row r="346" spans="1:9" ht="33.75">
      <c r="A346" s="49"/>
      <c r="B346" s="21" t="s">
        <v>499</v>
      </c>
      <c r="C346" s="13" t="s">
        <v>53</v>
      </c>
      <c r="D346" s="13" t="s">
        <v>11</v>
      </c>
      <c r="E346" s="13" t="s">
        <v>376</v>
      </c>
      <c r="F346" s="13"/>
      <c r="G346" s="15">
        <f>SUM(G347:G347)</f>
        <v>1101.2</v>
      </c>
      <c r="H346" s="15">
        <f>SUM(H347:H347)</f>
        <v>0</v>
      </c>
      <c r="I346" s="15">
        <f>SUM(I347:I347)</f>
        <v>1101.2</v>
      </c>
    </row>
    <row r="347" spans="1:9" ht="33.75">
      <c r="A347" s="49"/>
      <c r="B347" s="21" t="s">
        <v>252</v>
      </c>
      <c r="C347" s="13" t="s">
        <v>53</v>
      </c>
      <c r="D347" s="13" t="s">
        <v>11</v>
      </c>
      <c r="E347" s="13" t="s">
        <v>376</v>
      </c>
      <c r="F347" s="13" t="s">
        <v>68</v>
      </c>
      <c r="G347" s="15">
        <v>1101.2</v>
      </c>
      <c r="H347" s="15"/>
      <c r="I347" s="15">
        <f>G347+H347</f>
        <v>1101.2</v>
      </c>
    </row>
    <row r="348" spans="1:9" ht="22.5">
      <c r="A348" s="49"/>
      <c r="B348" s="21" t="s">
        <v>250</v>
      </c>
      <c r="C348" s="13" t="s">
        <v>53</v>
      </c>
      <c r="D348" s="13" t="s">
        <v>11</v>
      </c>
      <c r="E348" s="13" t="s">
        <v>256</v>
      </c>
      <c r="F348" s="14"/>
      <c r="G348" s="15">
        <f>SUM(G349)</f>
        <v>1446.3000000000002</v>
      </c>
      <c r="H348" s="15">
        <f>SUM(H349)</f>
        <v>0</v>
      </c>
      <c r="I348" s="15">
        <f>SUM(I349)</f>
        <v>1446.3000000000002</v>
      </c>
    </row>
    <row r="349" spans="1:9" ht="33.75">
      <c r="A349" s="49"/>
      <c r="B349" s="21" t="s">
        <v>58</v>
      </c>
      <c r="C349" s="13" t="s">
        <v>53</v>
      </c>
      <c r="D349" s="13" t="s">
        <v>11</v>
      </c>
      <c r="E349" s="13" t="s">
        <v>256</v>
      </c>
      <c r="F349" s="13" t="s">
        <v>68</v>
      </c>
      <c r="G349" s="15">
        <v>1446.3000000000002</v>
      </c>
      <c r="H349" s="15"/>
      <c r="I349" s="15">
        <f>G349+H349</f>
        <v>1446.3000000000002</v>
      </c>
    </row>
    <row r="350" spans="1:9" ht="33.75">
      <c r="A350" s="49"/>
      <c r="B350" s="21" t="s">
        <v>374</v>
      </c>
      <c r="C350" s="13" t="s">
        <v>53</v>
      </c>
      <c r="D350" s="13" t="s">
        <v>11</v>
      </c>
      <c r="E350" s="13" t="s">
        <v>373</v>
      </c>
      <c r="F350" s="14"/>
      <c r="G350" s="15">
        <f>SUM(G351)</f>
        <v>4226.7</v>
      </c>
      <c r="H350" s="15">
        <f>SUM(H351)</f>
        <v>0</v>
      </c>
      <c r="I350" s="15">
        <f>SUM(I351)</f>
        <v>4226.7</v>
      </c>
    </row>
    <row r="351" spans="1:9" ht="33.75">
      <c r="A351" s="49"/>
      <c r="B351" s="21" t="s">
        <v>58</v>
      </c>
      <c r="C351" s="13" t="s">
        <v>53</v>
      </c>
      <c r="D351" s="13" t="s">
        <v>11</v>
      </c>
      <c r="E351" s="13" t="s">
        <v>373</v>
      </c>
      <c r="F351" s="13" t="s">
        <v>68</v>
      </c>
      <c r="G351" s="15">
        <v>4226.7</v>
      </c>
      <c r="H351" s="15"/>
      <c r="I351" s="15">
        <f>G351+H351</f>
        <v>4226.7</v>
      </c>
    </row>
    <row r="352" spans="1:9" ht="22.5">
      <c r="A352" s="49"/>
      <c r="B352" s="21" t="s">
        <v>507</v>
      </c>
      <c r="C352" s="13" t="s">
        <v>53</v>
      </c>
      <c r="D352" s="13" t="s">
        <v>11</v>
      </c>
      <c r="E352" s="13" t="s">
        <v>543</v>
      </c>
      <c r="F352" s="14"/>
      <c r="G352" s="15">
        <f>G353</f>
        <v>27.9</v>
      </c>
      <c r="H352" s="15">
        <f>H353</f>
        <v>0</v>
      </c>
      <c r="I352" s="15">
        <f>I353</f>
        <v>27.9</v>
      </c>
    </row>
    <row r="353" spans="1:9" ht="33.75">
      <c r="A353" s="49"/>
      <c r="B353" s="21" t="s">
        <v>58</v>
      </c>
      <c r="C353" s="13" t="s">
        <v>53</v>
      </c>
      <c r="D353" s="13" t="s">
        <v>11</v>
      </c>
      <c r="E353" s="13" t="s">
        <v>543</v>
      </c>
      <c r="F353" s="13" t="s">
        <v>68</v>
      </c>
      <c r="G353" s="15">
        <v>27.9</v>
      </c>
      <c r="H353" s="15"/>
      <c r="I353" s="15">
        <f>G353+H353</f>
        <v>27.9</v>
      </c>
    </row>
    <row r="354" spans="1:9" ht="22.5">
      <c r="A354" s="49"/>
      <c r="B354" s="12" t="s">
        <v>248</v>
      </c>
      <c r="C354" s="13" t="s">
        <v>53</v>
      </c>
      <c r="D354" s="13" t="s">
        <v>11</v>
      </c>
      <c r="E354" s="13" t="s">
        <v>254</v>
      </c>
      <c r="F354" s="14"/>
      <c r="G354" s="15">
        <f>SUM(G355)</f>
        <v>5263.6</v>
      </c>
      <c r="H354" s="15">
        <f>SUM(H355)</f>
        <v>0</v>
      </c>
      <c r="I354" s="15">
        <f>SUM(I355)</f>
        <v>5263.6</v>
      </c>
    </row>
    <row r="355" spans="1:9" ht="33.75">
      <c r="A355" s="49"/>
      <c r="B355" s="12" t="s">
        <v>58</v>
      </c>
      <c r="C355" s="13" t="s">
        <v>53</v>
      </c>
      <c r="D355" s="13" t="s">
        <v>11</v>
      </c>
      <c r="E355" s="13" t="s">
        <v>254</v>
      </c>
      <c r="F355" s="13" t="s">
        <v>68</v>
      </c>
      <c r="G355" s="15">
        <v>5263.6</v>
      </c>
      <c r="H355" s="15"/>
      <c r="I355" s="15">
        <f>G355+H355</f>
        <v>5263.6</v>
      </c>
    </row>
    <row r="356" spans="1:9" ht="22.5">
      <c r="A356" s="49"/>
      <c r="B356" s="19" t="s">
        <v>205</v>
      </c>
      <c r="C356" s="13" t="s">
        <v>53</v>
      </c>
      <c r="D356" s="13" t="s">
        <v>11</v>
      </c>
      <c r="E356" s="13" t="s">
        <v>206</v>
      </c>
      <c r="F356" s="13"/>
      <c r="G356" s="15">
        <f>G357</f>
        <v>60966.2</v>
      </c>
      <c r="H356" s="15">
        <f>H357</f>
        <v>0</v>
      </c>
      <c r="I356" s="15">
        <f>I357</f>
        <v>60966.2</v>
      </c>
    </row>
    <row r="357" spans="1:9" ht="33.75">
      <c r="A357" s="49"/>
      <c r="B357" s="19" t="s">
        <v>58</v>
      </c>
      <c r="C357" s="13" t="s">
        <v>53</v>
      </c>
      <c r="D357" s="13" t="s">
        <v>11</v>
      </c>
      <c r="E357" s="13" t="s">
        <v>206</v>
      </c>
      <c r="F357" s="13" t="s">
        <v>68</v>
      </c>
      <c r="G357" s="15">
        <v>60966.2</v>
      </c>
      <c r="H357" s="15"/>
      <c r="I357" s="15">
        <f>G357+H357</f>
        <v>60966.2</v>
      </c>
    </row>
    <row r="358" spans="1:9" ht="90">
      <c r="A358" s="49"/>
      <c r="B358" s="18" t="s">
        <v>125</v>
      </c>
      <c r="C358" s="13" t="s">
        <v>53</v>
      </c>
      <c r="D358" s="13" t="s">
        <v>11</v>
      </c>
      <c r="E358" s="13" t="s">
        <v>492</v>
      </c>
      <c r="F358" s="13"/>
      <c r="G358" s="15">
        <f>G359</f>
        <v>157972.79999999999</v>
      </c>
      <c r="H358" s="15">
        <f>H359</f>
        <v>-157972.79999999999</v>
      </c>
      <c r="I358" s="15">
        <f>I359</f>
        <v>0</v>
      </c>
    </row>
    <row r="359" spans="1:9" ht="33.75">
      <c r="A359" s="49"/>
      <c r="B359" s="12" t="s">
        <v>251</v>
      </c>
      <c r="C359" s="13" t="s">
        <v>53</v>
      </c>
      <c r="D359" s="13" t="s">
        <v>11</v>
      </c>
      <c r="E359" s="13" t="s">
        <v>492</v>
      </c>
      <c r="F359" s="13" t="s">
        <v>68</v>
      </c>
      <c r="G359" s="15">
        <v>157972.79999999999</v>
      </c>
      <c r="H359" s="15">
        <v>-157972.79999999999</v>
      </c>
      <c r="I359" s="15">
        <f>G359+H359</f>
        <v>0</v>
      </c>
    </row>
    <row r="360" spans="1:9" ht="90">
      <c r="A360" s="49"/>
      <c r="B360" s="18" t="s">
        <v>498</v>
      </c>
      <c r="C360" s="13" t="s">
        <v>53</v>
      </c>
      <c r="D360" s="13" t="s">
        <v>11</v>
      </c>
      <c r="E360" s="13" t="s">
        <v>500</v>
      </c>
      <c r="F360" s="13"/>
      <c r="G360" s="15">
        <f>G361</f>
        <v>12765.3</v>
      </c>
      <c r="H360" s="15">
        <f>H361</f>
        <v>119937.7</v>
      </c>
      <c r="I360" s="15">
        <f>I361</f>
        <v>132703</v>
      </c>
    </row>
    <row r="361" spans="1:9" ht="33.75">
      <c r="A361" s="49"/>
      <c r="B361" s="12" t="s">
        <v>251</v>
      </c>
      <c r="C361" s="13" t="s">
        <v>53</v>
      </c>
      <c r="D361" s="13" t="s">
        <v>11</v>
      </c>
      <c r="E361" s="13" t="s">
        <v>500</v>
      </c>
      <c r="F361" s="13" t="s">
        <v>68</v>
      </c>
      <c r="G361" s="15">
        <v>12765.3</v>
      </c>
      <c r="H361" s="15">
        <v>119937.7</v>
      </c>
      <c r="I361" s="15">
        <f>G361+H361</f>
        <v>132703</v>
      </c>
    </row>
    <row r="362" spans="1:9" ht="90">
      <c r="A362" s="49"/>
      <c r="B362" s="18" t="s">
        <v>555</v>
      </c>
      <c r="C362" s="13" t="s">
        <v>53</v>
      </c>
      <c r="D362" s="13" t="s">
        <v>11</v>
      </c>
      <c r="E362" s="13" t="s">
        <v>557</v>
      </c>
      <c r="F362" s="13"/>
      <c r="G362" s="15">
        <f>G363</f>
        <v>0</v>
      </c>
      <c r="H362" s="15">
        <f>H363</f>
        <v>6813.6</v>
      </c>
      <c r="I362" s="15">
        <f>I363</f>
        <v>6813.6</v>
      </c>
    </row>
    <row r="363" spans="1:9" ht="33.75">
      <c r="A363" s="49"/>
      <c r="B363" s="12" t="s">
        <v>251</v>
      </c>
      <c r="C363" s="13" t="s">
        <v>53</v>
      </c>
      <c r="D363" s="13" t="s">
        <v>11</v>
      </c>
      <c r="E363" s="13" t="s">
        <v>557</v>
      </c>
      <c r="F363" s="13" t="s">
        <v>68</v>
      </c>
      <c r="G363" s="15"/>
      <c r="H363" s="15">
        <v>6813.6</v>
      </c>
      <c r="I363" s="15">
        <f>G363+H363</f>
        <v>6813.6</v>
      </c>
    </row>
    <row r="364" spans="1:9" ht="90">
      <c r="A364" s="49"/>
      <c r="B364" s="18" t="s">
        <v>556</v>
      </c>
      <c r="C364" s="13" t="s">
        <v>53</v>
      </c>
      <c r="D364" s="13" t="s">
        <v>11</v>
      </c>
      <c r="E364" s="13" t="s">
        <v>558</v>
      </c>
      <c r="F364" s="13"/>
      <c r="G364" s="15">
        <f>G365</f>
        <v>0</v>
      </c>
      <c r="H364" s="15">
        <f>H365</f>
        <v>30666.400000000001</v>
      </c>
      <c r="I364" s="15">
        <f>I365</f>
        <v>30666.400000000001</v>
      </c>
    </row>
    <row r="365" spans="1:9" ht="33.75">
      <c r="A365" s="49"/>
      <c r="B365" s="12" t="s">
        <v>251</v>
      </c>
      <c r="C365" s="13" t="s">
        <v>53</v>
      </c>
      <c r="D365" s="13" t="s">
        <v>11</v>
      </c>
      <c r="E365" s="13" t="s">
        <v>558</v>
      </c>
      <c r="F365" s="13" t="s">
        <v>68</v>
      </c>
      <c r="G365" s="15"/>
      <c r="H365" s="15">
        <v>30666.400000000001</v>
      </c>
      <c r="I365" s="15">
        <f>G365+H365</f>
        <v>30666.400000000001</v>
      </c>
    </row>
    <row r="366" spans="1:9" ht="33.75">
      <c r="A366" s="49"/>
      <c r="B366" s="21" t="s">
        <v>310</v>
      </c>
      <c r="C366" s="13" t="s">
        <v>53</v>
      </c>
      <c r="D366" s="13" t="s">
        <v>11</v>
      </c>
      <c r="E366" s="13" t="s">
        <v>311</v>
      </c>
      <c r="F366" s="13"/>
      <c r="G366" s="15">
        <f>SUM(G367:G368)</f>
        <v>10185.799999999999</v>
      </c>
      <c r="H366" s="15">
        <f>SUM(H367:H368)</f>
        <v>0</v>
      </c>
      <c r="I366" s="15">
        <f>SUM(I367:I368)</f>
        <v>10185.799999999999</v>
      </c>
    </row>
    <row r="367" spans="1:9">
      <c r="A367" s="49"/>
      <c r="B367" s="21" t="s">
        <v>257</v>
      </c>
      <c r="C367" s="13" t="s">
        <v>53</v>
      </c>
      <c r="D367" s="13" t="s">
        <v>11</v>
      </c>
      <c r="E367" s="13" t="s">
        <v>311</v>
      </c>
      <c r="F367" s="13" t="s">
        <v>69</v>
      </c>
      <c r="G367" s="15">
        <v>509.3</v>
      </c>
      <c r="H367" s="15"/>
      <c r="I367" s="15">
        <f>G367+H367</f>
        <v>509.3</v>
      </c>
    </row>
    <row r="368" spans="1:9">
      <c r="A368" s="49"/>
      <c r="B368" s="21" t="s">
        <v>258</v>
      </c>
      <c r="C368" s="13" t="s">
        <v>53</v>
      </c>
      <c r="D368" s="13" t="s">
        <v>11</v>
      </c>
      <c r="E368" s="13" t="s">
        <v>311</v>
      </c>
      <c r="F368" s="13" t="s">
        <v>69</v>
      </c>
      <c r="G368" s="15">
        <v>9676.5</v>
      </c>
      <c r="H368" s="15"/>
      <c r="I368" s="15">
        <f>G368+H368</f>
        <v>9676.5</v>
      </c>
    </row>
    <row r="369" spans="1:9" ht="22.5">
      <c r="A369" s="49"/>
      <c r="B369" s="12" t="s">
        <v>559</v>
      </c>
      <c r="C369" s="13" t="s">
        <v>53</v>
      </c>
      <c r="D369" s="13" t="s">
        <v>11</v>
      </c>
      <c r="E369" s="13" t="s">
        <v>560</v>
      </c>
      <c r="F369" s="13"/>
      <c r="G369" s="15">
        <f>SUM(G370:G371)</f>
        <v>0</v>
      </c>
      <c r="H369" s="15">
        <f>SUM(H370:H371)</f>
        <v>105.3</v>
      </c>
      <c r="I369" s="15">
        <f>SUM(I370:I371)</f>
        <v>105.3</v>
      </c>
    </row>
    <row r="370" spans="1:9">
      <c r="A370" s="49"/>
      <c r="B370" s="12" t="s">
        <v>257</v>
      </c>
      <c r="C370" s="13" t="s">
        <v>53</v>
      </c>
      <c r="D370" s="13" t="s">
        <v>11</v>
      </c>
      <c r="E370" s="13" t="s">
        <v>560</v>
      </c>
      <c r="F370" s="13" t="s">
        <v>69</v>
      </c>
      <c r="G370" s="15"/>
      <c r="H370" s="15">
        <v>5.3</v>
      </c>
      <c r="I370" s="15">
        <f>G370+H370</f>
        <v>5.3</v>
      </c>
    </row>
    <row r="371" spans="1:9">
      <c r="A371" s="49"/>
      <c r="B371" s="12" t="s">
        <v>258</v>
      </c>
      <c r="C371" s="13" t="s">
        <v>53</v>
      </c>
      <c r="D371" s="13" t="s">
        <v>11</v>
      </c>
      <c r="E371" s="13" t="s">
        <v>560</v>
      </c>
      <c r="F371" s="13" t="s">
        <v>69</v>
      </c>
      <c r="G371" s="15"/>
      <c r="H371" s="15">
        <v>100</v>
      </c>
      <c r="I371" s="15">
        <f>G371+H371</f>
        <v>100</v>
      </c>
    </row>
    <row r="372" spans="1:9" ht="33.75">
      <c r="A372" s="49"/>
      <c r="B372" s="12" t="s">
        <v>494</v>
      </c>
      <c r="C372" s="13" t="s">
        <v>53</v>
      </c>
      <c r="D372" s="13" t="s">
        <v>11</v>
      </c>
      <c r="E372" s="13" t="s">
        <v>496</v>
      </c>
      <c r="F372" s="14"/>
      <c r="G372" s="15">
        <f>SUM(G373:G374)</f>
        <v>950.8</v>
      </c>
      <c r="H372" s="15">
        <f>SUM(H373:H374)</f>
        <v>0</v>
      </c>
      <c r="I372" s="15">
        <f>SUM(I373:I374)</f>
        <v>950.8</v>
      </c>
    </row>
    <row r="373" spans="1:9" ht="33.75">
      <c r="A373" s="49"/>
      <c r="B373" s="12" t="s">
        <v>252</v>
      </c>
      <c r="C373" s="13" t="s">
        <v>53</v>
      </c>
      <c r="D373" s="13" t="s">
        <v>11</v>
      </c>
      <c r="E373" s="13" t="s">
        <v>496</v>
      </c>
      <c r="F373" s="14" t="s">
        <v>68</v>
      </c>
      <c r="G373" s="15">
        <v>47.5</v>
      </c>
      <c r="H373" s="15"/>
      <c r="I373" s="15">
        <f>G373+H373</f>
        <v>47.5</v>
      </c>
    </row>
    <row r="374" spans="1:9" ht="33.75">
      <c r="A374" s="49"/>
      <c r="B374" s="12" t="s">
        <v>253</v>
      </c>
      <c r="C374" s="13" t="s">
        <v>53</v>
      </c>
      <c r="D374" s="13" t="s">
        <v>11</v>
      </c>
      <c r="E374" s="13" t="s">
        <v>496</v>
      </c>
      <c r="F374" s="14" t="s">
        <v>68</v>
      </c>
      <c r="G374" s="15">
        <v>903.3</v>
      </c>
      <c r="H374" s="15"/>
      <c r="I374" s="15">
        <f>G374+H374</f>
        <v>903.3</v>
      </c>
    </row>
    <row r="375" spans="1:9" ht="33.75">
      <c r="A375" s="49"/>
      <c r="B375" s="12" t="s">
        <v>501</v>
      </c>
      <c r="C375" s="13" t="s">
        <v>53</v>
      </c>
      <c r="D375" s="13" t="s">
        <v>11</v>
      </c>
      <c r="E375" s="13" t="s">
        <v>503</v>
      </c>
      <c r="F375" s="14"/>
      <c r="G375" s="15">
        <f>SUM(G376:G377)</f>
        <v>280.09999999999991</v>
      </c>
      <c r="H375" s="15">
        <f>SUM(H376:H377)</f>
        <v>0</v>
      </c>
      <c r="I375" s="15">
        <f>SUM(I376:I377)</f>
        <v>280.09999999999991</v>
      </c>
    </row>
    <row r="376" spans="1:9" ht="33.75">
      <c r="A376" s="49"/>
      <c r="B376" s="12" t="s">
        <v>252</v>
      </c>
      <c r="C376" s="13" t="s">
        <v>53</v>
      </c>
      <c r="D376" s="13" t="s">
        <v>11</v>
      </c>
      <c r="E376" s="13" t="s">
        <v>503</v>
      </c>
      <c r="F376" s="14" t="s">
        <v>68</v>
      </c>
      <c r="G376" s="15">
        <v>14</v>
      </c>
      <c r="H376" s="15"/>
      <c r="I376" s="15">
        <f>G376+H376</f>
        <v>14</v>
      </c>
    </row>
    <row r="377" spans="1:9" ht="33.75">
      <c r="A377" s="49"/>
      <c r="B377" s="12" t="s">
        <v>253</v>
      </c>
      <c r="C377" s="13" t="s">
        <v>53</v>
      </c>
      <c r="D377" s="13" t="s">
        <v>11</v>
      </c>
      <c r="E377" s="13" t="s">
        <v>503</v>
      </c>
      <c r="F377" s="14" t="s">
        <v>68</v>
      </c>
      <c r="G377" s="15">
        <v>266.09999999999991</v>
      </c>
      <c r="H377" s="15"/>
      <c r="I377" s="15">
        <f>G377+H377</f>
        <v>266.09999999999991</v>
      </c>
    </row>
    <row r="378" spans="1:9" ht="45">
      <c r="A378" s="49"/>
      <c r="B378" s="12" t="s">
        <v>502</v>
      </c>
      <c r="C378" s="13" t="s">
        <v>53</v>
      </c>
      <c r="D378" s="13" t="s">
        <v>11</v>
      </c>
      <c r="E378" s="13" t="s">
        <v>504</v>
      </c>
      <c r="F378" s="27"/>
      <c r="G378" s="15">
        <f>SUM(G379:G380)</f>
        <v>156.20000000000002</v>
      </c>
      <c r="H378" s="15">
        <f>SUM(H379:H380)</f>
        <v>0</v>
      </c>
      <c r="I378" s="15">
        <f>SUM(I379:I380)</f>
        <v>156.20000000000002</v>
      </c>
    </row>
    <row r="379" spans="1:9" ht="33.75">
      <c r="A379" s="49"/>
      <c r="B379" s="12" t="s">
        <v>252</v>
      </c>
      <c r="C379" s="13" t="s">
        <v>53</v>
      </c>
      <c r="D379" s="13" t="s">
        <v>11</v>
      </c>
      <c r="E379" s="13" t="s">
        <v>504</v>
      </c>
      <c r="F379" s="27" t="s">
        <v>68</v>
      </c>
      <c r="G379" s="15">
        <v>7.8</v>
      </c>
      <c r="H379" s="15"/>
      <c r="I379" s="15">
        <f>G379+H379</f>
        <v>7.8</v>
      </c>
    </row>
    <row r="380" spans="1:9" ht="33.75">
      <c r="A380" s="49"/>
      <c r="B380" s="12" t="s">
        <v>253</v>
      </c>
      <c r="C380" s="13" t="s">
        <v>53</v>
      </c>
      <c r="D380" s="13" t="s">
        <v>11</v>
      </c>
      <c r="E380" s="13" t="s">
        <v>504</v>
      </c>
      <c r="F380" s="27" t="s">
        <v>68</v>
      </c>
      <c r="G380" s="15">
        <v>148.4</v>
      </c>
      <c r="H380" s="15"/>
      <c r="I380" s="15">
        <f>G380+H380</f>
        <v>148.4</v>
      </c>
    </row>
    <row r="381" spans="1:9" ht="48.75" customHeight="1">
      <c r="A381" s="49"/>
      <c r="B381" s="36" t="s">
        <v>505</v>
      </c>
      <c r="C381" s="13" t="s">
        <v>53</v>
      </c>
      <c r="D381" s="13" t="s">
        <v>11</v>
      </c>
      <c r="E381" s="13" t="s">
        <v>506</v>
      </c>
      <c r="F381" s="14"/>
      <c r="G381" s="15">
        <f>SUM(G382)</f>
        <v>1089.7</v>
      </c>
      <c r="H381" s="15">
        <f>SUM(H382)</f>
        <v>0</v>
      </c>
      <c r="I381" s="15">
        <f>SUM(I382)</f>
        <v>1089.7</v>
      </c>
    </row>
    <row r="382" spans="1:9">
      <c r="A382" s="49"/>
      <c r="B382" s="12" t="s">
        <v>289</v>
      </c>
      <c r="C382" s="13" t="s">
        <v>53</v>
      </c>
      <c r="D382" s="13" t="s">
        <v>11</v>
      </c>
      <c r="E382" s="13" t="s">
        <v>506</v>
      </c>
      <c r="F382" s="14" t="s">
        <v>69</v>
      </c>
      <c r="G382" s="15">
        <v>1089.7</v>
      </c>
      <c r="H382" s="15"/>
      <c r="I382" s="15">
        <f>G382+H382</f>
        <v>1089.7</v>
      </c>
    </row>
    <row r="383" spans="1:9" ht="33.75">
      <c r="A383" s="49"/>
      <c r="B383" s="21" t="s">
        <v>288</v>
      </c>
      <c r="C383" s="13" t="s">
        <v>53</v>
      </c>
      <c r="D383" s="13" t="s">
        <v>11</v>
      </c>
      <c r="E383" s="13" t="s">
        <v>290</v>
      </c>
      <c r="F383" s="14"/>
      <c r="G383" s="15">
        <f>SUM(G384)</f>
        <v>13820.5</v>
      </c>
      <c r="H383" s="15">
        <f>SUM(H384)</f>
        <v>0</v>
      </c>
      <c r="I383" s="15">
        <f>SUM(I384)</f>
        <v>13820.5</v>
      </c>
    </row>
    <row r="384" spans="1:9">
      <c r="A384" s="49"/>
      <c r="B384" s="21" t="s">
        <v>289</v>
      </c>
      <c r="C384" s="13" t="s">
        <v>53</v>
      </c>
      <c r="D384" s="13" t="s">
        <v>11</v>
      </c>
      <c r="E384" s="13" t="s">
        <v>290</v>
      </c>
      <c r="F384" s="14" t="s">
        <v>69</v>
      </c>
      <c r="G384" s="15">
        <v>13820.5</v>
      </c>
      <c r="H384" s="15"/>
      <c r="I384" s="15">
        <f>G384+H384</f>
        <v>13820.5</v>
      </c>
    </row>
    <row r="385" spans="1:9">
      <c r="A385" s="67" t="s">
        <v>61</v>
      </c>
      <c r="B385" s="53" t="s">
        <v>171</v>
      </c>
      <c r="C385" s="46" t="s">
        <v>53</v>
      </c>
      <c r="D385" s="46" t="s">
        <v>17</v>
      </c>
      <c r="E385" s="46"/>
      <c r="F385" s="50"/>
      <c r="G385" s="16">
        <f>G386</f>
        <v>35101.700000000004</v>
      </c>
      <c r="H385" s="16">
        <f>H386</f>
        <v>0</v>
      </c>
      <c r="I385" s="16">
        <f>I386</f>
        <v>35101.700000000004</v>
      </c>
    </row>
    <row r="386" spans="1:9" ht="33.75">
      <c r="A386" s="67"/>
      <c r="B386" s="21" t="s">
        <v>309</v>
      </c>
      <c r="C386" s="13" t="s">
        <v>53</v>
      </c>
      <c r="D386" s="13" t="s">
        <v>17</v>
      </c>
      <c r="E386" s="13" t="s">
        <v>196</v>
      </c>
      <c r="F386" s="13"/>
      <c r="G386" s="15">
        <f>G387+G411</f>
        <v>35101.700000000004</v>
      </c>
      <c r="H386" s="15">
        <f t="shared" ref="H386:I386" si="62">H387+H411</f>
        <v>0</v>
      </c>
      <c r="I386" s="15">
        <f t="shared" si="62"/>
        <v>35101.700000000004</v>
      </c>
    </row>
    <row r="387" spans="1:9">
      <c r="A387" s="67"/>
      <c r="B387" s="21" t="s">
        <v>195</v>
      </c>
      <c r="C387" s="13" t="s">
        <v>53</v>
      </c>
      <c r="D387" s="13" t="s">
        <v>17</v>
      </c>
      <c r="E387" s="13" t="s">
        <v>197</v>
      </c>
      <c r="F387" s="13"/>
      <c r="G387" s="15">
        <f>G388+G391+G393+G395+G398+G401+G404+G408</f>
        <v>20727.800000000003</v>
      </c>
      <c r="H387" s="15">
        <f>H388+H391+H393+H395+H398+H401+H404+H408</f>
        <v>0</v>
      </c>
      <c r="I387" s="15">
        <f t="shared" ref="I387" si="63">I388+I391+I393+I395+I398+I401+I404+I408</f>
        <v>20727.800000000003</v>
      </c>
    </row>
    <row r="388" spans="1:9">
      <c r="A388" s="67"/>
      <c r="B388" s="21" t="s">
        <v>129</v>
      </c>
      <c r="C388" s="13" t="s">
        <v>53</v>
      </c>
      <c r="D388" s="13" t="s">
        <v>17</v>
      </c>
      <c r="E388" s="13" t="s">
        <v>130</v>
      </c>
      <c r="F388" s="13"/>
      <c r="G388" s="15">
        <f>SUM(G389+G390)</f>
        <v>1067.8</v>
      </c>
      <c r="H388" s="15">
        <f t="shared" ref="H388:I388" si="64">SUM(H389+H390)</f>
        <v>0</v>
      </c>
      <c r="I388" s="15">
        <f t="shared" si="64"/>
        <v>1067.8</v>
      </c>
    </row>
    <row r="389" spans="1:9" ht="33.75">
      <c r="A389" s="67"/>
      <c r="B389" s="21" t="s">
        <v>57</v>
      </c>
      <c r="C389" s="13" t="s">
        <v>53</v>
      </c>
      <c r="D389" s="13" t="s">
        <v>17</v>
      </c>
      <c r="E389" s="13" t="s">
        <v>130</v>
      </c>
      <c r="F389" s="14">
        <v>611</v>
      </c>
      <c r="G389" s="15">
        <v>1034.8</v>
      </c>
      <c r="H389" s="15"/>
      <c r="I389" s="15">
        <f>G389+H389</f>
        <v>1034.8</v>
      </c>
    </row>
    <row r="390" spans="1:9">
      <c r="A390" s="67"/>
      <c r="B390" s="19" t="s">
        <v>370</v>
      </c>
      <c r="C390" s="13" t="s">
        <v>53</v>
      </c>
      <c r="D390" s="13" t="s">
        <v>17</v>
      </c>
      <c r="E390" s="13" t="s">
        <v>130</v>
      </c>
      <c r="F390" s="14" t="s">
        <v>69</v>
      </c>
      <c r="G390" s="15">
        <v>33</v>
      </c>
      <c r="H390" s="15"/>
      <c r="I390" s="15">
        <f>G390+H390</f>
        <v>33</v>
      </c>
    </row>
    <row r="391" spans="1:9">
      <c r="A391" s="67"/>
      <c r="B391" s="21" t="s">
        <v>293</v>
      </c>
      <c r="C391" s="13" t="s">
        <v>53</v>
      </c>
      <c r="D391" s="13" t="s">
        <v>17</v>
      </c>
      <c r="E391" s="13" t="s">
        <v>294</v>
      </c>
      <c r="F391" s="13"/>
      <c r="G391" s="15">
        <f>SUM(G392)</f>
        <v>1801.5</v>
      </c>
      <c r="H391" s="15">
        <f>SUM(H392)</f>
        <v>0</v>
      </c>
      <c r="I391" s="15">
        <f>SUM(I392)</f>
        <v>1801.5</v>
      </c>
    </row>
    <row r="392" spans="1:9" ht="33.75">
      <c r="A392" s="67"/>
      <c r="B392" s="21" t="s">
        <v>57</v>
      </c>
      <c r="C392" s="13" t="s">
        <v>53</v>
      </c>
      <c r="D392" s="13" t="s">
        <v>17</v>
      </c>
      <c r="E392" s="13" t="s">
        <v>294</v>
      </c>
      <c r="F392" s="14">
        <v>611</v>
      </c>
      <c r="G392" s="15">
        <v>1801.5</v>
      </c>
      <c r="H392" s="15"/>
      <c r="I392" s="15">
        <f>G392+H392</f>
        <v>1801.5</v>
      </c>
    </row>
    <row r="393" spans="1:9">
      <c r="A393" s="67"/>
      <c r="B393" s="21" t="s">
        <v>295</v>
      </c>
      <c r="C393" s="13" t="s">
        <v>53</v>
      </c>
      <c r="D393" s="13" t="s">
        <v>17</v>
      </c>
      <c r="E393" s="13" t="s">
        <v>296</v>
      </c>
      <c r="F393" s="13"/>
      <c r="G393" s="15">
        <f>SUM(G394)</f>
        <v>639</v>
      </c>
      <c r="H393" s="15">
        <f>SUM(H394)</f>
        <v>0</v>
      </c>
      <c r="I393" s="15">
        <f>SUM(I394)</f>
        <v>639</v>
      </c>
    </row>
    <row r="394" spans="1:9" ht="33.75">
      <c r="A394" s="67"/>
      <c r="B394" s="21" t="s">
        <v>57</v>
      </c>
      <c r="C394" s="13" t="s">
        <v>53</v>
      </c>
      <c r="D394" s="13" t="s">
        <v>17</v>
      </c>
      <c r="E394" s="13" t="s">
        <v>296</v>
      </c>
      <c r="F394" s="14">
        <v>611</v>
      </c>
      <c r="G394" s="15">
        <v>639</v>
      </c>
      <c r="H394" s="15"/>
      <c r="I394" s="15">
        <f>G394+H394</f>
        <v>639</v>
      </c>
    </row>
    <row r="395" spans="1:9" ht="22.5">
      <c r="A395" s="67"/>
      <c r="B395" s="19" t="s">
        <v>207</v>
      </c>
      <c r="C395" s="13" t="s">
        <v>53</v>
      </c>
      <c r="D395" s="13" t="s">
        <v>17</v>
      </c>
      <c r="E395" s="13" t="s">
        <v>208</v>
      </c>
      <c r="F395" s="14"/>
      <c r="G395" s="15">
        <f>SUM(G396:G397)</f>
        <v>9489.8000000000011</v>
      </c>
      <c r="H395" s="15">
        <f>SUM(H396:H397)</f>
        <v>0</v>
      </c>
      <c r="I395" s="15">
        <f>SUM(I396:I397)</f>
        <v>9489.8000000000011</v>
      </c>
    </row>
    <row r="396" spans="1:9" ht="33.75">
      <c r="A396" s="67"/>
      <c r="B396" s="19" t="s">
        <v>57</v>
      </c>
      <c r="C396" s="13" t="s">
        <v>53</v>
      </c>
      <c r="D396" s="13" t="s">
        <v>17</v>
      </c>
      <c r="E396" s="13" t="s">
        <v>208</v>
      </c>
      <c r="F396" s="14" t="s">
        <v>68</v>
      </c>
      <c r="G396" s="15">
        <v>9426.6</v>
      </c>
      <c r="H396" s="15"/>
      <c r="I396" s="15">
        <f>G396+H396</f>
        <v>9426.6</v>
      </c>
    </row>
    <row r="397" spans="1:9">
      <c r="A397" s="67"/>
      <c r="B397" s="19" t="s">
        <v>370</v>
      </c>
      <c r="C397" s="13" t="s">
        <v>53</v>
      </c>
      <c r="D397" s="13" t="s">
        <v>17</v>
      </c>
      <c r="E397" s="13" t="s">
        <v>208</v>
      </c>
      <c r="F397" s="14" t="s">
        <v>69</v>
      </c>
      <c r="G397" s="15">
        <v>63.199999999999996</v>
      </c>
      <c r="H397" s="15"/>
      <c r="I397" s="15">
        <f>G397+H397</f>
        <v>63.199999999999996</v>
      </c>
    </row>
    <row r="398" spans="1:9" ht="45">
      <c r="A398" s="67"/>
      <c r="B398" s="19" t="s">
        <v>508</v>
      </c>
      <c r="C398" s="13" t="s">
        <v>53</v>
      </c>
      <c r="D398" s="13" t="s">
        <v>17</v>
      </c>
      <c r="E398" s="13" t="s">
        <v>509</v>
      </c>
      <c r="F398" s="14"/>
      <c r="G398" s="15">
        <f>SUM(G399:G400)</f>
        <v>928.6</v>
      </c>
      <c r="H398" s="15">
        <f>SUM(H399:H400)</f>
        <v>0</v>
      </c>
      <c r="I398" s="15">
        <f>SUM(I399:I400)</f>
        <v>928.6</v>
      </c>
    </row>
    <row r="399" spans="1:9" ht="33.75">
      <c r="A399" s="67"/>
      <c r="B399" s="19" t="s">
        <v>252</v>
      </c>
      <c r="C399" s="13" t="s">
        <v>53</v>
      </c>
      <c r="D399" s="13" t="s">
        <v>17</v>
      </c>
      <c r="E399" s="13" t="s">
        <v>509</v>
      </c>
      <c r="F399" s="14" t="s">
        <v>68</v>
      </c>
      <c r="G399" s="15">
        <v>46.4</v>
      </c>
      <c r="H399" s="15"/>
      <c r="I399" s="15">
        <f>G399+H399</f>
        <v>46.4</v>
      </c>
    </row>
    <row r="400" spans="1:9" ht="33.75">
      <c r="A400" s="67"/>
      <c r="B400" s="19" t="s">
        <v>253</v>
      </c>
      <c r="C400" s="13" t="s">
        <v>53</v>
      </c>
      <c r="D400" s="13" t="s">
        <v>17</v>
      </c>
      <c r="E400" s="13" t="s">
        <v>509</v>
      </c>
      <c r="F400" s="14" t="s">
        <v>68</v>
      </c>
      <c r="G400" s="15">
        <v>882.2</v>
      </c>
      <c r="H400" s="15"/>
      <c r="I400" s="15">
        <f>G400+H400</f>
        <v>882.2</v>
      </c>
    </row>
    <row r="401" spans="1:9" ht="22.5">
      <c r="A401" s="67"/>
      <c r="B401" s="28" t="s">
        <v>131</v>
      </c>
      <c r="C401" s="13" t="s">
        <v>53</v>
      </c>
      <c r="D401" s="13" t="s">
        <v>17</v>
      </c>
      <c r="E401" s="13" t="s">
        <v>132</v>
      </c>
      <c r="F401" s="14"/>
      <c r="G401" s="15">
        <f>SUM(G402:G403)</f>
        <v>541.19999999999993</v>
      </c>
      <c r="H401" s="15">
        <f>SUM(H402:H403)</f>
        <v>0</v>
      </c>
      <c r="I401" s="15">
        <f>SUM(I402:I403)</f>
        <v>541.19999999999993</v>
      </c>
    </row>
    <row r="402" spans="1:9" ht="33.75">
      <c r="A402" s="67"/>
      <c r="B402" s="21" t="s">
        <v>58</v>
      </c>
      <c r="C402" s="13" t="s">
        <v>53</v>
      </c>
      <c r="D402" s="13" t="s">
        <v>17</v>
      </c>
      <c r="E402" s="13" t="s">
        <v>132</v>
      </c>
      <c r="F402" s="14">
        <v>611</v>
      </c>
      <c r="G402" s="15">
        <v>335.09999999999997</v>
      </c>
      <c r="H402" s="15"/>
      <c r="I402" s="15">
        <f>G402+H402</f>
        <v>335.09999999999997</v>
      </c>
    </row>
    <row r="403" spans="1:9">
      <c r="A403" s="67"/>
      <c r="B403" s="12" t="s">
        <v>445</v>
      </c>
      <c r="C403" s="13" t="s">
        <v>53</v>
      </c>
      <c r="D403" s="13" t="s">
        <v>17</v>
      </c>
      <c r="E403" s="13" t="s">
        <v>132</v>
      </c>
      <c r="F403" s="14" t="s">
        <v>69</v>
      </c>
      <c r="G403" s="15">
        <v>206.1</v>
      </c>
      <c r="H403" s="15"/>
      <c r="I403" s="15">
        <f>G403+H403</f>
        <v>206.1</v>
      </c>
    </row>
    <row r="404" spans="1:9" ht="22.5">
      <c r="A404" s="49"/>
      <c r="B404" s="19" t="s">
        <v>209</v>
      </c>
      <c r="C404" s="13" t="s">
        <v>53</v>
      </c>
      <c r="D404" s="13" t="s">
        <v>17</v>
      </c>
      <c r="E404" s="13" t="s">
        <v>210</v>
      </c>
      <c r="F404" s="13"/>
      <c r="G404" s="15">
        <f>SUM(G405:G407)</f>
        <v>5682.7</v>
      </c>
      <c r="H404" s="15">
        <f>SUM(H405:H407)</f>
        <v>0</v>
      </c>
      <c r="I404" s="15">
        <f>SUM(I405:I407)</f>
        <v>5682.7</v>
      </c>
    </row>
    <row r="405" spans="1:9" ht="33.75">
      <c r="A405" s="49"/>
      <c r="B405" s="19" t="s">
        <v>58</v>
      </c>
      <c r="C405" s="13" t="s">
        <v>53</v>
      </c>
      <c r="D405" s="13" t="s">
        <v>17</v>
      </c>
      <c r="E405" s="13" t="s">
        <v>210</v>
      </c>
      <c r="F405" s="13" t="s">
        <v>68</v>
      </c>
      <c r="G405" s="15">
        <v>4529.8999999999996</v>
      </c>
      <c r="H405" s="15"/>
      <c r="I405" s="15">
        <f>G405+H405</f>
        <v>4529.8999999999996</v>
      </c>
    </row>
    <row r="406" spans="1:9">
      <c r="A406" s="49"/>
      <c r="B406" s="19" t="s">
        <v>370</v>
      </c>
      <c r="C406" s="13" t="s">
        <v>53</v>
      </c>
      <c r="D406" s="13" t="s">
        <v>17</v>
      </c>
      <c r="E406" s="13" t="s">
        <v>210</v>
      </c>
      <c r="F406" s="13" t="s">
        <v>69</v>
      </c>
      <c r="G406" s="15">
        <v>56.6</v>
      </c>
      <c r="H406" s="15"/>
      <c r="I406" s="15">
        <f>G406+H406</f>
        <v>56.6</v>
      </c>
    </row>
    <row r="407" spans="1:9" ht="45">
      <c r="A407" s="49"/>
      <c r="B407" s="12" t="s">
        <v>512</v>
      </c>
      <c r="C407" s="13" t="s">
        <v>53</v>
      </c>
      <c r="D407" s="13" t="s">
        <v>17</v>
      </c>
      <c r="E407" s="13" t="s">
        <v>210</v>
      </c>
      <c r="F407" s="13" t="s">
        <v>513</v>
      </c>
      <c r="G407" s="15">
        <v>1096.2</v>
      </c>
      <c r="H407" s="15"/>
      <c r="I407" s="15">
        <f>G407+H407</f>
        <v>1096.2</v>
      </c>
    </row>
    <row r="408" spans="1:9" ht="45">
      <c r="A408" s="49"/>
      <c r="B408" s="28" t="s">
        <v>510</v>
      </c>
      <c r="C408" s="13" t="s">
        <v>53</v>
      </c>
      <c r="D408" s="13" t="s">
        <v>17</v>
      </c>
      <c r="E408" s="13" t="s">
        <v>511</v>
      </c>
      <c r="F408" s="13"/>
      <c r="G408" s="15">
        <f>SUM(G409:G410)</f>
        <v>577.19999999999993</v>
      </c>
      <c r="H408" s="15">
        <f>SUM(H409:H410)</f>
        <v>0</v>
      </c>
      <c r="I408" s="15">
        <f>SUM(I409:I410)</f>
        <v>577.19999999999993</v>
      </c>
    </row>
    <row r="409" spans="1:9" ht="33.75">
      <c r="A409" s="49"/>
      <c r="B409" s="19" t="s">
        <v>375</v>
      </c>
      <c r="C409" s="13" t="s">
        <v>53</v>
      </c>
      <c r="D409" s="13" t="s">
        <v>17</v>
      </c>
      <c r="E409" s="13" t="s">
        <v>511</v>
      </c>
      <c r="F409" s="13" t="s">
        <v>68</v>
      </c>
      <c r="G409" s="15">
        <v>28.9</v>
      </c>
      <c r="H409" s="15"/>
      <c r="I409" s="15">
        <f>G409+H409</f>
        <v>28.9</v>
      </c>
    </row>
    <row r="410" spans="1:9" ht="33.75">
      <c r="A410" s="49"/>
      <c r="B410" s="19" t="s">
        <v>251</v>
      </c>
      <c r="C410" s="13" t="s">
        <v>53</v>
      </c>
      <c r="D410" s="13" t="s">
        <v>17</v>
      </c>
      <c r="E410" s="13" t="s">
        <v>511</v>
      </c>
      <c r="F410" s="13" t="s">
        <v>68</v>
      </c>
      <c r="G410" s="15">
        <v>548.29999999999995</v>
      </c>
      <c r="H410" s="15"/>
      <c r="I410" s="15">
        <f>G410+H410</f>
        <v>548.29999999999995</v>
      </c>
    </row>
    <row r="411" spans="1:9">
      <c r="A411" s="49"/>
      <c r="B411" s="21" t="s">
        <v>198</v>
      </c>
      <c r="C411" s="13" t="s">
        <v>53</v>
      </c>
      <c r="D411" s="13" t="s">
        <v>17</v>
      </c>
      <c r="E411" s="13" t="s">
        <v>199</v>
      </c>
      <c r="F411" s="13"/>
      <c r="G411" s="15">
        <f>G412+G415+G417+G419+G423</f>
        <v>14373.900000000001</v>
      </c>
      <c r="H411" s="15">
        <f t="shared" ref="H411:I411" si="65">H412+H415+H417+H419+H423</f>
        <v>0</v>
      </c>
      <c r="I411" s="15">
        <f t="shared" si="65"/>
        <v>14373.900000000001</v>
      </c>
    </row>
    <row r="412" spans="1:9" ht="22.5">
      <c r="A412" s="49"/>
      <c r="B412" s="28" t="s">
        <v>133</v>
      </c>
      <c r="C412" s="13" t="s">
        <v>53</v>
      </c>
      <c r="D412" s="13" t="s">
        <v>17</v>
      </c>
      <c r="E412" s="13" t="s">
        <v>134</v>
      </c>
      <c r="F412" s="13"/>
      <c r="G412" s="15">
        <f>SUM(G413:G414)</f>
        <v>3260.7</v>
      </c>
      <c r="H412" s="15">
        <f>SUM(H413:H414)</f>
        <v>0</v>
      </c>
      <c r="I412" s="15">
        <f>SUM(I413:I414)</f>
        <v>3260.7</v>
      </c>
    </row>
    <row r="413" spans="1:9" ht="33.75">
      <c r="A413" s="49"/>
      <c r="B413" s="21" t="s">
        <v>58</v>
      </c>
      <c r="C413" s="13" t="s">
        <v>53</v>
      </c>
      <c r="D413" s="13" t="s">
        <v>17</v>
      </c>
      <c r="E413" s="13" t="s">
        <v>134</v>
      </c>
      <c r="F413" s="14">
        <v>611</v>
      </c>
      <c r="G413" s="15">
        <v>2624.5</v>
      </c>
      <c r="H413" s="15"/>
      <c r="I413" s="15">
        <f>G413+H413</f>
        <v>2624.5</v>
      </c>
    </row>
    <row r="414" spans="1:9">
      <c r="A414" s="49"/>
      <c r="B414" s="19" t="s">
        <v>370</v>
      </c>
      <c r="C414" s="13" t="s">
        <v>53</v>
      </c>
      <c r="D414" s="13" t="s">
        <v>17</v>
      </c>
      <c r="E414" s="13" t="s">
        <v>134</v>
      </c>
      <c r="F414" s="14" t="s">
        <v>69</v>
      </c>
      <c r="G414" s="15">
        <v>636.20000000000005</v>
      </c>
      <c r="H414" s="15"/>
      <c r="I414" s="15">
        <f>G414+H414</f>
        <v>636.20000000000005</v>
      </c>
    </row>
    <row r="415" spans="1:9">
      <c r="A415" s="49"/>
      <c r="B415" s="19"/>
      <c r="C415" s="13" t="s">
        <v>53</v>
      </c>
      <c r="D415" s="13" t="s">
        <v>17</v>
      </c>
      <c r="E415" s="13" t="s">
        <v>443</v>
      </c>
      <c r="F415" s="14"/>
      <c r="G415" s="15">
        <f>SUM(G416)</f>
        <v>1151.4000000000001</v>
      </c>
      <c r="H415" s="15">
        <f>SUM(H416)</f>
        <v>0</v>
      </c>
      <c r="I415" s="15">
        <f>SUM(I416)</f>
        <v>1151.4000000000001</v>
      </c>
    </row>
    <row r="416" spans="1:9" ht="33.75">
      <c r="A416" s="49"/>
      <c r="B416" s="21" t="s">
        <v>58</v>
      </c>
      <c r="C416" s="13" t="s">
        <v>53</v>
      </c>
      <c r="D416" s="13" t="s">
        <v>17</v>
      </c>
      <c r="E416" s="13" t="s">
        <v>443</v>
      </c>
      <c r="F416" s="13" t="s">
        <v>68</v>
      </c>
      <c r="G416" s="15">
        <v>1151.4000000000001</v>
      </c>
      <c r="H416" s="15"/>
      <c r="I416" s="15">
        <f>G416+H416</f>
        <v>1151.4000000000001</v>
      </c>
    </row>
    <row r="417" spans="1:10">
      <c r="A417" s="49"/>
      <c r="B417" s="21"/>
      <c r="C417" s="13" t="s">
        <v>53</v>
      </c>
      <c r="D417" s="13" t="s">
        <v>17</v>
      </c>
      <c r="E417" s="13" t="s">
        <v>444</v>
      </c>
      <c r="F417" s="13"/>
      <c r="G417" s="15">
        <f>SUM(G418)</f>
        <v>220.6</v>
      </c>
      <c r="H417" s="15">
        <f>SUM(H418)</f>
        <v>0</v>
      </c>
      <c r="I417" s="15">
        <f>SUM(I418)</f>
        <v>220.6</v>
      </c>
    </row>
    <row r="418" spans="1:10" ht="33.75">
      <c r="A418" s="49"/>
      <c r="B418" s="21" t="s">
        <v>58</v>
      </c>
      <c r="C418" s="13" t="s">
        <v>53</v>
      </c>
      <c r="D418" s="13" t="s">
        <v>17</v>
      </c>
      <c r="E418" s="13" t="s">
        <v>444</v>
      </c>
      <c r="F418" s="13" t="s">
        <v>68</v>
      </c>
      <c r="G418" s="15">
        <v>220.6</v>
      </c>
      <c r="H418" s="15"/>
      <c r="I418" s="15">
        <f>G418+H418</f>
        <v>220.6</v>
      </c>
    </row>
    <row r="419" spans="1:10" ht="33.75">
      <c r="A419" s="49"/>
      <c r="B419" s="19" t="s">
        <v>211</v>
      </c>
      <c r="C419" s="13" t="s">
        <v>53</v>
      </c>
      <c r="D419" s="13" t="s">
        <v>17</v>
      </c>
      <c r="E419" s="13" t="s">
        <v>212</v>
      </c>
      <c r="F419" s="13"/>
      <c r="G419" s="15">
        <f>SUM(G420:G422)</f>
        <v>8963.2000000000007</v>
      </c>
      <c r="H419" s="15">
        <f>SUM(H420:H422)</f>
        <v>0</v>
      </c>
      <c r="I419" s="15">
        <f>SUM(I420:I422)</f>
        <v>8963.2000000000007</v>
      </c>
    </row>
    <row r="420" spans="1:10" ht="33.75">
      <c r="A420" s="49"/>
      <c r="B420" s="19" t="s">
        <v>58</v>
      </c>
      <c r="C420" s="13" t="s">
        <v>53</v>
      </c>
      <c r="D420" s="13" t="s">
        <v>17</v>
      </c>
      <c r="E420" s="13" t="s">
        <v>212</v>
      </c>
      <c r="F420" s="13" t="s">
        <v>68</v>
      </c>
      <c r="G420" s="15">
        <v>7828.3</v>
      </c>
      <c r="H420" s="15"/>
      <c r="I420" s="15">
        <f>G420+H420</f>
        <v>7828.3</v>
      </c>
      <c r="J420" s="5"/>
    </row>
    <row r="421" spans="1:10">
      <c r="A421" s="49"/>
      <c r="B421" s="19" t="s">
        <v>370</v>
      </c>
      <c r="C421" s="13" t="s">
        <v>53</v>
      </c>
      <c r="D421" s="13" t="s">
        <v>17</v>
      </c>
      <c r="E421" s="13" t="s">
        <v>212</v>
      </c>
      <c r="F421" s="13" t="s">
        <v>69</v>
      </c>
      <c r="G421" s="15">
        <v>89.1</v>
      </c>
      <c r="H421" s="15"/>
      <c r="I421" s="15">
        <f>G421+H421</f>
        <v>89.1</v>
      </c>
    </row>
    <row r="422" spans="1:10" ht="45">
      <c r="A422" s="49"/>
      <c r="B422" s="12" t="s">
        <v>512</v>
      </c>
      <c r="C422" s="13" t="s">
        <v>53</v>
      </c>
      <c r="D422" s="13" t="s">
        <v>17</v>
      </c>
      <c r="E422" s="13" t="s">
        <v>212</v>
      </c>
      <c r="F422" s="13" t="s">
        <v>513</v>
      </c>
      <c r="G422" s="15">
        <v>1045.8</v>
      </c>
      <c r="H422" s="15"/>
      <c r="I422" s="15">
        <f>G422+H422</f>
        <v>1045.8</v>
      </c>
    </row>
    <row r="423" spans="1:10" ht="56.25">
      <c r="A423" s="49"/>
      <c r="B423" s="28" t="s">
        <v>514</v>
      </c>
      <c r="C423" s="13" t="s">
        <v>53</v>
      </c>
      <c r="D423" s="13" t="s">
        <v>17</v>
      </c>
      <c r="E423" s="13" t="s">
        <v>515</v>
      </c>
      <c r="F423" s="13"/>
      <c r="G423" s="15">
        <f>SUM(G424:G425)</f>
        <v>778</v>
      </c>
      <c r="H423" s="15">
        <f>SUM(H424:H425)</f>
        <v>0</v>
      </c>
      <c r="I423" s="15">
        <f>SUM(I424:I425)</f>
        <v>778</v>
      </c>
    </row>
    <row r="424" spans="1:10" ht="33.75">
      <c r="A424" s="49"/>
      <c r="B424" s="19" t="s">
        <v>375</v>
      </c>
      <c r="C424" s="13" t="s">
        <v>53</v>
      </c>
      <c r="D424" s="13" t="s">
        <v>17</v>
      </c>
      <c r="E424" s="13" t="s">
        <v>515</v>
      </c>
      <c r="F424" s="13" t="s">
        <v>68</v>
      </c>
      <c r="G424" s="15">
        <v>38.9</v>
      </c>
      <c r="H424" s="15"/>
      <c r="I424" s="15">
        <f>G424+H424</f>
        <v>38.9</v>
      </c>
    </row>
    <row r="425" spans="1:10" ht="33.75">
      <c r="A425" s="49"/>
      <c r="B425" s="19" t="s">
        <v>251</v>
      </c>
      <c r="C425" s="13" t="s">
        <v>53</v>
      </c>
      <c r="D425" s="13" t="s">
        <v>17</v>
      </c>
      <c r="E425" s="13" t="s">
        <v>515</v>
      </c>
      <c r="F425" s="13" t="s">
        <v>68</v>
      </c>
      <c r="G425" s="15">
        <v>739.1</v>
      </c>
      <c r="H425" s="15"/>
      <c r="I425" s="15">
        <f>G425+H425</f>
        <v>739.1</v>
      </c>
    </row>
    <row r="426" spans="1:10" ht="21">
      <c r="A426" s="49"/>
      <c r="B426" s="53" t="s">
        <v>568</v>
      </c>
      <c r="C426" s="33" t="s">
        <v>53</v>
      </c>
      <c r="D426" s="33" t="s">
        <v>47</v>
      </c>
      <c r="E426" s="33"/>
      <c r="F426" s="13"/>
      <c r="G426" s="16">
        <f t="shared" ref="G426:I428" si="66">G427</f>
        <v>0</v>
      </c>
      <c r="H426" s="90">
        <f t="shared" si="66"/>
        <v>168</v>
      </c>
      <c r="I426" s="90">
        <f t="shared" si="66"/>
        <v>168</v>
      </c>
    </row>
    <row r="427" spans="1:10" ht="22.5">
      <c r="A427" s="49"/>
      <c r="B427" s="20" t="s">
        <v>181</v>
      </c>
      <c r="C427" s="13" t="s">
        <v>53</v>
      </c>
      <c r="D427" s="13" t="s">
        <v>47</v>
      </c>
      <c r="E427" s="13" t="s">
        <v>182</v>
      </c>
      <c r="F427" s="13"/>
      <c r="G427" s="15">
        <f t="shared" si="66"/>
        <v>0</v>
      </c>
      <c r="H427" s="91">
        <f t="shared" si="66"/>
        <v>168</v>
      </c>
      <c r="I427" s="91">
        <f t="shared" si="66"/>
        <v>168</v>
      </c>
    </row>
    <row r="428" spans="1:10">
      <c r="A428" s="49"/>
      <c r="B428" s="21" t="s">
        <v>222</v>
      </c>
      <c r="C428" s="13" t="s">
        <v>53</v>
      </c>
      <c r="D428" s="13" t="s">
        <v>47</v>
      </c>
      <c r="E428" s="13" t="s">
        <v>194</v>
      </c>
      <c r="F428" s="13"/>
      <c r="G428" s="15">
        <f t="shared" si="66"/>
        <v>0</v>
      </c>
      <c r="H428" s="91">
        <f t="shared" si="66"/>
        <v>168</v>
      </c>
      <c r="I428" s="91">
        <f t="shared" si="66"/>
        <v>168</v>
      </c>
    </row>
    <row r="429" spans="1:10" ht="22.5">
      <c r="A429" s="49"/>
      <c r="B429" s="21" t="s">
        <v>570</v>
      </c>
      <c r="C429" s="13" t="s">
        <v>53</v>
      </c>
      <c r="D429" s="13" t="s">
        <v>47</v>
      </c>
      <c r="E429" s="13" t="s">
        <v>569</v>
      </c>
      <c r="F429" s="13"/>
      <c r="G429" s="15">
        <f>SUM(G430:G430)</f>
        <v>0</v>
      </c>
      <c r="H429" s="91">
        <f>SUM(H430:H430)</f>
        <v>168</v>
      </c>
      <c r="I429" s="91">
        <f>SUM(I430:I430)</f>
        <v>168</v>
      </c>
    </row>
    <row r="430" spans="1:10" ht="22.5">
      <c r="A430" s="49"/>
      <c r="B430" s="21" t="s">
        <v>95</v>
      </c>
      <c r="C430" s="13" t="s">
        <v>53</v>
      </c>
      <c r="D430" s="13" t="s">
        <v>47</v>
      </c>
      <c r="E430" s="13" t="s">
        <v>569</v>
      </c>
      <c r="F430" s="13" t="s">
        <v>22</v>
      </c>
      <c r="G430" s="15"/>
      <c r="H430" s="91">
        <f>133+35</f>
        <v>168</v>
      </c>
      <c r="I430" s="91">
        <f>G430+H430</f>
        <v>168</v>
      </c>
    </row>
    <row r="431" spans="1:10">
      <c r="A431" s="49" t="s">
        <v>62</v>
      </c>
      <c r="B431" s="53" t="s">
        <v>158</v>
      </c>
      <c r="C431" s="46" t="s">
        <v>53</v>
      </c>
      <c r="D431" s="46" t="s">
        <v>53</v>
      </c>
      <c r="E431" s="46"/>
      <c r="F431" s="46"/>
      <c r="G431" s="29">
        <f t="shared" ref="G431:I433" si="67">G432</f>
        <v>379.7</v>
      </c>
      <c r="H431" s="29">
        <f t="shared" si="67"/>
        <v>0</v>
      </c>
      <c r="I431" s="29">
        <f t="shared" si="67"/>
        <v>379.7</v>
      </c>
    </row>
    <row r="432" spans="1:10" ht="33.75">
      <c r="A432" s="49"/>
      <c r="B432" s="21" t="s">
        <v>309</v>
      </c>
      <c r="C432" s="13" t="s">
        <v>53</v>
      </c>
      <c r="D432" s="13" t="s">
        <v>53</v>
      </c>
      <c r="E432" s="13" t="s">
        <v>196</v>
      </c>
      <c r="F432" s="13"/>
      <c r="G432" s="30">
        <f t="shared" si="67"/>
        <v>379.7</v>
      </c>
      <c r="H432" s="30">
        <f t="shared" si="67"/>
        <v>0</v>
      </c>
      <c r="I432" s="30">
        <f t="shared" si="67"/>
        <v>379.7</v>
      </c>
    </row>
    <row r="433" spans="1:9">
      <c r="A433" s="49"/>
      <c r="B433" s="21" t="s">
        <v>195</v>
      </c>
      <c r="C433" s="13" t="s">
        <v>53</v>
      </c>
      <c r="D433" s="13" t="s">
        <v>53</v>
      </c>
      <c r="E433" s="13" t="s">
        <v>197</v>
      </c>
      <c r="F433" s="13"/>
      <c r="G433" s="30">
        <f t="shared" si="67"/>
        <v>379.7</v>
      </c>
      <c r="H433" s="30">
        <f t="shared" si="67"/>
        <v>0</v>
      </c>
      <c r="I433" s="30">
        <f t="shared" si="67"/>
        <v>379.7</v>
      </c>
    </row>
    <row r="434" spans="1:9">
      <c r="A434" s="49"/>
      <c r="B434" s="21" t="s">
        <v>381</v>
      </c>
      <c r="C434" s="13" t="s">
        <v>53</v>
      </c>
      <c r="D434" s="13" t="s">
        <v>53</v>
      </c>
      <c r="E434" s="13" t="s">
        <v>379</v>
      </c>
      <c r="F434" s="13"/>
      <c r="G434" s="15">
        <f>SUM(G435:G436)</f>
        <v>379.7</v>
      </c>
      <c r="H434" s="15">
        <f>SUM(H435:H436)</f>
        <v>0</v>
      </c>
      <c r="I434" s="15">
        <f>SUM(I435:I436)</f>
        <v>379.7</v>
      </c>
    </row>
    <row r="435" spans="1:9" ht="22.5">
      <c r="A435" s="49"/>
      <c r="B435" s="21" t="s">
        <v>95</v>
      </c>
      <c r="C435" s="13" t="s">
        <v>53</v>
      </c>
      <c r="D435" s="13" t="s">
        <v>53</v>
      </c>
      <c r="E435" s="13" t="s">
        <v>379</v>
      </c>
      <c r="F435" s="13" t="s">
        <v>22</v>
      </c>
      <c r="G435" s="15">
        <v>292.39999999999998</v>
      </c>
      <c r="H435" s="15"/>
      <c r="I435" s="15">
        <f>G435+H435</f>
        <v>292.39999999999998</v>
      </c>
    </row>
    <row r="436" spans="1:9">
      <c r="A436" s="49"/>
      <c r="B436" s="57" t="s">
        <v>382</v>
      </c>
      <c r="C436" s="13" t="s">
        <v>53</v>
      </c>
      <c r="D436" s="13" t="s">
        <v>53</v>
      </c>
      <c r="E436" s="13" t="s">
        <v>379</v>
      </c>
      <c r="F436" s="13" t="s">
        <v>380</v>
      </c>
      <c r="G436" s="15">
        <v>87.3</v>
      </c>
      <c r="H436" s="15"/>
      <c r="I436" s="15">
        <f>G436+H436</f>
        <v>87.3</v>
      </c>
    </row>
    <row r="437" spans="1:9">
      <c r="A437" s="49" t="s">
        <v>178</v>
      </c>
      <c r="B437" s="53" t="s">
        <v>63</v>
      </c>
      <c r="C437" s="46" t="s">
        <v>53</v>
      </c>
      <c r="D437" s="46" t="s">
        <v>43</v>
      </c>
      <c r="E437" s="46"/>
      <c r="F437" s="46"/>
      <c r="G437" s="16">
        <f>G438</f>
        <v>21765.9</v>
      </c>
      <c r="H437" s="16">
        <f>H438</f>
        <v>465.79999999999995</v>
      </c>
      <c r="I437" s="16">
        <f t="shared" ref="I437" si="68">I438</f>
        <v>22231.7</v>
      </c>
    </row>
    <row r="438" spans="1:9" ht="33.75">
      <c r="A438" s="49"/>
      <c r="B438" s="19" t="s">
        <v>309</v>
      </c>
      <c r="C438" s="13" t="s">
        <v>53</v>
      </c>
      <c r="D438" s="13" t="s">
        <v>43</v>
      </c>
      <c r="E438" s="13" t="s">
        <v>196</v>
      </c>
      <c r="F438" s="13"/>
      <c r="G438" s="15">
        <f>G439+G447+G461</f>
        <v>21765.9</v>
      </c>
      <c r="H438" s="15">
        <f t="shared" ref="H438:I438" si="69">H439+H447+H461</f>
        <v>465.79999999999995</v>
      </c>
      <c r="I438" s="15">
        <f t="shared" si="69"/>
        <v>22231.7</v>
      </c>
    </row>
    <row r="439" spans="1:9" ht="22.5">
      <c r="A439" s="49"/>
      <c r="B439" s="21" t="s">
        <v>136</v>
      </c>
      <c r="C439" s="13" t="s">
        <v>53</v>
      </c>
      <c r="D439" s="13" t="s">
        <v>43</v>
      </c>
      <c r="E439" s="13" t="s">
        <v>312</v>
      </c>
      <c r="F439" s="13"/>
      <c r="G439" s="15">
        <f>G440</f>
        <v>2386</v>
      </c>
      <c r="H439" s="15">
        <f>H440</f>
        <v>465.79999999999995</v>
      </c>
      <c r="I439" s="15">
        <f>I440</f>
        <v>2851.8</v>
      </c>
    </row>
    <row r="440" spans="1:9" ht="22.5">
      <c r="A440" s="49"/>
      <c r="B440" s="21" t="s">
        <v>137</v>
      </c>
      <c r="C440" s="13" t="s">
        <v>53</v>
      </c>
      <c r="D440" s="13" t="s">
        <v>43</v>
      </c>
      <c r="E440" s="13" t="s">
        <v>265</v>
      </c>
      <c r="F440" s="13"/>
      <c r="G440" s="15">
        <f>G441+G444</f>
        <v>2386</v>
      </c>
      <c r="H440" s="15">
        <f>H441+H444</f>
        <v>465.79999999999995</v>
      </c>
      <c r="I440" s="15">
        <f>I441+I444</f>
        <v>2851.8</v>
      </c>
    </row>
    <row r="441" spans="1:9" ht="22.5">
      <c r="A441" s="49"/>
      <c r="B441" s="21" t="s">
        <v>138</v>
      </c>
      <c r="C441" s="13" t="s">
        <v>53</v>
      </c>
      <c r="D441" s="13" t="s">
        <v>43</v>
      </c>
      <c r="E441" s="13" t="s">
        <v>266</v>
      </c>
      <c r="F441" s="13"/>
      <c r="G441" s="15">
        <f>G442+G443</f>
        <v>2202.5</v>
      </c>
      <c r="H441" s="15">
        <f>H442+H443</f>
        <v>429.9</v>
      </c>
      <c r="I441" s="15">
        <f>I442+I443</f>
        <v>2632.4</v>
      </c>
    </row>
    <row r="442" spans="1:9">
      <c r="A442" s="49"/>
      <c r="B442" s="21" t="s">
        <v>91</v>
      </c>
      <c r="C442" s="13" t="s">
        <v>53</v>
      </c>
      <c r="D442" s="13" t="s">
        <v>43</v>
      </c>
      <c r="E442" s="13" t="s">
        <v>266</v>
      </c>
      <c r="F442" s="14" t="s">
        <v>13</v>
      </c>
      <c r="G442" s="15">
        <v>1691.6000000000001</v>
      </c>
      <c r="H442" s="15">
        <v>330.2</v>
      </c>
      <c r="I442" s="15">
        <f>G442+H442</f>
        <v>2021.8000000000002</v>
      </c>
    </row>
    <row r="443" spans="1:9" ht="33.75">
      <c r="A443" s="49"/>
      <c r="B443" s="21" t="s">
        <v>92</v>
      </c>
      <c r="C443" s="13" t="s">
        <v>53</v>
      </c>
      <c r="D443" s="13" t="s">
        <v>43</v>
      </c>
      <c r="E443" s="13" t="s">
        <v>266</v>
      </c>
      <c r="F443" s="14" t="s">
        <v>93</v>
      </c>
      <c r="G443" s="15">
        <v>510.9</v>
      </c>
      <c r="H443" s="15">
        <v>99.7</v>
      </c>
      <c r="I443" s="15">
        <f>G443+H443</f>
        <v>610.6</v>
      </c>
    </row>
    <row r="444" spans="1:9" ht="22.5">
      <c r="A444" s="49"/>
      <c r="B444" s="21" t="s">
        <v>384</v>
      </c>
      <c r="C444" s="13" t="s">
        <v>53</v>
      </c>
      <c r="D444" s="13" t="s">
        <v>43</v>
      </c>
      <c r="E444" s="13" t="s">
        <v>383</v>
      </c>
      <c r="F444" s="13"/>
      <c r="G444" s="15">
        <f>SUM(G445:G446)</f>
        <v>183.5</v>
      </c>
      <c r="H444" s="15">
        <f>SUM(H445:H446)</f>
        <v>35.900000000000006</v>
      </c>
      <c r="I444" s="15">
        <f>SUM(I445:I446)</f>
        <v>219.39999999999998</v>
      </c>
    </row>
    <row r="445" spans="1:9" ht="22.5">
      <c r="A445" s="49"/>
      <c r="B445" s="21" t="s">
        <v>14</v>
      </c>
      <c r="C445" s="13" t="s">
        <v>53</v>
      </c>
      <c r="D445" s="13" t="s">
        <v>43</v>
      </c>
      <c r="E445" s="13" t="s">
        <v>383</v>
      </c>
      <c r="F445" s="14" t="s">
        <v>20</v>
      </c>
      <c r="G445" s="15">
        <v>140.9</v>
      </c>
      <c r="H445" s="15">
        <v>27.6</v>
      </c>
      <c r="I445" s="15">
        <f>G445+H445</f>
        <v>168.5</v>
      </c>
    </row>
    <row r="446" spans="1:9" ht="33.75">
      <c r="A446" s="49"/>
      <c r="B446" s="21" t="s">
        <v>92</v>
      </c>
      <c r="C446" s="13" t="s">
        <v>53</v>
      </c>
      <c r="D446" s="13" t="s">
        <v>43</v>
      </c>
      <c r="E446" s="13" t="s">
        <v>383</v>
      </c>
      <c r="F446" s="14" t="s">
        <v>93</v>
      </c>
      <c r="G446" s="15">
        <v>42.599999999999994</v>
      </c>
      <c r="H446" s="15">
        <v>8.3000000000000007</v>
      </c>
      <c r="I446" s="15">
        <f>G446+H446</f>
        <v>50.899999999999991</v>
      </c>
    </row>
    <row r="447" spans="1:9" ht="33.75">
      <c r="A447" s="49"/>
      <c r="B447" s="21" t="s">
        <v>313</v>
      </c>
      <c r="C447" s="13" t="s">
        <v>53</v>
      </c>
      <c r="D447" s="13" t="s">
        <v>43</v>
      </c>
      <c r="E447" s="13" t="s">
        <v>314</v>
      </c>
      <c r="F447" s="13"/>
      <c r="G447" s="15">
        <f>G448+G458</f>
        <v>17932.400000000001</v>
      </c>
      <c r="H447" s="15">
        <f t="shared" ref="H447:I447" si="70">H448+H458</f>
        <v>0</v>
      </c>
      <c r="I447" s="15">
        <f t="shared" si="70"/>
        <v>17932.400000000001</v>
      </c>
    </row>
    <row r="448" spans="1:9" ht="22.5">
      <c r="A448" s="49"/>
      <c r="B448" s="21" t="s">
        <v>139</v>
      </c>
      <c r="C448" s="13" t="s">
        <v>53</v>
      </c>
      <c r="D448" s="13" t="s">
        <v>43</v>
      </c>
      <c r="E448" s="13" t="s">
        <v>300</v>
      </c>
      <c r="F448" s="13"/>
      <c r="G448" s="15">
        <f>G449+G452</f>
        <v>17871.7</v>
      </c>
      <c r="H448" s="15">
        <f>H449+H452</f>
        <v>0</v>
      </c>
      <c r="I448" s="15">
        <f>I449+I452</f>
        <v>17871.7</v>
      </c>
    </row>
    <row r="449" spans="1:9" ht="22.5">
      <c r="A449" s="49"/>
      <c r="B449" s="21" t="s">
        <v>140</v>
      </c>
      <c r="C449" s="13" t="s">
        <v>53</v>
      </c>
      <c r="D449" s="13" t="s">
        <v>43</v>
      </c>
      <c r="E449" s="13" t="s">
        <v>297</v>
      </c>
      <c r="F449" s="13"/>
      <c r="G449" s="15">
        <f>G450+G451</f>
        <v>13505.1</v>
      </c>
      <c r="H449" s="15">
        <f>H450+H451</f>
        <v>0</v>
      </c>
      <c r="I449" s="15">
        <f>I450+I451</f>
        <v>13505.1</v>
      </c>
    </row>
    <row r="450" spans="1:9">
      <c r="A450" s="49"/>
      <c r="B450" s="21" t="s">
        <v>162</v>
      </c>
      <c r="C450" s="13" t="s">
        <v>53</v>
      </c>
      <c r="D450" s="13" t="s">
        <v>43</v>
      </c>
      <c r="E450" s="13" t="s">
        <v>297</v>
      </c>
      <c r="F450" s="13" t="s">
        <v>35</v>
      </c>
      <c r="G450" s="15">
        <v>10372.6</v>
      </c>
      <c r="H450" s="15"/>
      <c r="I450" s="15">
        <f>G450+H450</f>
        <v>10372.6</v>
      </c>
    </row>
    <row r="451" spans="1:9" ht="22.5">
      <c r="A451" s="49"/>
      <c r="B451" s="21" t="s">
        <v>163</v>
      </c>
      <c r="C451" s="13" t="s">
        <v>53</v>
      </c>
      <c r="D451" s="13" t="s">
        <v>43</v>
      </c>
      <c r="E451" s="13" t="s">
        <v>297</v>
      </c>
      <c r="F451" s="13" t="s">
        <v>116</v>
      </c>
      <c r="G451" s="15">
        <v>3132.5</v>
      </c>
      <c r="H451" s="15"/>
      <c r="I451" s="15">
        <f>G451+H451</f>
        <v>3132.5</v>
      </c>
    </row>
    <row r="452" spans="1:9" ht="22.5">
      <c r="A452" s="49"/>
      <c r="B452" s="21" t="s">
        <v>141</v>
      </c>
      <c r="C452" s="13" t="s">
        <v>53</v>
      </c>
      <c r="D452" s="13" t="s">
        <v>43</v>
      </c>
      <c r="E452" s="13" t="s">
        <v>298</v>
      </c>
      <c r="F452" s="13"/>
      <c r="G452" s="15">
        <f>SUM(G453:G457)</f>
        <v>4366.6000000000004</v>
      </c>
      <c r="H452" s="15">
        <f>SUM(H453:H457)</f>
        <v>0</v>
      </c>
      <c r="I452" s="15">
        <f>SUM(I453:I457)</f>
        <v>4366.5999999999995</v>
      </c>
    </row>
    <row r="453" spans="1:9" ht="22.5">
      <c r="A453" s="49"/>
      <c r="B453" s="21" t="s">
        <v>338</v>
      </c>
      <c r="C453" s="13" t="s">
        <v>53</v>
      </c>
      <c r="D453" s="13" t="s">
        <v>43</v>
      </c>
      <c r="E453" s="13" t="s">
        <v>298</v>
      </c>
      <c r="F453" s="14">
        <v>112</v>
      </c>
      <c r="G453" s="15">
        <v>15.6</v>
      </c>
      <c r="H453" s="15"/>
      <c r="I453" s="15">
        <f>G453+H453</f>
        <v>15.6</v>
      </c>
    </row>
    <row r="454" spans="1:9" ht="22.5">
      <c r="A454" s="49"/>
      <c r="B454" s="21" t="s">
        <v>21</v>
      </c>
      <c r="C454" s="13" t="s">
        <v>53</v>
      </c>
      <c r="D454" s="13" t="s">
        <v>43</v>
      </c>
      <c r="E454" s="13" t="s">
        <v>298</v>
      </c>
      <c r="F454" s="14">
        <v>242</v>
      </c>
      <c r="G454" s="15">
        <v>342</v>
      </c>
      <c r="H454" s="15">
        <v>326.89999999999998</v>
      </c>
      <c r="I454" s="15">
        <f>G454+H454</f>
        <v>668.9</v>
      </c>
    </row>
    <row r="455" spans="1:9" ht="22.5">
      <c r="A455" s="49"/>
      <c r="B455" s="21" t="s">
        <v>95</v>
      </c>
      <c r="C455" s="13" t="s">
        <v>53</v>
      </c>
      <c r="D455" s="13" t="s">
        <v>43</v>
      </c>
      <c r="E455" s="13" t="s">
        <v>298</v>
      </c>
      <c r="F455" s="14">
        <v>244</v>
      </c>
      <c r="G455" s="15">
        <v>3921.2</v>
      </c>
      <c r="H455" s="15">
        <v>-326.89999999999998</v>
      </c>
      <c r="I455" s="15">
        <f>G455+H455</f>
        <v>3594.2999999999997</v>
      </c>
    </row>
    <row r="456" spans="1:9">
      <c r="A456" s="49"/>
      <c r="B456" s="19" t="s">
        <v>23</v>
      </c>
      <c r="C456" s="13" t="s">
        <v>53</v>
      </c>
      <c r="D456" s="13" t="s">
        <v>43</v>
      </c>
      <c r="E456" s="13" t="s">
        <v>298</v>
      </c>
      <c r="F456" s="14" t="s">
        <v>103</v>
      </c>
      <c r="G456" s="15">
        <v>77.5</v>
      </c>
      <c r="H456" s="15"/>
      <c r="I456" s="15">
        <f>G456+H456</f>
        <v>77.5</v>
      </c>
    </row>
    <row r="457" spans="1:9">
      <c r="A457" s="49"/>
      <c r="B457" s="21" t="s">
        <v>104</v>
      </c>
      <c r="C457" s="13" t="s">
        <v>53</v>
      </c>
      <c r="D457" s="13" t="s">
        <v>43</v>
      </c>
      <c r="E457" s="13" t="s">
        <v>298</v>
      </c>
      <c r="F457" s="14" t="s">
        <v>36</v>
      </c>
      <c r="G457" s="15">
        <v>10.3</v>
      </c>
      <c r="H457" s="15"/>
      <c r="I457" s="15">
        <f>G457+H457</f>
        <v>10.3</v>
      </c>
    </row>
    <row r="458" spans="1:9" ht="22.5">
      <c r="A458" s="49"/>
      <c r="B458" s="21" t="s">
        <v>264</v>
      </c>
      <c r="C458" s="13" t="s">
        <v>53</v>
      </c>
      <c r="D458" s="13" t="s">
        <v>43</v>
      </c>
      <c r="E458" s="13" t="s">
        <v>299</v>
      </c>
      <c r="F458" s="14"/>
      <c r="G458" s="15">
        <f>SUM(G459:G460)</f>
        <v>60.699999999999996</v>
      </c>
      <c r="H458" s="15">
        <f t="shared" ref="H458:I458" si="71">SUM(H459:H460)</f>
        <v>0</v>
      </c>
      <c r="I458" s="15">
        <f t="shared" si="71"/>
        <v>60.699999999999996</v>
      </c>
    </row>
    <row r="459" spans="1:9" ht="22.5">
      <c r="A459" s="49"/>
      <c r="B459" s="21" t="s">
        <v>95</v>
      </c>
      <c r="C459" s="13" t="s">
        <v>53</v>
      </c>
      <c r="D459" s="13" t="s">
        <v>43</v>
      </c>
      <c r="E459" s="13" t="s">
        <v>299</v>
      </c>
      <c r="F459" s="14" t="s">
        <v>22</v>
      </c>
      <c r="G459" s="15">
        <v>8.4</v>
      </c>
      <c r="H459" s="15"/>
      <c r="I459" s="15">
        <f>G459+H459</f>
        <v>8.4</v>
      </c>
    </row>
    <row r="460" spans="1:9">
      <c r="A460" s="49"/>
      <c r="B460" s="19" t="s">
        <v>304</v>
      </c>
      <c r="C460" s="13" t="s">
        <v>53</v>
      </c>
      <c r="D460" s="13" t="s">
        <v>43</v>
      </c>
      <c r="E460" s="13" t="s">
        <v>299</v>
      </c>
      <c r="F460" s="14" t="s">
        <v>305</v>
      </c>
      <c r="G460" s="15">
        <v>52.3</v>
      </c>
      <c r="H460" s="15"/>
      <c r="I460" s="15">
        <f>G460+H460</f>
        <v>52.3</v>
      </c>
    </row>
    <row r="461" spans="1:9">
      <c r="A461" s="49"/>
      <c r="B461" s="21" t="s">
        <v>195</v>
      </c>
      <c r="C461" s="13" t="s">
        <v>53</v>
      </c>
      <c r="D461" s="13" t="s">
        <v>43</v>
      </c>
      <c r="E461" s="13" t="s">
        <v>197</v>
      </c>
      <c r="F461" s="13"/>
      <c r="G461" s="15">
        <f>G462+G464</f>
        <v>1447.5</v>
      </c>
      <c r="H461" s="15">
        <f t="shared" ref="H461:I461" si="72">H462+H464</f>
        <v>0</v>
      </c>
      <c r="I461" s="15">
        <f t="shared" si="72"/>
        <v>1447.5</v>
      </c>
    </row>
    <row r="462" spans="1:9" ht="22.5">
      <c r="A462" s="49"/>
      <c r="B462" s="21" t="s">
        <v>123</v>
      </c>
      <c r="C462" s="13" t="s">
        <v>53</v>
      </c>
      <c r="D462" s="13" t="s">
        <v>43</v>
      </c>
      <c r="E462" s="13" t="s">
        <v>124</v>
      </c>
      <c r="F462" s="13"/>
      <c r="G462" s="15">
        <f>G463</f>
        <v>300</v>
      </c>
      <c r="H462" s="15">
        <f>H463</f>
        <v>0</v>
      </c>
      <c r="I462" s="15">
        <f>I463</f>
        <v>300</v>
      </c>
    </row>
    <row r="463" spans="1:9" ht="33.75">
      <c r="A463" s="49"/>
      <c r="B463" s="21" t="s">
        <v>58</v>
      </c>
      <c r="C463" s="13" t="s">
        <v>53</v>
      </c>
      <c r="D463" s="13" t="s">
        <v>43</v>
      </c>
      <c r="E463" s="13" t="s">
        <v>124</v>
      </c>
      <c r="F463" s="14">
        <v>611</v>
      </c>
      <c r="G463" s="15">
        <v>300</v>
      </c>
      <c r="H463" s="15"/>
      <c r="I463" s="15">
        <f>G463+H463</f>
        <v>300</v>
      </c>
    </row>
    <row r="464" spans="1:9" ht="22.5">
      <c r="A464" s="49"/>
      <c r="B464" s="12" t="s">
        <v>135</v>
      </c>
      <c r="C464" s="13" t="s">
        <v>53</v>
      </c>
      <c r="D464" s="13" t="s">
        <v>43</v>
      </c>
      <c r="E464" s="13" t="s">
        <v>516</v>
      </c>
      <c r="F464" s="13"/>
      <c r="G464" s="15">
        <f>SUM(G465:G466)</f>
        <v>1147.5</v>
      </c>
      <c r="H464" s="15">
        <f t="shared" ref="H464:I464" si="73">SUM(H465:H466)</f>
        <v>0</v>
      </c>
      <c r="I464" s="15">
        <f t="shared" si="73"/>
        <v>1147.5</v>
      </c>
    </row>
    <row r="465" spans="1:9" ht="22.5">
      <c r="A465" s="49"/>
      <c r="B465" s="12" t="s">
        <v>567</v>
      </c>
      <c r="C465" s="13" t="s">
        <v>53</v>
      </c>
      <c r="D465" s="13" t="s">
        <v>43</v>
      </c>
      <c r="E465" s="13" t="s">
        <v>516</v>
      </c>
      <c r="F465" s="13" t="s">
        <v>76</v>
      </c>
      <c r="G465" s="15"/>
      <c r="H465" s="15">
        <v>231.2</v>
      </c>
      <c r="I465" s="15">
        <f>G465+H465</f>
        <v>231.2</v>
      </c>
    </row>
    <row r="466" spans="1:9">
      <c r="A466" s="49"/>
      <c r="B466" s="12" t="s">
        <v>258</v>
      </c>
      <c r="C466" s="13" t="s">
        <v>53</v>
      </c>
      <c r="D466" s="13" t="s">
        <v>43</v>
      </c>
      <c r="E466" s="13" t="s">
        <v>516</v>
      </c>
      <c r="F466" s="14">
        <v>612</v>
      </c>
      <c r="G466" s="15">
        <v>1147.5</v>
      </c>
      <c r="H466" s="15">
        <v>-231.2</v>
      </c>
      <c r="I466" s="15">
        <f>G466+H466</f>
        <v>916.3</v>
      </c>
    </row>
    <row r="467" spans="1:9">
      <c r="A467" s="45">
        <v>7</v>
      </c>
      <c r="B467" s="53" t="s">
        <v>64</v>
      </c>
      <c r="C467" s="46" t="s">
        <v>65</v>
      </c>
      <c r="D467" s="46" t="s">
        <v>54</v>
      </c>
      <c r="E467" s="46"/>
      <c r="F467" s="46"/>
      <c r="G467" s="16">
        <f t="shared" ref="G467:I469" si="74">G468</f>
        <v>53788.700000000004</v>
      </c>
      <c r="H467" s="16">
        <f t="shared" si="74"/>
        <v>361</v>
      </c>
      <c r="I467" s="16">
        <f t="shared" si="74"/>
        <v>54149.700000000004</v>
      </c>
    </row>
    <row r="468" spans="1:9">
      <c r="A468" s="49" t="s">
        <v>66</v>
      </c>
      <c r="B468" s="53" t="s">
        <v>67</v>
      </c>
      <c r="C468" s="33" t="s">
        <v>65</v>
      </c>
      <c r="D468" s="33" t="s">
        <v>8</v>
      </c>
      <c r="E468" s="33"/>
      <c r="F468" s="33"/>
      <c r="G468" s="16">
        <f>G469+G516</f>
        <v>53788.700000000004</v>
      </c>
      <c r="H468" s="16">
        <f t="shared" ref="H468:I468" si="75">H469+H516</f>
        <v>361</v>
      </c>
      <c r="I468" s="16">
        <f t="shared" si="75"/>
        <v>54149.700000000004</v>
      </c>
    </row>
    <row r="469" spans="1:9" ht="33.75">
      <c r="A469" s="49"/>
      <c r="B469" s="21" t="s">
        <v>309</v>
      </c>
      <c r="C469" s="13" t="s">
        <v>65</v>
      </c>
      <c r="D469" s="13" t="s">
        <v>8</v>
      </c>
      <c r="E469" s="13" t="s">
        <v>196</v>
      </c>
      <c r="F469" s="13"/>
      <c r="G469" s="15">
        <f t="shared" si="74"/>
        <v>53788.700000000004</v>
      </c>
      <c r="H469" s="15">
        <f t="shared" si="74"/>
        <v>161</v>
      </c>
      <c r="I469" s="15">
        <f t="shared" si="74"/>
        <v>53949.700000000004</v>
      </c>
    </row>
    <row r="470" spans="1:9">
      <c r="A470" s="49"/>
      <c r="B470" s="21" t="s">
        <v>198</v>
      </c>
      <c r="C470" s="13" t="s">
        <v>65</v>
      </c>
      <c r="D470" s="13" t="s">
        <v>8</v>
      </c>
      <c r="E470" s="13" t="s">
        <v>199</v>
      </c>
      <c r="F470" s="13"/>
      <c r="G470" s="15">
        <f>G471+G474+G476+G478+G480+G482+G484+G487+G490+G493+G496+G500+G502+G504+G506+G508+G511+G514</f>
        <v>53788.700000000004</v>
      </c>
      <c r="H470" s="15">
        <f t="shared" ref="H470" si="76">H471+H474+H476+H478+H480+H482+H484+H487+H490+H493+H496+H500+H502+H504+H506+H508+H511+H514</f>
        <v>161</v>
      </c>
      <c r="I470" s="15">
        <f>I471+I474+I476+I478+I480+I482+I484+I487+I490+I493+I496+I500+I502+I504+I506+I508+I511+I514</f>
        <v>53949.700000000004</v>
      </c>
    </row>
    <row r="471" spans="1:9">
      <c r="A471" s="49"/>
      <c r="B471" s="21" t="s">
        <v>145</v>
      </c>
      <c r="C471" s="13" t="s">
        <v>65</v>
      </c>
      <c r="D471" s="13" t="s">
        <v>8</v>
      </c>
      <c r="E471" s="13" t="s">
        <v>315</v>
      </c>
      <c r="F471" s="13"/>
      <c r="G471" s="15">
        <f>SUM(G472:G473)</f>
        <v>2565.1</v>
      </c>
      <c r="H471" s="15">
        <f t="shared" ref="H471:I471" si="77">SUM(H472:H473)</f>
        <v>0</v>
      </c>
      <c r="I471" s="15">
        <f t="shared" si="77"/>
        <v>2565.1</v>
      </c>
    </row>
    <row r="472" spans="1:9" ht="33.75">
      <c r="A472" s="49"/>
      <c r="B472" s="21" t="s">
        <v>57</v>
      </c>
      <c r="C472" s="13" t="s">
        <v>65</v>
      </c>
      <c r="D472" s="13" t="s">
        <v>8</v>
      </c>
      <c r="E472" s="13" t="s">
        <v>315</v>
      </c>
      <c r="F472" s="32" t="s">
        <v>68</v>
      </c>
      <c r="G472" s="15">
        <v>1942.1</v>
      </c>
      <c r="H472" s="15"/>
      <c r="I472" s="15">
        <v>1942.1</v>
      </c>
    </row>
    <row r="473" spans="1:9">
      <c r="A473" s="49"/>
      <c r="B473" s="21" t="s">
        <v>370</v>
      </c>
      <c r="C473" s="13" t="s">
        <v>65</v>
      </c>
      <c r="D473" s="13" t="s">
        <v>8</v>
      </c>
      <c r="E473" s="13" t="s">
        <v>315</v>
      </c>
      <c r="F473" s="32">
        <v>612</v>
      </c>
      <c r="G473" s="15">
        <v>623</v>
      </c>
      <c r="H473" s="15"/>
      <c r="I473" s="15">
        <v>623</v>
      </c>
    </row>
    <row r="474" spans="1:9" ht="22.5">
      <c r="A474" s="49"/>
      <c r="B474" s="21" t="s">
        <v>372</v>
      </c>
      <c r="C474" s="13" t="s">
        <v>65</v>
      </c>
      <c r="D474" s="13" t="s">
        <v>8</v>
      </c>
      <c r="E474" s="13" t="s">
        <v>386</v>
      </c>
      <c r="F474" s="14"/>
      <c r="G474" s="15">
        <f>SUM(G475)</f>
        <v>5</v>
      </c>
      <c r="H474" s="15">
        <f t="shared" ref="H474:I474" si="78">SUM(H475)</f>
        <v>0</v>
      </c>
      <c r="I474" s="15">
        <f t="shared" si="78"/>
        <v>5</v>
      </c>
    </row>
    <row r="475" spans="1:9" ht="33.75">
      <c r="A475" s="49"/>
      <c r="B475" s="21" t="s">
        <v>58</v>
      </c>
      <c r="C475" s="13" t="s">
        <v>65</v>
      </c>
      <c r="D475" s="13" t="s">
        <v>8</v>
      </c>
      <c r="E475" s="13" t="s">
        <v>386</v>
      </c>
      <c r="F475" s="32" t="s">
        <v>68</v>
      </c>
      <c r="G475" s="15">
        <v>5</v>
      </c>
      <c r="H475" s="15"/>
      <c r="I475" s="15">
        <v>5</v>
      </c>
    </row>
    <row r="476" spans="1:9" ht="22.5">
      <c r="A476" s="49"/>
      <c r="B476" s="21" t="s">
        <v>284</v>
      </c>
      <c r="C476" s="13" t="s">
        <v>65</v>
      </c>
      <c r="D476" s="13" t="s">
        <v>8</v>
      </c>
      <c r="E476" s="13" t="s">
        <v>317</v>
      </c>
      <c r="F476" s="14"/>
      <c r="G476" s="15">
        <f>SUM(G477)</f>
        <v>75.300000000000011</v>
      </c>
      <c r="H476" s="15">
        <f t="shared" ref="H476:I476" si="79">SUM(H477)</f>
        <v>0</v>
      </c>
      <c r="I476" s="15">
        <f t="shared" si="79"/>
        <v>75.300000000000011</v>
      </c>
    </row>
    <row r="477" spans="1:9" ht="33.75">
      <c r="A477" s="49"/>
      <c r="B477" s="21" t="s">
        <v>58</v>
      </c>
      <c r="C477" s="13" t="s">
        <v>65</v>
      </c>
      <c r="D477" s="13" t="s">
        <v>8</v>
      </c>
      <c r="E477" s="13" t="s">
        <v>317</v>
      </c>
      <c r="F477" s="13" t="s">
        <v>68</v>
      </c>
      <c r="G477" s="15">
        <v>75.300000000000011</v>
      </c>
      <c r="H477" s="15"/>
      <c r="I477" s="15">
        <v>75.300000000000011</v>
      </c>
    </row>
    <row r="478" spans="1:9" ht="22.5">
      <c r="A478" s="49"/>
      <c r="B478" s="12" t="s">
        <v>428</v>
      </c>
      <c r="C478" s="13" t="s">
        <v>65</v>
      </c>
      <c r="D478" s="13" t="s">
        <v>8</v>
      </c>
      <c r="E478" s="13" t="s">
        <v>429</v>
      </c>
      <c r="F478" s="14"/>
      <c r="G478" s="15">
        <f>SUM(G479)</f>
        <v>19</v>
      </c>
      <c r="H478" s="15">
        <f t="shared" ref="H478:I478" si="80">SUM(H479)</f>
        <v>0</v>
      </c>
      <c r="I478" s="15">
        <f t="shared" si="80"/>
        <v>19</v>
      </c>
    </row>
    <row r="479" spans="1:9" ht="33.75">
      <c r="A479" s="49"/>
      <c r="B479" s="12" t="s">
        <v>58</v>
      </c>
      <c r="C479" s="13" t="s">
        <v>65</v>
      </c>
      <c r="D479" s="13" t="s">
        <v>8</v>
      </c>
      <c r="E479" s="13" t="s">
        <v>429</v>
      </c>
      <c r="F479" s="13" t="s">
        <v>68</v>
      </c>
      <c r="G479" s="15">
        <v>19</v>
      </c>
      <c r="H479" s="15"/>
      <c r="I479" s="15">
        <v>19</v>
      </c>
    </row>
    <row r="480" spans="1:9" ht="22.5">
      <c r="A480" s="49"/>
      <c r="B480" s="12" t="s">
        <v>283</v>
      </c>
      <c r="C480" s="13" t="s">
        <v>65</v>
      </c>
      <c r="D480" s="13" t="s">
        <v>8</v>
      </c>
      <c r="E480" s="13" t="s">
        <v>316</v>
      </c>
      <c r="F480" s="14"/>
      <c r="G480" s="15">
        <f>SUM(G481)</f>
        <v>25</v>
      </c>
      <c r="H480" s="15">
        <f t="shared" ref="H480:I480" si="81">SUM(H481)</f>
        <v>0</v>
      </c>
      <c r="I480" s="15">
        <f t="shared" si="81"/>
        <v>25</v>
      </c>
    </row>
    <row r="481" spans="1:9" ht="33.75">
      <c r="A481" s="49"/>
      <c r="B481" s="12" t="s">
        <v>58</v>
      </c>
      <c r="C481" s="13" t="s">
        <v>65</v>
      </c>
      <c r="D481" s="13" t="s">
        <v>8</v>
      </c>
      <c r="E481" s="13" t="s">
        <v>316</v>
      </c>
      <c r="F481" s="13" t="s">
        <v>68</v>
      </c>
      <c r="G481" s="15">
        <v>25</v>
      </c>
      <c r="H481" s="15"/>
      <c r="I481" s="15">
        <v>25</v>
      </c>
    </row>
    <row r="482" spans="1:9" ht="22.5">
      <c r="A482" s="49"/>
      <c r="B482" s="19" t="s">
        <v>215</v>
      </c>
      <c r="C482" s="13" t="s">
        <v>65</v>
      </c>
      <c r="D482" s="13" t="s">
        <v>8</v>
      </c>
      <c r="E482" s="13" t="s">
        <v>318</v>
      </c>
      <c r="F482" s="14"/>
      <c r="G482" s="15">
        <f>SUM(G483)</f>
        <v>11557</v>
      </c>
      <c r="H482" s="15">
        <f t="shared" ref="H482:I482" si="82">SUM(H483)</f>
        <v>0</v>
      </c>
      <c r="I482" s="15">
        <f t="shared" si="82"/>
        <v>11557</v>
      </c>
    </row>
    <row r="483" spans="1:9" ht="33.75">
      <c r="A483" s="49"/>
      <c r="B483" s="19" t="s">
        <v>57</v>
      </c>
      <c r="C483" s="13" t="s">
        <v>65</v>
      </c>
      <c r="D483" s="13" t="s">
        <v>8</v>
      </c>
      <c r="E483" s="13" t="s">
        <v>318</v>
      </c>
      <c r="F483" s="32" t="s">
        <v>68</v>
      </c>
      <c r="G483" s="15">
        <v>11557</v>
      </c>
      <c r="H483" s="15"/>
      <c r="I483" s="15">
        <v>11557</v>
      </c>
    </row>
    <row r="484" spans="1:9">
      <c r="A484" s="49"/>
      <c r="B484" s="19" t="s">
        <v>387</v>
      </c>
      <c r="C484" s="13" t="s">
        <v>65</v>
      </c>
      <c r="D484" s="13" t="s">
        <v>8</v>
      </c>
      <c r="E484" s="13" t="s">
        <v>438</v>
      </c>
      <c r="F484" s="14"/>
      <c r="G484" s="15">
        <f>SUM(G485:G486)</f>
        <v>66.600000000000009</v>
      </c>
      <c r="H484" s="15">
        <f t="shared" ref="H484:I484" si="83">SUM(H485:H486)</f>
        <v>0</v>
      </c>
      <c r="I484" s="15">
        <f t="shared" si="83"/>
        <v>66.600000000000009</v>
      </c>
    </row>
    <row r="485" spans="1:9">
      <c r="A485" s="49"/>
      <c r="B485" s="21" t="s">
        <v>257</v>
      </c>
      <c r="C485" s="13" t="s">
        <v>65</v>
      </c>
      <c r="D485" s="13" t="s">
        <v>8</v>
      </c>
      <c r="E485" s="13" t="s">
        <v>438</v>
      </c>
      <c r="F485" s="32">
        <v>612</v>
      </c>
      <c r="G485" s="15">
        <v>3.3</v>
      </c>
      <c r="H485" s="15"/>
      <c r="I485" s="15">
        <v>3.3</v>
      </c>
    </row>
    <row r="486" spans="1:9">
      <c r="A486" s="49"/>
      <c r="B486" s="21" t="s">
        <v>258</v>
      </c>
      <c r="C486" s="13" t="s">
        <v>65</v>
      </c>
      <c r="D486" s="13" t="s">
        <v>8</v>
      </c>
      <c r="E486" s="13" t="s">
        <v>438</v>
      </c>
      <c r="F486" s="32">
        <v>612</v>
      </c>
      <c r="G486" s="15">
        <v>63.300000000000004</v>
      </c>
      <c r="H486" s="15"/>
      <c r="I486" s="15">
        <v>63.300000000000004</v>
      </c>
    </row>
    <row r="487" spans="1:9" ht="33.75">
      <c r="A487" s="49"/>
      <c r="B487" s="19" t="s">
        <v>517</v>
      </c>
      <c r="C487" s="13" t="s">
        <v>65</v>
      </c>
      <c r="D487" s="13" t="s">
        <v>8</v>
      </c>
      <c r="E487" s="13" t="s">
        <v>518</v>
      </c>
      <c r="F487" s="13"/>
      <c r="G487" s="31">
        <f>SUM(G488:G489)</f>
        <v>660</v>
      </c>
      <c r="H487" s="31">
        <f t="shared" ref="H487" si="84">SUM(H488:H489)</f>
        <v>0</v>
      </c>
      <c r="I487" s="31">
        <f>SUM(I488:I489)</f>
        <v>660</v>
      </c>
    </row>
    <row r="488" spans="1:9" ht="33.75">
      <c r="A488" s="49"/>
      <c r="B488" s="19" t="s">
        <v>252</v>
      </c>
      <c r="C488" s="13" t="s">
        <v>65</v>
      </c>
      <c r="D488" s="13" t="s">
        <v>8</v>
      </c>
      <c r="E488" s="13" t="s">
        <v>518</v>
      </c>
      <c r="F488" s="14" t="s">
        <v>68</v>
      </c>
      <c r="G488" s="15">
        <v>33</v>
      </c>
      <c r="H488" s="15"/>
      <c r="I488" s="15">
        <v>33</v>
      </c>
    </row>
    <row r="489" spans="1:9" ht="33.75">
      <c r="A489" s="49"/>
      <c r="B489" s="19" t="s">
        <v>253</v>
      </c>
      <c r="C489" s="13" t="s">
        <v>65</v>
      </c>
      <c r="D489" s="13" t="s">
        <v>8</v>
      </c>
      <c r="E489" s="13" t="s">
        <v>518</v>
      </c>
      <c r="F489" s="14" t="s">
        <v>68</v>
      </c>
      <c r="G489" s="15">
        <v>627</v>
      </c>
      <c r="H489" s="15"/>
      <c r="I489" s="15">
        <v>627</v>
      </c>
    </row>
    <row r="490" spans="1:9" ht="33.75">
      <c r="A490" s="49"/>
      <c r="B490" s="19" t="s">
        <v>517</v>
      </c>
      <c r="C490" s="13" t="s">
        <v>65</v>
      </c>
      <c r="D490" s="13" t="s">
        <v>8</v>
      </c>
      <c r="E490" s="13" t="s">
        <v>529</v>
      </c>
      <c r="F490" s="13"/>
      <c r="G490" s="31">
        <f>SUM(G491:G492)</f>
        <v>1980</v>
      </c>
      <c r="H490" s="31">
        <f t="shared" ref="H490:I490" si="85">SUM(H491:H492)</f>
        <v>0</v>
      </c>
      <c r="I490" s="31">
        <f t="shared" si="85"/>
        <v>1980</v>
      </c>
    </row>
    <row r="491" spans="1:9" ht="33.75">
      <c r="A491" s="49"/>
      <c r="B491" s="19" t="s">
        <v>252</v>
      </c>
      <c r="C491" s="13" t="s">
        <v>65</v>
      </c>
      <c r="D491" s="13" t="s">
        <v>8</v>
      </c>
      <c r="E491" s="13" t="s">
        <v>529</v>
      </c>
      <c r="F491" s="14" t="s">
        <v>68</v>
      </c>
      <c r="G491" s="15">
        <v>99</v>
      </c>
      <c r="H491" s="15"/>
      <c r="I491" s="15">
        <v>99</v>
      </c>
    </row>
    <row r="492" spans="1:9" ht="33.75">
      <c r="A492" s="49"/>
      <c r="B492" s="19" t="s">
        <v>253</v>
      </c>
      <c r="C492" s="13" t="s">
        <v>65</v>
      </c>
      <c r="D492" s="13" t="s">
        <v>8</v>
      </c>
      <c r="E492" s="13" t="s">
        <v>529</v>
      </c>
      <c r="F492" s="14" t="s">
        <v>68</v>
      </c>
      <c r="G492" s="15">
        <v>1881</v>
      </c>
      <c r="H492" s="15"/>
      <c r="I492" s="15">
        <v>1881</v>
      </c>
    </row>
    <row r="493" spans="1:9" ht="22.5">
      <c r="A493" s="49"/>
      <c r="B493" s="25" t="s">
        <v>519</v>
      </c>
      <c r="C493" s="13" t="s">
        <v>65</v>
      </c>
      <c r="D493" s="13" t="s">
        <v>8</v>
      </c>
      <c r="E493" s="13" t="s">
        <v>522</v>
      </c>
      <c r="F493" s="13"/>
      <c r="G493" s="15">
        <f>SUM(G494:G495)</f>
        <v>210.5</v>
      </c>
      <c r="H493" s="15">
        <f t="shared" ref="H493:I493" si="86">SUM(H494:H495)</f>
        <v>0</v>
      </c>
      <c r="I493" s="15">
        <f t="shared" si="86"/>
        <v>210.5</v>
      </c>
    </row>
    <row r="494" spans="1:9">
      <c r="A494" s="49"/>
      <c r="B494" s="26" t="s">
        <v>520</v>
      </c>
      <c r="C494" s="13" t="s">
        <v>65</v>
      </c>
      <c r="D494" s="13" t="s">
        <v>8</v>
      </c>
      <c r="E494" s="13" t="s">
        <v>522</v>
      </c>
      <c r="F494" s="13" t="s">
        <v>224</v>
      </c>
      <c r="G494" s="15">
        <v>10.5</v>
      </c>
      <c r="H494" s="15"/>
      <c r="I494" s="15">
        <f>G494+H494</f>
        <v>10.5</v>
      </c>
    </row>
    <row r="495" spans="1:9">
      <c r="A495" s="49"/>
      <c r="B495" s="26" t="s">
        <v>521</v>
      </c>
      <c r="C495" s="13" t="s">
        <v>65</v>
      </c>
      <c r="D495" s="13" t="s">
        <v>8</v>
      </c>
      <c r="E495" s="13" t="s">
        <v>522</v>
      </c>
      <c r="F495" s="13" t="s">
        <v>224</v>
      </c>
      <c r="G495" s="15">
        <v>200</v>
      </c>
      <c r="H495" s="15"/>
      <c r="I495" s="15">
        <f>G495+H495</f>
        <v>200</v>
      </c>
    </row>
    <row r="496" spans="1:9" ht="22.5">
      <c r="A496" s="49"/>
      <c r="B496" s="12" t="s">
        <v>142</v>
      </c>
      <c r="C496" s="13" t="s">
        <v>65</v>
      </c>
      <c r="D496" s="13" t="s">
        <v>8</v>
      </c>
      <c r="E496" s="13" t="s">
        <v>143</v>
      </c>
      <c r="F496" s="13"/>
      <c r="G496" s="15">
        <f>SUM(G497:G499)</f>
        <v>6308.5</v>
      </c>
      <c r="H496" s="15">
        <f t="shared" ref="H496:I496" si="87">SUM(H497:H499)</f>
        <v>50</v>
      </c>
      <c r="I496" s="15">
        <f t="shared" si="87"/>
        <v>6358.5</v>
      </c>
    </row>
    <row r="497" spans="1:9" ht="22.5">
      <c r="A497" s="49"/>
      <c r="B497" s="19" t="s">
        <v>480</v>
      </c>
      <c r="C497" s="13" t="s">
        <v>65</v>
      </c>
      <c r="D497" s="13" t="s">
        <v>8</v>
      </c>
      <c r="E497" s="13" t="s">
        <v>143</v>
      </c>
      <c r="F497" s="32">
        <v>414</v>
      </c>
      <c r="G497" s="15">
        <v>4033.8</v>
      </c>
      <c r="H497" s="15"/>
      <c r="I497" s="15">
        <v>4033.8</v>
      </c>
    </row>
    <row r="498" spans="1:9" ht="33.75">
      <c r="A498" s="49"/>
      <c r="B498" s="21" t="s">
        <v>57</v>
      </c>
      <c r="C498" s="13" t="s">
        <v>65</v>
      </c>
      <c r="D498" s="13" t="s">
        <v>8</v>
      </c>
      <c r="E498" s="13" t="s">
        <v>143</v>
      </c>
      <c r="F498" s="32" t="s">
        <v>68</v>
      </c>
      <c r="G498" s="15">
        <v>2274.6999999999998</v>
      </c>
      <c r="H498" s="15"/>
      <c r="I498" s="15">
        <v>2274.6999999999998</v>
      </c>
    </row>
    <row r="499" spans="1:9">
      <c r="A499" s="49"/>
      <c r="B499" s="21" t="s">
        <v>370</v>
      </c>
      <c r="C499" s="13" t="s">
        <v>65</v>
      </c>
      <c r="D499" s="13" t="s">
        <v>8</v>
      </c>
      <c r="E499" s="13" t="s">
        <v>143</v>
      </c>
      <c r="F499" s="32">
        <v>612</v>
      </c>
      <c r="G499" s="15"/>
      <c r="H499" s="15">
        <v>50</v>
      </c>
      <c r="I499" s="15">
        <f>G499+H499</f>
        <v>50</v>
      </c>
    </row>
    <row r="500" spans="1:9" ht="22.5">
      <c r="A500" s="49"/>
      <c r="B500" s="21" t="s">
        <v>372</v>
      </c>
      <c r="C500" s="13" t="s">
        <v>65</v>
      </c>
      <c r="D500" s="13" t="s">
        <v>8</v>
      </c>
      <c r="E500" s="13" t="s">
        <v>388</v>
      </c>
      <c r="F500" s="14"/>
      <c r="G500" s="15">
        <f>SUM(G501)</f>
        <v>5</v>
      </c>
      <c r="H500" s="15">
        <f t="shared" ref="H500:I500" si="88">SUM(H501)</f>
        <v>0</v>
      </c>
      <c r="I500" s="15">
        <f t="shared" si="88"/>
        <v>5</v>
      </c>
    </row>
    <row r="501" spans="1:9" ht="33.75">
      <c r="A501" s="49"/>
      <c r="B501" s="21" t="s">
        <v>58</v>
      </c>
      <c r="C501" s="13" t="s">
        <v>65</v>
      </c>
      <c r="D501" s="13" t="s">
        <v>8</v>
      </c>
      <c r="E501" s="13" t="s">
        <v>388</v>
      </c>
      <c r="F501" s="32" t="s">
        <v>68</v>
      </c>
      <c r="G501" s="31">
        <v>5</v>
      </c>
      <c r="H501" s="31"/>
      <c r="I501" s="15">
        <v>5</v>
      </c>
    </row>
    <row r="502" spans="1:9" ht="33.75">
      <c r="A502" s="49"/>
      <c r="B502" s="21" t="s">
        <v>281</v>
      </c>
      <c r="C502" s="13" t="s">
        <v>65</v>
      </c>
      <c r="D502" s="13" t="s">
        <v>8</v>
      </c>
      <c r="E502" s="13" t="s">
        <v>269</v>
      </c>
      <c r="F502" s="14"/>
      <c r="G502" s="15">
        <f>SUM(G503)</f>
        <v>194.60000000000002</v>
      </c>
      <c r="H502" s="15">
        <f t="shared" ref="H502:I502" si="89">SUM(H503)</f>
        <v>0</v>
      </c>
      <c r="I502" s="15">
        <f t="shared" si="89"/>
        <v>194.60000000000002</v>
      </c>
    </row>
    <row r="503" spans="1:9" ht="33.75">
      <c r="A503" s="49"/>
      <c r="B503" s="21" t="s">
        <v>58</v>
      </c>
      <c r="C503" s="13" t="s">
        <v>65</v>
      </c>
      <c r="D503" s="13" t="s">
        <v>8</v>
      </c>
      <c r="E503" s="13" t="s">
        <v>269</v>
      </c>
      <c r="F503" s="13" t="s">
        <v>68</v>
      </c>
      <c r="G503" s="15">
        <v>194.60000000000002</v>
      </c>
      <c r="H503" s="15"/>
      <c r="I503" s="15">
        <f>G503+H503</f>
        <v>194.60000000000002</v>
      </c>
    </row>
    <row r="504" spans="1:9" ht="33.75">
      <c r="A504" s="49"/>
      <c r="B504" s="21" t="s">
        <v>282</v>
      </c>
      <c r="C504" s="13" t="s">
        <v>65</v>
      </c>
      <c r="D504" s="13" t="s">
        <v>8</v>
      </c>
      <c r="E504" s="13" t="s">
        <v>270</v>
      </c>
      <c r="F504" s="14"/>
      <c r="G504" s="15">
        <f>SUM(G505)</f>
        <v>57.699999999999996</v>
      </c>
      <c r="H504" s="15">
        <f t="shared" ref="H504:I504" si="90">SUM(H505)</f>
        <v>0</v>
      </c>
      <c r="I504" s="15">
        <f t="shared" si="90"/>
        <v>57.699999999999996</v>
      </c>
    </row>
    <row r="505" spans="1:9" ht="33.75">
      <c r="A505" s="49"/>
      <c r="B505" s="21" t="s">
        <v>58</v>
      </c>
      <c r="C505" s="13" t="s">
        <v>65</v>
      </c>
      <c r="D505" s="13" t="s">
        <v>8</v>
      </c>
      <c r="E505" s="13" t="s">
        <v>270</v>
      </c>
      <c r="F505" s="13" t="s">
        <v>68</v>
      </c>
      <c r="G505" s="15">
        <v>57.699999999999996</v>
      </c>
      <c r="H505" s="15"/>
      <c r="I505" s="15">
        <f>G505+H505</f>
        <v>57.699999999999996</v>
      </c>
    </row>
    <row r="506" spans="1:9" ht="33.75">
      <c r="A506" s="49"/>
      <c r="B506" s="12" t="s">
        <v>280</v>
      </c>
      <c r="C506" s="13" t="s">
        <v>65</v>
      </c>
      <c r="D506" s="13" t="s">
        <v>8</v>
      </c>
      <c r="E506" s="13" t="s">
        <v>268</v>
      </c>
      <c r="F506" s="14"/>
      <c r="G506" s="15">
        <f>SUM(G507)</f>
        <v>136.5</v>
      </c>
      <c r="H506" s="15">
        <f t="shared" ref="H506:I506" si="91">SUM(H507)</f>
        <v>0</v>
      </c>
      <c r="I506" s="15">
        <f t="shared" si="91"/>
        <v>136.5</v>
      </c>
    </row>
    <row r="507" spans="1:9" ht="33.75">
      <c r="A507" s="49"/>
      <c r="B507" s="12" t="s">
        <v>58</v>
      </c>
      <c r="C507" s="13" t="s">
        <v>65</v>
      </c>
      <c r="D507" s="13" t="s">
        <v>8</v>
      </c>
      <c r="E507" s="13" t="s">
        <v>268</v>
      </c>
      <c r="F507" s="13" t="s">
        <v>68</v>
      </c>
      <c r="G507" s="15">
        <v>136.5</v>
      </c>
      <c r="H507" s="15"/>
      <c r="I507" s="15">
        <f>G507+H507</f>
        <v>136.5</v>
      </c>
    </row>
    <row r="508" spans="1:9" ht="22.5">
      <c r="A508" s="49"/>
      <c r="B508" s="19" t="s">
        <v>213</v>
      </c>
      <c r="C508" s="13" t="s">
        <v>65</v>
      </c>
      <c r="D508" s="13" t="s">
        <v>8</v>
      </c>
      <c r="E508" s="13" t="s">
        <v>214</v>
      </c>
      <c r="F508" s="14"/>
      <c r="G508" s="15">
        <f>SUM(G509:G510)</f>
        <v>22794</v>
      </c>
      <c r="H508" s="15">
        <f t="shared" ref="H508:I508" si="92">SUM(H509:H510)</f>
        <v>0</v>
      </c>
      <c r="I508" s="15">
        <f t="shared" si="92"/>
        <v>22794</v>
      </c>
    </row>
    <row r="509" spans="1:9" ht="33.75">
      <c r="A509" s="49"/>
      <c r="B509" s="19" t="s">
        <v>57</v>
      </c>
      <c r="C509" s="13" t="s">
        <v>65</v>
      </c>
      <c r="D509" s="13" t="s">
        <v>8</v>
      </c>
      <c r="E509" s="13" t="s">
        <v>214</v>
      </c>
      <c r="F509" s="32" t="s">
        <v>68</v>
      </c>
      <c r="G509" s="31">
        <v>22706.5</v>
      </c>
      <c r="H509" s="31"/>
      <c r="I509" s="15">
        <f t="shared" ref="I509:I510" si="93">G509+H509</f>
        <v>22706.5</v>
      </c>
    </row>
    <row r="510" spans="1:9">
      <c r="A510" s="49"/>
      <c r="B510" s="21" t="s">
        <v>370</v>
      </c>
      <c r="C510" s="13" t="s">
        <v>65</v>
      </c>
      <c r="D510" s="13" t="s">
        <v>8</v>
      </c>
      <c r="E510" s="13" t="s">
        <v>214</v>
      </c>
      <c r="F510" s="32">
        <v>612</v>
      </c>
      <c r="G510" s="31">
        <v>87.5</v>
      </c>
      <c r="H510" s="31"/>
      <c r="I510" s="15">
        <f t="shared" si="93"/>
        <v>87.5</v>
      </c>
    </row>
    <row r="511" spans="1:9" ht="33.75">
      <c r="A511" s="49"/>
      <c r="B511" s="12" t="s">
        <v>230</v>
      </c>
      <c r="C511" s="13" t="s">
        <v>65</v>
      </c>
      <c r="D511" s="13" t="s">
        <v>8</v>
      </c>
      <c r="E511" s="13" t="s">
        <v>523</v>
      </c>
      <c r="F511" s="14"/>
      <c r="G511" s="31">
        <f>SUM(G512:G513)</f>
        <v>653.1</v>
      </c>
      <c r="H511" s="31">
        <f t="shared" ref="H511:I511" si="94">SUM(H512:H513)</f>
        <v>0</v>
      </c>
      <c r="I511" s="31">
        <f t="shared" si="94"/>
        <v>653.1</v>
      </c>
    </row>
    <row r="512" spans="1:9">
      <c r="A512" s="49"/>
      <c r="B512" s="12" t="s">
        <v>257</v>
      </c>
      <c r="C512" s="13" t="s">
        <v>65</v>
      </c>
      <c r="D512" s="13" t="s">
        <v>8</v>
      </c>
      <c r="E512" s="13" t="s">
        <v>523</v>
      </c>
      <c r="F512" s="14" t="s">
        <v>69</v>
      </c>
      <c r="G512" s="31">
        <v>32.700000000000003</v>
      </c>
      <c r="H512" s="31"/>
      <c r="I512" s="15">
        <f>G512+H512</f>
        <v>32.700000000000003</v>
      </c>
    </row>
    <row r="513" spans="1:9">
      <c r="A513" s="49"/>
      <c r="B513" s="12" t="s">
        <v>258</v>
      </c>
      <c r="C513" s="13" t="s">
        <v>65</v>
      </c>
      <c r="D513" s="13" t="s">
        <v>8</v>
      </c>
      <c r="E513" s="13" t="s">
        <v>523</v>
      </c>
      <c r="F513" s="14" t="s">
        <v>69</v>
      </c>
      <c r="G513" s="31">
        <v>620.4</v>
      </c>
      <c r="H513" s="31"/>
      <c r="I513" s="15">
        <f>G513+H513</f>
        <v>620.4</v>
      </c>
    </row>
    <row r="514" spans="1:9" ht="45">
      <c r="A514" s="49"/>
      <c r="B514" s="20" t="s">
        <v>319</v>
      </c>
      <c r="C514" s="13" t="s">
        <v>65</v>
      </c>
      <c r="D514" s="13" t="s">
        <v>8</v>
      </c>
      <c r="E514" s="13" t="s">
        <v>144</v>
      </c>
      <c r="F514" s="14"/>
      <c r="G514" s="15">
        <f>SUM(G515)</f>
        <v>6475.8</v>
      </c>
      <c r="H514" s="15">
        <f t="shared" ref="H514:I514" si="95">SUM(H515)</f>
        <v>111</v>
      </c>
      <c r="I514" s="15">
        <f t="shared" si="95"/>
        <v>6586.8</v>
      </c>
    </row>
    <row r="515" spans="1:9" ht="33.75">
      <c r="A515" s="49"/>
      <c r="B515" s="21" t="s">
        <v>57</v>
      </c>
      <c r="C515" s="13" t="s">
        <v>65</v>
      </c>
      <c r="D515" s="13" t="s">
        <v>8</v>
      </c>
      <c r="E515" s="13" t="s">
        <v>144</v>
      </c>
      <c r="F515" s="32" t="s">
        <v>68</v>
      </c>
      <c r="G515" s="15">
        <v>6475.8</v>
      </c>
      <c r="H515" s="15">
        <v>111</v>
      </c>
      <c r="I515" s="15">
        <f>G515+H515</f>
        <v>6586.8</v>
      </c>
    </row>
    <row r="516" spans="1:9" ht="22.5">
      <c r="A516" s="49"/>
      <c r="B516" s="19" t="s">
        <v>181</v>
      </c>
      <c r="C516" s="13" t="s">
        <v>65</v>
      </c>
      <c r="D516" s="13" t="s">
        <v>8</v>
      </c>
      <c r="E516" s="13" t="s">
        <v>182</v>
      </c>
      <c r="F516" s="14"/>
      <c r="G516" s="15">
        <f t="shared" ref="G516:I518" si="96">G517</f>
        <v>0</v>
      </c>
      <c r="H516" s="15">
        <f t="shared" si="96"/>
        <v>200</v>
      </c>
      <c r="I516" s="15">
        <f t="shared" si="96"/>
        <v>200</v>
      </c>
    </row>
    <row r="517" spans="1:9">
      <c r="A517" s="49"/>
      <c r="B517" s="19" t="s">
        <v>561</v>
      </c>
      <c r="C517" s="13" t="s">
        <v>65</v>
      </c>
      <c r="D517" s="13" t="s">
        <v>8</v>
      </c>
      <c r="E517" s="13" t="s">
        <v>194</v>
      </c>
      <c r="F517" s="14"/>
      <c r="G517" s="15">
        <f t="shared" si="96"/>
        <v>0</v>
      </c>
      <c r="H517" s="15">
        <f t="shared" si="96"/>
        <v>200</v>
      </c>
      <c r="I517" s="15">
        <f t="shared" si="96"/>
        <v>200</v>
      </c>
    </row>
    <row r="518" spans="1:9" ht="33.75">
      <c r="A518" s="49"/>
      <c r="B518" s="19" t="s">
        <v>562</v>
      </c>
      <c r="C518" s="13" t="s">
        <v>65</v>
      </c>
      <c r="D518" s="13" t="s">
        <v>8</v>
      </c>
      <c r="E518" s="13" t="s">
        <v>153</v>
      </c>
      <c r="F518" s="13"/>
      <c r="G518" s="15">
        <f t="shared" si="96"/>
        <v>0</v>
      </c>
      <c r="H518" s="15">
        <f t="shared" si="96"/>
        <v>200</v>
      </c>
      <c r="I518" s="15">
        <f t="shared" si="96"/>
        <v>200</v>
      </c>
    </row>
    <row r="519" spans="1:9" ht="22.5">
      <c r="A519" s="49"/>
      <c r="B519" s="25" t="s">
        <v>486</v>
      </c>
      <c r="C519" s="13" t="s">
        <v>65</v>
      </c>
      <c r="D519" s="13" t="s">
        <v>8</v>
      </c>
      <c r="E519" s="13" t="s">
        <v>489</v>
      </c>
      <c r="F519" s="13"/>
      <c r="G519" s="15">
        <f>SUM(G520)</f>
        <v>0</v>
      </c>
      <c r="H519" s="15">
        <f>SUM(H520)</f>
        <v>200</v>
      </c>
      <c r="I519" s="15">
        <f>SUM(I520)</f>
        <v>200</v>
      </c>
    </row>
    <row r="520" spans="1:9">
      <c r="A520" s="49"/>
      <c r="B520" s="26" t="s">
        <v>223</v>
      </c>
      <c r="C520" s="13" t="s">
        <v>65</v>
      </c>
      <c r="D520" s="13" t="s">
        <v>8</v>
      </c>
      <c r="E520" s="13" t="s">
        <v>489</v>
      </c>
      <c r="F520" s="13" t="s">
        <v>224</v>
      </c>
      <c r="G520" s="15"/>
      <c r="H520" s="15">
        <v>200</v>
      </c>
      <c r="I520" s="15">
        <f>G520+H520</f>
        <v>200</v>
      </c>
    </row>
    <row r="521" spans="1:9">
      <c r="A521" s="45">
        <v>8</v>
      </c>
      <c r="B521" s="53" t="s">
        <v>70</v>
      </c>
      <c r="C521" s="46" t="s">
        <v>71</v>
      </c>
      <c r="D521" s="46" t="s">
        <v>54</v>
      </c>
      <c r="E521" s="46"/>
      <c r="F521" s="61"/>
      <c r="G521" s="59">
        <f>G522+G527+G538</f>
        <v>5136.2</v>
      </c>
      <c r="H521" s="59">
        <f t="shared" ref="H521:I521" si="97">H522+H527+H538</f>
        <v>0</v>
      </c>
      <c r="I521" s="59">
        <f t="shared" si="97"/>
        <v>5136.2</v>
      </c>
    </row>
    <row r="522" spans="1:9">
      <c r="A522" s="49" t="s">
        <v>72</v>
      </c>
      <c r="B522" s="53" t="s">
        <v>146</v>
      </c>
      <c r="C522" s="33" t="s">
        <v>71</v>
      </c>
      <c r="D522" s="33" t="s">
        <v>8</v>
      </c>
      <c r="E522" s="33"/>
      <c r="F522" s="33"/>
      <c r="G522" s="16">
        <f>G523</f>
        <v>866.3</v>
      </c>
      <c r="H522" s="16">
        <f t="shared" ref="H522:I525" si="98">H523</f>
        <v>0</v>
      </c>
      <c r="I522" s="16">
        <f>I523</f>
        <v>866.3</v>
      </c>
    </row>
    <row r="523" spans="1:9" ht="33.75">
      <c r="A523" s="49"/>
      <c r="B523" s="21" t="s">
        <v>309</v>
      </c>
      <c r="C523" s="13" t="s">
        <v>71</v>
      </c>
      <c r="D523" s="13" t="s">
        <v>8</v>
      </c>
      <c r="E523" s="13" t="s">
        <v>196</v>
      </c>
      <c r="F523" s="33"/>
      <c r="G523" s="15">
        <f>G524</f>
        <v>866.3</v>
      </c>
      <c r="H523" s="15">
        <f t="shared" si="98"/>
        <v>0</v>
      </c>
      <c r="I523" s="15">
        <f>I524</f>
        <v>866.3</v>
      </c>
    </row>
    <row r="524" spans="1:9">
      <c r="A524" s="49"/>
      <c r="B524" s="21" t="s">
        <v>320</v>
      </c>
      <c r="C524" s="13" t="s">
        <v>71</v>
      </c>
      <c r="D524" s="13" t="s">
        <v>8</v>
      </c>
      <c r="E524" s="13" t="s">
        <v>200</v>
      </c>
      <c r="F524" s="33"/>
      <c r="G524" s="15">
        <f>G525</f>
        <v>866.3</v>
      </c>
      <c r="H524" s="15">
        <f t="shared" si="98"/>
        <v>0</v>
      </c>
      <c r="I524" s="15">
        <f t="shared" si="98"/>
        <v>866.3</v>
      </c>
    </row>
    <row r="525" spans="1:9">
      <c r="A525" s="49"/>
      <c r="B525" s="21" t="s">
        <v>321</v>
      </c>
      <c r="C525" s="13" t="s">
        <v>71</v>
      </c>
      <c r="D525" s="13" t="s">
        <v>8</v>
      </c>
      <c r="E525" s="13" t="s">
        <v>322</v>
      </c>
      <c r="F525" s="33"/>
      <c r="G525" s="15">
        <f>G526</f>
        <v>866.3</v>
      </c>
      <c r="H525" s="15">
        <f t="shared" si="98"/>
        <v>0</v>
      </c>
      <c r="I525" s="15">
        <f>I526</f>
        <v>866.3</v>
      </c>
    </row>
    <row r="526" spans="1:9">
      <c r="A526" s="49"/>
      <c r="B526" s="21" t="s">
        <v>161</v>
      </c>
      <c r="C526" s="13" t="s">
        <v>71</v>
      </c>
      <c r="D526" s="13" t="s">
        <v>8</v>
      </c>
      <c r="E526" s="13" t="s">
        <v>322</v>
      </c>
      <c r="F526" s="13" t="s">
        <v>147</v>
      </c>
      <c r="G526" s="15">
        <v>866.3</v>
      </c>
      <c r="H526" s="15"/>
      <c r="I526" s="15">
        <f>G526+H526</f>
        <v>866.3</v>
      </c>
    </row>
    <row r="527" spans="1:9">
      <c r="A527" s="49" t="s">
        <v>323</v>
      </c>
      <c r="B527" s="53" t="s">
        <v>75</v>
      </c>
      <c r="C527" s="33" t="s">
        <v>71</v>
      </c>
      <c r="D527" s="33" t="s">
        <v>19</v>
      </c>
      <c r="E527" s="33"/>
      <c r="F527" s="33"/>
      <c r="G527" s="16">
        <f>G528+G534</f>
        <v>3965.2</v>
      </c>
      <c r="H527" s="16">
        <f>H528+H534</f>
        <v>0</v>
      </c>
      <c r="I527" s="16">
        <f>I528+I534</f>
        <v>3965.2</v>
      </c>
    </row>
    <row r="528" spans="1:9" ht="33.75">
      <c r="A528" s="49"/>
      <c r="B528" s="21" t="s">
        <v>416</v>
      </c>
      <c r="C528" s="13" t="s">
        <v>71</v>
      </c>
      <c r="D528" s="13" t="s">
        <v>19</v>
      </c>
      <c r="E528" s="13" t="s">
        <v>183</v>
      </c>
      <c r="F528" s="13"/>
      <c r="G528" s="15">
        <f>G529</f>
        <v>1788</v>
      </c>
      <c r="H528" s="15">
        <f t="shared" ref="H528:I528" si="99">H529</f>
        <v>0</v>
      </c>
      <c r="I528" s="15">
        <f t="shared" si="99"/>
        <v>1788</v>
      </c>
    </row>
    <row r="529" spans="1:9">
      <c r="A529" s="49"/>
      <c r="B529" s="18" t="s">
        <v>192</v>
      </c>
      <c r="C529" s="13" t="s">
        <v>71</v>
      </c>
      <c r="D529" s="13" t="s">
        <v>19</v>
      </c>
      <c r="E529" s="13" t="s">
        <v>193</v>
      </c>
      <c r="F529" s="13"/>
      <c r="G529" s="15">
        <f>G530</f>
        <v>1788</v>
      </c>
      <c r="H529" s="15">
        <f t="shared" ref="H529:I530" si="100">H530</f>
        <v>0</v>
      </c>
      <c r="I529" s="15">
        <f t="shared" si="100"/>
        <v>1788</v>
      </c>
    </row>
    <row r="530" spans="1:9">
      <c r="A530" s="49"/>
      <c r="B530" s="18" t="s">
        <v>417</v>
      </c>
      <c r="C530" s="13" t="s">
        <v>71</v>
      </c>
      <c r="D530" s="13" t="s">
        <v>19</v>
      </c>
      <c r="E530" s="13" t="s">
        <v>418</v>
      </c>
      <c r="F530" s="13"/>
      <c r="G530" s="15">
        <f>G531</f>
        <v>1788</v>
      </c>
      <c r="H530" s="15">
        <f t="shared" si="100"/>
        <v>0</v>
      </c>
      <c r="I530" s="15">
        <f t="shared" si="100"/>
        <v>1788</v>
      </c>
    </row>
    <row r="531" spans="1:9">
      <c r="A531" s="49"/>
      <c r="B531" s="12" t="s">
        <v>271</v>
      </c>
      <c r="C531" s="13" t="s">
        <v>71</v>
      </c>
      <c r="D531" s="13" t="s">
        <v>19</v>
      </c>
      <c r="E531" s="13" t="s">
        <v>524</v>
      </c>
      <c r="F531" s="13"/>
      <c r="G531" s="15">
        <f>SUM(G532:G533)</f>
        <v>1788</v>
      </c>
      <c r="H531" s="15">
        <f t="shared" ref="H531:I531" si="101">SUM(H532:H533)</f>
        <v>0</v>
      </c>
      <c r="I531" s="15">
        <f t="shared" si="101"/>
        <v>1788</v>
      </c>
    </row>
    <row r="532" spans="1:9">
      <c r="A532" s="49"/>
      <c r="B532" s="12" t="s">
        <v>272</v>
      </c>
      <c r="C532" s="13" t="s">
        <v>71</v>
      </c>
      <c r="D532" s="13" t="s">
        <v>19</v>
      </c>
      <c r="E532" s="13" t="s">
        <v>524</v>
      </c>
      <c r="F532" s="13" t="s">
        <v>169</v>
      </c>
      <c r="G532" s="15">
        <v>200</v>
      </c>
      <c r="H532" s="15"/>
      <c r="I532" s="15">
        <f>G532+H532</f>
        <v>200</v>
      </c>
    </row>
    <row r="533" spans="1:9">
      <c r="A533" s="49"/>
      <c r="B533" s="12" t="s">
        <v>273</v>
      </c>
      <c r="C533" s="13" t="s">
        <v>71</v>
      </c>
      <c r="D533" s="13" t="s">
        <v>19</v>
      </c>
      <c r="E533" s="13" t="s">
        <v>524</v>
      </c>
      <c r="F533" s="13" t="s">
        <v>169</v>
      </c>
      <c r="G533" s="15">
        <v>1588</v>
      </c>
      <c r="H533" s="15"/>
      <c r="I533" s="15">
        <f>G533+H533</f>
        <v>1588</v>
      </c>
    </row>
    <row r="534" spans="1:9" ht="33.75">
      <c r="A534" s="49"/>
      <c r="B534" s="19" t="s">
        <v>309</v>
      </c>
      <c r="C534" s="13" t="s">
        <v>71</v>
      </c>
      <c r="D534" s="13" t="s">
        <v>19</v>
      </c>
      <c r="E534" s="13" t="s">
        <v>196</v>
      </c>
      <c r="F534" s="13"/>
      <c r="G534" s="15">
        <f>G535</f>
        <v>2177.1999999999998</v>
      </c>
      <c r="H534" s="15">
        <f t="shared" ref="H534:I535" si="102">H535</f>
        <v>0</v>
      </c>
      <c r="I534" s="15">
        <f t="shared" si="102"/>
        <v>2177.1999999999998</v>
      </c>
    </row>
    <row r="535" spans="1:9">
      <c r="A535" s="49"/>
      <c r="B535" s="19" t="s">
        <v>195</v>
      </c>
      <c r="C535" s="13" t="s">
        <v>71</v>
      </c>
      <c r="D535" s="13" t="s">
        <v>19</v>
      </c>
      <c r="E535" s="13" t="s">
        <v>197</v>
      </c>
      <c r="F535" s="13"/>
      <c r="G535" s="15">
        <f>G536</f>
        <v>2177.1999999999998</v>
      </c>
      <c r="H535" s="15">
        <f t="shared" si="102"/>
        <v>0</v>
      </c>
      <c r="I535" s="15">
        <f t="shared" si="102"/>
        <v>2177.1999999999998</v>
      </c>
    </row>
    <row r="536" spans="1:9" ht="45">
      <c r="A536" s="49"/>
      <c r="B536" s="18" t="s">
        <v>148</v>
      </c>
      <c r="C536" s="13" t="s">
        <v>71</v>
      </c>
      <c r="D536" s="13" t="s">
        <v>19</v>
      </c>
      <c r="E536" s="13" t="s">
        <v>525</v>
      </c>
      <c r="F536" s="13"/>
      <c r="G536" s="15">
        <f>SUM(G537:G537)</f>
        <v>2177.1999999999998</v>
      </c>
      <c r="H536" s="15">
        <f>SUM(H537:H537)</f>
        <v>0</v>
      </c>
      <c r="I536" s="15">
        <f>SUM(I537:I537)</f>
        <v>2177.1999999999998</v>
      </c>
    </row>
    <row r="537" spans="1:9" ht="22.5">
      <c r="A537" s="49"/>
      <c r="B537" s="12" t="s">
        <v>275</v>
      </c>
      <c r="C537" s="13" t="s">
        <v>71</v>
      </c>
      <c r="D537" s="13" t="s">
        <v>19</v>
      </c>
      <c r="E537" s="13" t="s">
        <v>525</v>
      </c>
      <c r="F537" s="13" t="s">
        <v>76</v>
      </c>
      <c r="G537" s="15">
        <v>2177.1999999999998</v>
      </c>
      <c r="H537" s="15"/>
      <c r="I537" s="15">
        <f>G537+H537</f>
        <v>2177.1999999999998</v>
      </c>
    </row>
    <row r="538" spans="1:9">
      <c r="A538" s="49" t="s">
        <v>409</v>
      </c>
      <c r="B538" s="53" t="s">
        <v>389</v>
      </c>
      <c r="C538" s="33" t="s">
        <v>71</v>
      </c>
      <c r="D538" s="33" t="s">
        <v>26</v>
      </c>
      <c r="E538" s="33"/>
      <c r="F538" s="33"/>
      <c r="G538" s="16">
        <f t="shared" ref="G538:I540" si="103">G539</f>
        <v>304.7</v>
      </c>
      <c r="H538" s="16">
        <f t="shared" si="103"/>
        <v>0</v>
      </c>
      <c r="I538" s="16">
        <f t="shared" si="103"/>
        <v>304.7</v>
      </c>
    </row>
    <row r="539" spans="1:9" ht="33.75">
      <c r="A539" s="49"/>
      <c r="B539" s="19" t="s">
        <v>309</v>
      </c>
      <c r="C539" s="13" t="s">
        <v>71</v>
      </c>
      <c r="D539" s="13" t="s">
        <v>26</v>
      </c>
      <c r="E539" s="13" t="s">
        <v>196</v>
      </c>
      <c r="F539" s="13"/>
      <c r="G539" s="15">
        <f t="shared" si="103"/>
        <v>304.7</v>
      </c>
      <c r="H539" s="15">
        <f t="shared" si="103"/>
        <v>0</v>
      </c>
      <c r="I539" s="15">
        <f t="shared" si="103"/>
        <v>304.7</v>
      </c>
    </row>
    <row r="540" spans="1:9">
      <c r="A540" s="49"/>
      <c r="B540" s="19" t="s">
        <v>392</v>
      </c>
      <c r="C540" s="13" t="s">
        <v>71</v>
      </c>
      <c r="D540" s="13" t="s">
        <v>26</v>
      </c>
      <c r="E540" s="13" t="s">
        <v>200</v>
      </c>
      <c r="F540" s="13"/>
      <c r="G540" s="15">
        <f t="shared" si="103"/>
        <v>304.7</v>
      </c>
      <c r="H540" s="15">
        <f t="shared" si="103"/>
        <v>0</v>
      </c>
      <c r="I540" s="15">
        <f t="shared" si="103"/>
        <v>304.7</v>
      </c>
    </row>
    <row r="541" spans="1:9" ht="22.5">
      <c r="A541" s="49"/>
      <c r="B541" s="21" t="s">
        <v>393</v>
      </c>
      <c r="C541" s="13" t="s">
        <v>71</v>
      </c>
      <c r="D541" s="13" t="s">
        <v>26</v>
      </c>
      <c r="E541" s="13" t="s">
        <v>390</v>
      </c>
      <c r="F541" s="13"/>
      <c r="G541" s="15">
        <f>SUM(G542:G542)</f>
        <v>304.7</v>
      </c>
      <c r="H541" s="15">
        <f>SUM(H542:H542)</f>
        <v>0</v>
      </c>
      <c r="I541" s="15">
        <f>SUM(I542:I542)</f>
        <v>304.7</v>
      </c>
    </row>
    <row r="542" spans="1:9" ht="45">
      <c r="A542" s="49"/>
      <c r="B542" s="21" t="s">
        <v>394</v>
      </c>
      <c r="C542" s="13" t="s">
        <v>71</v>
      </c>
      <c r="D542" s="13" t="s">
        <v>26</v>
      </c>
      <c r="E542" s="13" t="s">
        <v>390</v>
      </c>
      <c r="F542" s="13" t="s">
        <v>391</v>
      </c>
      <c r="G542" s="15">
        <v>304.7</v>
      </c>
      <c r="H542" s="15"/>
      <c r="I542" s="15">
        <f>G542+H542</f>
        <v>304.7</v>
      </c>
    </row>
    <row r="543" spans="1:9">
      <c r="A543" s="45">
        <v>9</v>
      </c>
      <c r="B543" s="69" t="s">
        <v>419</v>
      </c>
      <c r="C543" s="46" t="s">
        <v>30</v>
      </c>
      <c r="D543" s="46"/>
      <c r="E543" s="46"/>
      <c r="F543" s="46"/>
      <c r="G543" s="16">
        <f>G544</f>
        <v>12361.3</v>
      </c>
      <c r="H543" s="16">
        <f t="shared" ref="H543:I545" si="104">H544</f>
        <v>0</v>
      </c>
      <c r="I543" s="16">
        <f t="shared" si="104"/>
        <v>12361.3</v>
      </c>
    </row>
    <row r="544" spans="1:9">
      <c r="A544" s="49" t="s">
        <v>86</v>
      </c>
      <c r="B544" s="53" t="s">
        <v>77</v>
      </c>
      <c r="C544" s="13" t="s">
        <v>30</v>
      </c>
      <c r="D544" s="13" t="s">
        <v>11</v>
      </c>
      <c r="E544" s="13"/>
      <c r="F544" s="13"/>
      <c r="G544" s="16">
        <f>G545</f>
        <v>12361.3</v>
      </c>
      <c r="H544" s="16">
        <f t="shared" si="104"/>
        <v>0</v>
      </c>
      <c r="I544" s="16">
        <f t="shared" si="104"/>
        <v>12361.3</v>
      </c>
    </row>
    <row r="545" spans="1:9" ht="33.75">
      <c r="A545" s="49"/>
      <c r="B545" s="21" t="s">
        <v>309</v>
      </c>
      <c r="C545" s="13" t="s">
        <v>30</v>
      </c>
      <c r="D545" s="13" t="s">
        <v>11</v>
      </c>
      <c r="E545" s="13" t="s">
        <v>196</v>
      </c>
      <c r="F545" s="14"/>
      <c r="G545" s="15">
        <f>G546</f>
        <v>12361.3</v>
      </c>
      <c r="H545" s="15">
        <f t="shared" si="104"/>
        <v>0</v>
      </c>
      <c r="I545" s="15">
        <f t="shared" si="104"/>
        <v>12361.3</v>
      </c>
    </row>
    <row r="546" spans="1:9">
      <c r="A546" s="49"/>
      <c r="B546" s="21" t="s">
        <v>198</v>
      </c>
      <c r="C546" s="13" t="s">
        <v>30</v>
      </c>
      <c r="D546" s="13" t="s">
        <v>11</v>
      </c>
      <c r="E546" s="13" t="s">
        <v>199</v>
      </c>
      <c r="F546" s="14"/>
      <c r="G546" s="15">
        <f>SUM(G547+G550+G552+G554+G556+G558)</f>
        <v>12361.3</v>
      </c>
      <c r="H546" s="15">
        <f>SUM(H547+H550+H552+H554+H556+H558)</f>
        <v>0</v>
      </c>
      <c r="I546" s="15">
        <f>SUM(I547+I550+I552+I554+I556+I558)</f>
        <v>12361.3</v>
      </c>
    </row>
    <row r="547" spans="1:9">
      <c r="A547" s="49"/>
      <c r="B547" s="21" t="s">
        <v>150</v>
      </c>
      <c r="C547" s="13" t="s">
        <v>30</v>
      </c>
      <c r="D547" s="13" t="s">
        <v>11</v>
      </c>
      <c r="E547" s="13" t="s">
        <v>151</v>
      </c>
      <c r="F547" s="14"/>
      <c r="G547" s="15">
        <f>SUM(G548:G549)</f>
        <v>4233.8</v>
      </c>
      <c r="H547" s="15">
        <f>SUM(H548:H549)</f>
        <v>0</v>
      </c>
      <c r="I547" s="15">
        <f>SUM(I548:I549)</f>
        <v>4233.8</v>
      </c>
    </row>
    <row r="548" spans="1:9" ht="33.75">
      <c r="A548" s="49"/>
      <c r="B548" s="19" t="s">
        <v>57</v>
      </c>
      <c r="C548" s="13" t="s">
        <v>30</v>
      </c>
      <c r="D548" s="13" t="s">
        <v>11</v>
      </c>
      <c r="E548" s="13" t="s">
        <v>151</v>
      </c>
      <c r="F548" s="14" t="s">
        <v>68</v>
      </c>
      <c r="G548" s="15">
        <v>2387.6</v>
      </c>
      <c r="H548" s="15"/>
      <c r="I548" s="15">
        <f>G548+H548</f>
        <v>2387.6</v>
      </c>
    </row>
    <row r="549" spans="1:9">
      <c r="A549" s="49"/>
      <c r="B549" s="12" t="s">
        <v>445</v>
      </c>
      <c r="C549" s="13" t="s">
        <v>30</v>
      </c>
      <c r="D549" s="13" t="s">
        <v>11</v>
      </c>
      <c r="E549" s="13" t="s">
        <v>151</v>
      </c>
      <c r="F549" s="14" t="s">
        <v>69</v>
      </c>
      <c r="G549" s="15">
        <v>1846.2</v>
      </c>
      <c r="H549" s="15"/>
      <c r="I549" s="15">
        <f>G549+H549</f>
        <v>1846.2</v>
      </c>
    </row>
    <row r="550" spans="1:9" ht="22.5">
      <c r="A550" s="49"/>
      <c r="B550" s="21" t="s">
        <v>372</v>
      </c>
      <c r="C550" s="13" t="s">
        <v>30</v>
      </c>
      <c r="D550" s="13" t="s">
        <v>11</v>
      </c>
      <c r="E550" s="13" t="s">
        <v>395</v>
      </c>
      <c r="F550" s="14"/>
      <c r="G550" s="15">
        <f>SUM(G551)</f>
        <v>5</v>
      </c>
      <c r="H550" s="15">
        <f>SUM(H551)</f>
        <v>0</v>
      </c>
      <c r="I550" s="15">
        <f>SUM(I551)</f>
        <v>5</v>
      </c>
    </row>
    <row r="551" spans="1:9" ht="33.75">
      <c r="A551" s="49"/>
      <c r="B551" s="21" t="s">
        <v>58</v>
      </c>
      <c r="C551" s="13" t="s">
        <v>30</v>
      </c>
      <c r="D551" s="13" t="s">
        <v>11</v>
      </c>
      <c r="E551" s="13" t="s">
        <v>395</v>
      </c>
      <c r="F551" s="14" t="s">
        <v>68</v>
      </c>
      <c r="G551" s="15">
        <v>5</v>
      </c>
      <c r="H551" s="15"/>
      <c r="I551" s="15">
        <f>G551+H551</f>
        <v>5</v>
      </c>
    </row>
    <row r="552" spans="1:9" ht="22.5">
      <c r="A552" s="49"/>
      <c r="B552" s="21" t="s">
        <v>324</v>
      </c>
      <c r="C552" s="13" t="s">
        <v>30</v>
      </c>
      <c r="D552" s="13" t="s">
        <v>11</v>
      </c>
      <c r="E552" s="13" t="s">
        <v>276</v>
      </c>
      <c r="F552" s="14"/>
      <c r="G552" s="15">
        <f>SUM(G553)</f>
        <v>251.1</v>
      </c>
      <c r="H552" s="15">
        <f>SUM(H553)</f>
        <v>0</v>
      </c>
      <c r="I552" s="15">
        <f>SUM(I553)</f>
        <v>251.1</v>
      </c>
    </row>
    <row r="553" spans="1:9" ht="33.75">
      <c r="A553" s="49"/>
      <c r="B553" s="21" t="s">
        <v>58</v>
      </c>
      <c r="C553" s="13" t="s">
        <v>30</v>
      </c>
      <c r="D553" s="13" t="s">
        <v>11</v>
      </c>
      <c r="E553" s="13" t="s">
        <v>276</v>
      </c>
      <c r="F553" s="13" t="s">
        <v>68</v>
      </c>
      <c r="G553" s="15">
        <v>251.1</v>
      </c>
      <c r="H553" s="15"/>
      <c r="I553" s="15">
        <f>G553+H553</f>
        <v>251.1</v>
      </c>
    </row>
    <row r="554" spans="1:9" ht="22.5">
      <c r="A554" s="49"/>
      <c r="B554" s="21" t="s">
        <v>325</v>
      </c>
      <c r="C554" s="13" t="s">
        <v>30</v>
      </c>
      <c r="D554" s="13" t="s">
        <v>11</v>
      </c>
      <c r="E554" s="13" t="s">
        <v>277</v>
      </c>
      <c r="F554" s="14"/>
      <c r="G554" s="15">
        <f>SUM(G555)</f>
        <v>88.7</v>
      </c>
      <c r="H554" s="15">
        <f>SUM(H555)</f>
        <v>0</v>
      </c>
      <c r="I554" s="15">
        <f>SUM(I555)</f>
        <v>88.7</v>
      </c>
    </row>
    <row r="555" spans="1:9" ht="33.75">
      <c r="A555" s="49"/>
      <c r="B555" s="21" t="s">
        <v>58</v>
      </c>
      <c r="C555" s="13" t="s">
        <v>30</v>
      </c>
      <c r="D555" s="13" t="s">
        <v>11</v>
      </c>
      <c r="E555" s="13" t="s">
        <v>277</v>
      </c>
      <c r="F555" s="13" t="s">
        <v>68</v>
      </c>
      <c r="G555" s="15">
        <v>88.7</v>
      </c>
      <c r="H555" s="15"/>
      <c r="I555" s="15">
        <f>G555+H555</f>
        <v>88.7</v>
      </c>
    </row>
    <row r="556" spans="1:9" ht="22.5">
      <c r="A556" s="49"/>
      <c r="B556" s="21" t="s">
        <v>326</v>
      </c>
      <c r="C556" s="13" t="s">
        <v>30</v>
      </c>
      <c r="D556" s="13" t="s">
        <v>11</v>
      </c>
      <c r="E556" s="13" t="s">
        <v>278</v>
      </c>
      <c r="F556" s="14"/>
      <c r="G556" s="15">
        <f>SUM(G557)</f>
        <v>365.20000000000005</v>
      </c>
      <c r="H556" s="15">
        <f>SUM(H557)</f>
        <v>0</v>
      </c>
      <c r="I556" s="15">
        <f>SUM(I557)</f>
        <v>365.20000000000005</v>
      </c>
    </row>
    <row r="557" spans="1:9" ht="33.75">
      <c r="A557" s="49"/>
      <c r="B557" s="21" t="s">
        <v>58</v>
      </c>
      <c r="C557" s="13" t="s">
        <v>30</v>
      </c>
      <c r="D557" s="13" t="s">
        <v>11</v>
      </c>
      <c r="E557" s="13" t="s">
        <v>278</v>
      </c>
      <c r="F557" s="13" t="s">
        <v>68</v>
      </c>
      <c r="G557" s="15">
        <v>365.20000000000005</v>
      </c>
      <c r="H557" s="15"/>
      <c r="I557" s="15">
        <f>G557+H557</f>
        <v>365.20000000000005</v>
      </c>
    </row>
    <row r="558" spans="1:9" ht="22.5">
      <c r="A558" s="49"/>
      <c r="B558" s="19" t="s">
        <v>216</v>
      </c>
      <c r="C558" s="13" t="s">
        <v>30</v>
      </c>
      <c r="D558" s="13" t="s">
        <v>11</v>
      </c>
      <c r="E558" s="13" t="s">
        <v>217</v>
      </c>
      <c r="F558" s="14"/>
      <c r="G558" s="15">
        <f>SUM(G559:G559)</f>
        <v>7417.5</v>
      </c>
      <c r="H558" s="15">
        <f>SUM(H559:H559)</f>
        <v>0</v>
      </c>
      <c r="I558" s="15">
        <f>SUM(I559:I559)</f>
        <v>7417.5</v>
      </c>
    </row>
    <row r="559" spans="1:9" ht="33.75">
      <c r="A559" s="49"/>
      <c r="B559" s="19" t="s">
        <v>57</v>
      </c>
      <c r="C559" s="13" t="s">
        <v>30</v>
      </c>
      <c r="D559" s="13" t="s">
        <v>11</v>
      </c>
      <c r="E559" s="13" t="s">
        <v>217</v>
      </c>
      <c r="F559" s="14" t="s">
        <v>68</v>
      </c>
      <c r="G559" s="15">
        <v>7417.5</v>
      </c>
      <c r="H559" s="15"/>
      <c r="I559" s="15">
        <f>G559+H559</f>
        <v>7417.5</v>
      </c>
    </row>
    <row r="560" spans="1:9">
      <c r="A560" s="45">
        <v>10</v>
      </c>
      <c r="B560" s="53" t="s">
        <v>79</v>
      </c>
      <c r="C560" s="46" t="s">
        <v>45</v>
      </c>
      <c r="D560" s="46"/>
      <c r="E560" s="50"/>
      <c r="F560" s="70"/>
      <c r="G560" s="16">
        <f>G561</f>
        <v>4480</v>
      </c>
      <c r="H560" s="16">
        <f t="shared" ref="H560:I562" si="105">H561</f>
        <v>0</v>
      </c>
      <c r="I560" s="16">
        <f t="shared" si="105"/>
        <v>4480</v>
      </c>
    </row>
    <row r="561" spans="1:9">
      <c r="A561" s="49" t="s">
        <v>80</v>
      </c>
      <c r="B561" s="21" t="s">
        <v>81</v>
      </c>
      <c r="C561" s="13" t="s">
        <v>45</v>
      </c>
      <c r="D561" s="13" t="s">
        <v>11</v>
      </c>
      <c r="E561" s="13"/>
      <c r="F561" s="13"/>
      <c r="G561" s="16">
        <f>G562</f>
        <v>4480</v>
      </c>
      <c r="H561" s="16">
        <f t="shared" si="105"/>
        <v>0</v>
      </c>
      <c r="I561" s="16">
        <f t="shared" si="105"/>
        <v>4480</v>
      </c>
    </row>
    <row r="562" spans="1:9" ht="22.5">
      <c r="A562" s="49"/>
      <c r="B562" s="21" t="s">
        <v>189</v>
      </c>
      <c r="C562" s="13" t="s">
        <v>45</v>
      </c>
      <c r="D562" s="13" t="s">
        <v>11</v>
      </c>
      <c r="E562" s="13" t="s">
        <v>327</v>
      </c>
      <c r="F562" s="13"/>
      <c r="G562" s="15">
        <f>G563</f>
        <v>4480</v>
      </c>
      <c r="H562" s="15">
        <f t="shared" si="105"/>
        <v>0</v>
      </c>
      <c r="I562" s="15">
        <f t="shared" si="105"/>
        <v>4480</v>
      </c>
    </row>
    <row r="563" spans="1:9" ht="22.5">
      <c r="A563" s="49"/>
      <c r="B563" s="21" t="s">
        <v>190</v>
      </c>
      <c r="C563" s="13" t="s">
        <v>45</v>
      </c>
      <c r="D563" s="13" t="s">
        <v>11</v>
      </c>
      <c r="E563" s="13" t="s">
        <v>191</v>
      </c>
      <c r="F563" s="13"/>
      <c r="G563" s="15">
        <f>G564+G566</f>
        <v>4480</v>
      </c>
      <c r="H563" s="15">
        <f>H564+H566</f>
        <v>0</v>
      </c>
      <c r="I563" s="15">
        <f>I564+I566</f>
        <v>4480</v>
      </c>
    </row>
    <row r="564" spans="1:9" ht="22.5">
      <c r="A564" s="49"/>
      <c r="B564" s="21" t="s">
        <v>328</v>
      </c>
      <c r="C564" s="13" t="s">
        <v>45</v>
      </c>
      <c r="D564" s="13" t="s">
        <v>11</v>
      </c>
      <c r="E564" s="13" t="s">
        <v>121</v>
      </c>
      <c r="F564" s="13"/>
      <c r="G564" s="15">
        <f>G565</f>
        <v>1060</v>
      </c>
      <c r="H564" s="15">
        <f>H565</f>
        <v>0</v>
      </c>
      <c r="I564" s="15">
        <f>I565</f>
        <v>1060</v>
      </c>
    </row>
    <row r="565" spans="1:9" ht="33.75">
      <c r="A565" s="49"/>
      <c r="B565" s="21" t="s">
        <v>78</v>
      </c>
      <c r="C565" s="13" t="s">
        <v>45</v>
      </c>
      <c r="D565" s="13" t="s">
        <v>11</v>
      </c>
      <c r="E565" s="13" t="s">
        <v>121</v>
      </c>
      <c r="F565" s="13" t="s">
        <v>233</v>
      </c>
      <c r="G565" s="15">
        <v>1060</v>
      </c>
      <c r="H565" s="15"/>
      <c r="I565" s="15">
        <f>G565+H565</f>
        <v>1060</v>
      </c>
    </row>
    <row r="566" spans="1:9" ht="22.5">
      <c r="A566" s="49"/>
      <c r="B566" s="19" t="s">
        <v>232</v>
      </c>
      <c r="C566" s="13" t="s">
        <v>45</v>
      </c>
      <c r="D566" s="13" t="s">
        <v>11</v>
      </c>
      <c r="E566" s="13" t="s">
        <v>329</v>
      </c>
      <c r="F566" s="13"/>
      <c r="G566" s="15">
        <f>SUM(G567:G568)</f>
        <v>3420.0000000000005</v>
      </c>
      <c r="H566" s="15">
        <f>SUM(H567:H568)</f>
        <v>0</v>
      </c>
      <c r="I566" s="15">
        <f>SUM(I567:I568)</f>
        <v>3420.0000000000005</v>
      </c>
    </row>
    <row r="567" spans="1:9" ht="33.75">
      <c r="A567" s="49"/>
      <c r="B567" s="21" t="s">
        <v>78</v>
      </c>
      <c r="C567" s="13" t="s">
        <v>45</v>
      </c>
      <c r="D567" s="13" t="s">
        <v>11</v>
      </c>
      <c r="E567" s="13" t="s">
        <v>329</v>
      </c>
      <c r="F567" s="13" t="s">
        <v>233</v>
      </c>
      <c r="G567" s="15">
        <v>3362.6000000000004</v>
      </c>
      <c r="H567" s="15"/>
      <c r="I567" s="15">
        <f>G567+H567</f>
        <v>3362.6000000000004</v>
      </c>
    </row>
    <row r="568" spans="1:9">
      <c r="A568" s="49"/>
      <c r="B568" s="21" t="s">
        <v>397</v>
      </c>
      <c r="C568" s="13" t="s">
        <v>45</v>
      </c>
      <c r="D568" s="13" t="s">
        <v>11</v>
      </c>
      <c r="E568" s="13" t="s">
        <v>329</v>
      </c>
      <c r="F568" s="13" t="s">
        <v>396</v>
      </c>
      <c r="G568" s="15">
        <v>57.4</v>
      </c>
      <c r="H568" s="15"/>
      <c r="I568" s="15">
        <f>G568+H568</f>
        <v>57.4</v>
      </c>
    </row>
    <row r="569" spans="1:9" ht="21">
      <c r="A569" s="45">
        <v>12</v>
      </c>
      <c r="B569" s="53" t="s">
        <v>159</v>
      </c>
      <c r="C569" s="46" t="s">
        <v>40</v>
      </c>
      <c r="D569" s="46"/>
      <c r="E569" s="46"/>
      <c r="F569" s="61"/>
      <c r="G569" s="16">
        <f>G570+G578</f>
        <v>22042.2</v>
      </c>
      <c r="H569" s="16">
        <f>H570+H578</f>
        <v>0</v>
      </c>
      <c r="I569" s="16">
        <f>I570+I578</f>
        <v>22042.2</v>
      </c>
    </row>
    <row r="570" spans="1:9" ht="22.5">
      <c r="A570" s="71" t="s">
        <v>82</v>
      </c>
      <c r="B570" s="66" t="s">
        <v>160</v>
      </c>
      <c r="C570" s="13" t="s">
        <v>40</v>
      </c>
      <c r="D570" s="13" t="s">
        <v>8</v>
      </c>
      <c r="E570" s="13"/>
      <c r="F570" s="13"/>
      <c r="G570" s="15">
        <f>G571</f>
        <v>20945.3</v>
      </c>
      <c r="H570" s="15">
        <f t="shared" ref="H570:I572" si="106">H571</f>
        <v>0</v>
      </c>
      <c r="I570" s="15">
        <f t="shared" si="106"/>
        <v>20945.3</v>
      </c>
    </row>
    <row r="571" spans="1:9" ht="22.5">
      <c r="A571" s="71"/>
      <c r="B571" s="21" t="s">
        <v>181</v>
      </c>
      <c r="C571" s="13" t="s">
        <v>40</v>
      </c>
      <c r="D571" s="13" t="s">
        <v>8</v>
      </c>
      <c r="E571" s="13" t="s">
        <v>182</v>
      </c>
      <c r="F571" s="14"/>
      <c r="G571" s="15">
        <f>G572</f>
        <v>20945.3</v>
      </c>
      <c r="H571" s="15">
        <f t="shared" si="106"/>
        <v>0</v>
      </c>
      <c r="I571" s="15">
        <f t="shared" si="106"/>
        <v>20945.3</v>
      </c>
    </row>
    <row r="572" spans="1:9">
      <c r="A572" s="71"/>
      <c r="B572" s="21" t="s">
        <v>222</v>
      </c>
      <c r="C572" s="13" t="s">
        <v>40</v>
      </c>
      <c r="D572" s="13" t="s">
        <v>8</v>
      </c>
      <c r="E572" s="13" t="s">
        <v>194</v>
      </c>
      <c r="F572" s="14"/>
      <c r="G572" s="15">
        <f>G573</f>
        <v>20945.3</v>
      </c>
      <c r="H572" s="15">
        <f t="shared" si="106"/>
        <v>0</v>
      </c>
      <c r="I572" s="15">
        <f t="shared" si="106"/>
        <v>20945.3</v>
      </c>
    </row>
    <row r="573" spans="1:9" ht="33.75">
      <c r="A573" s="49"/>
      <c r="B573" s="21" t="s">
        <v>152</v>
      </c>
      <c r="C573" s="13" t="s">
        <v>40</v>
      </c>
      <c r="D573" s="13" t="s">
        <v>8</v>
      </c>
      <c r="E573" s="13" t="s">
        <v>153</v>
      </c>
      <c r="F573" s="13"/>
      <c r="G573" s="15">
        <f>G574+G576</f>
        <v>20945.3</v>
      </c>
      <c r="H573" s="15">
        <f>H574+H576</f>
        <v>0</v>
      </c>
      <c r="I573" s="15">
        <f>I574+I576</f>
        <v>20945.3</v>
      </c>
    </row>
    <row r="574" spans="1:9" ht="45">
      <c r="A574" s="49"/>
      <c r="B574" s="18" t="s">
        <v>154</v>
      </c>
      <c r="C574" s="13" t="s">
        <v>40</v>
      </c>
      <c r="D574" s="13" t="s">
        <v>8</v>
      </c>
      <c r="E574" s="13" t="s">
        <v>526</v>
      </c>
      <c r="F574" s="13"/>
      <c r="G574" s="15">
        <f>G575</f>
        <v>4253.2</v>
      </c>
      <c r="H574" s="15">
        <f>H575</f>
        <v>0</v>
      </c>
      <c r="I574" s="15">
        <f>I575</f>
        <v>4253.2</v>
      </c>
    </row>
    <row r="575" spans="1:9">
      <c r="A575" s="49"/>
      <c r="B575" s="12" t="s">
        <v>83</v>
      </c>
      <c r="C575" s="13" t="s">
        <v>40</v>
      </c>
      <c r="D575" s="13" t="s">
        <v>8</v>
      </c>
      <c r="E575" s="13" t="s">
        <v>526</v>
      </c>
      <c r="F575" s="13" t="s">
        <v>84</v>
      </c>
      <c r="G575" s="15">
        <v>4253.2</v>
      </c>
      <c r="H575" s="15"/>
      <c r="I575" s="15">
        <f>G575+H575</f>
        <v>4253.2</v>
      </c>
    </row>
    <row r="576" spans="1:9">
      <c r="A576" s="49"/>
      <c r="B576" s="20" t="s">
        <v>156</v>
      </c>
      <c r="C576" s="13" t="s">
        <v>40</v>
      </c>
      <c r="D576" s="13" t="s">
        <v>8</v>
      </c>
      <c r="E576" s="13" t="s">
        <v>157</v>
      </c>
      <c r="F576" s="13"/>
      <c r="G576" s="15">
        <f>G577</f>
        <v>16692.099999999999</v>
      </c>
      <c r="H576" s="15">
        <f t="shared" ref="H576:I576" si="107">H577</f>
        <v>0</v>
      </c>
      <c r="I576" s="15">
        <f t="shared" si="107"/>
        <v>16692.099999999999</v>
      </c>
    </row>
    <row r="577" spans="1:9">
      <c r="A577" s="49"/>
      <c r="B577" s="21" t="s">
        <v>83</v>
      </c>
      <c r="C577" s="13" t="s">
        <v>40</v>
      </c>
      <c r="D577" s="13" t="s">
        <v>8</v>
      </c>
      <c r="E577" s="13" t="s">
        <v>157</v>
      </c>
      <c r="F577" s="13" t="s">
        <v>84</v>
      </c>
      <c r="G577" s="15">
        <v>16692.099999999999</v>
      </c>
      <c r="H577" s="15"/>
      <c r="I577" s="15">
        <f>G577+H577</f>
        <v>16692.099999999999</v>
      </c>
    </row>
    <row r="578" spans="1:9">
      <c r="A578" s="49"/>
      <c r="B578" s="24" t="s">
        <v>527</v>
      </c>
      <c r="C578" s="13" t="s">
        <v>40</v>
      </c>
      <c r="D578" s="13" t="s">
        <v>17</v>
      </c>
      <c r="E578" s="13" t="s">
        <v>528</v>
      </c>
      <c r="F578" s="33"/>
      <c r="G578" s="15">
        <f>G579</f>
        <v>1096.9000000000001</v>
      </c>
      <c r="H578" s="15">
        <f t="shared" ref="G578:I581" si="108">H579</f>
        <v>0</v>
      </c>
      <c r="I578" s="15">
        <f t="shared" si="108"/>
        <v>1096.9000000000001</v>
      </c>
    </row>
    <row r="579" spans="1:9" ht="22.5">
      <c r="A579" s="49"/>
      <c r="B579" s="12" t="s">
        <v>181</v>
      </c>
      <c r="C579" s="13" t="s">
        <v>40</v>
      </c>
      <c r="D579" s="13" t="s">
        <v>17</v>
      </c>
      <c r="E579" s="13" t="s">
        <v>182</v>
      </c>
      <c r="F579" s="14"/>
      <c r="G579" s="15">
        <f t="shared" si="108"/>
        <v>1096.9000000000001</v>
      </c>
      <c r="H579" s="15">
        <f t="shared" si="108"/>
        <v>0</v>
      </c>
      <c r="I579" s="15">
        <f t="shared" si="108"/>
        <v>1096.9000000000001</v>
      </c>
    </row>
    <row r="580" spans="1:9">
      <c r="A580" s="49"/>
      <c r="B580" s="12" t="s">
        <v>222</v>
      </c>
      <c r="C580" s="13" t="s">
        <v>40</v>
      </c>
      <c r="D580" s="13" t="s">
        <v>17</v>
      </c>
      <c r="E580" s="13" t="s">
        <v>194</v>
      </c>
      <c r="F580" s="14"/>
      <c r="G580" s="15">
        <f t="shared" si="108"/>
        <v>1096.9000000000001</v>
      </c>
      <c r="H580" s="15">
        <f t="shared" si="108"/>
        <v>0</v>
      </c>
      <c r="I580" s="15">
        <f t="shared" si="108"/>
        <v>1096.9000000000001</v>
      </c>
    </row>
    <row r="581" spans="1:9" ht="25.5" customHeight="1">
      <c r="A581" s="49"/>
      <c r="B581" s="12" t="s">
        <v>152</v>
      </c>
      <c r="C581" s="13" t="s">
        <v>40</v>
      </c>
      <c r="D581" s="13" t="s">
        <v>17</v>
      </c>
      <c r="E581" s="13" t="s">
        <v>153</v>
      </c>
      <c r="F581" s="13"/>
      <c r="G581" s="15">
        <f>G582</f>
        <v>1096.9000000000001</v>
      </c>
      <c r="H581" s="15">
        <f t="shared" si="108"/>
        <v>0</v>
      </c>
      <c r="I581" s="15">
        <f t="shared" si="108"/>
        <v>1096.9000000000001</v>
      </c>
    </row>
    <row r="582" spans="1:9" ht="22.5">
      <c r="A582" s="49"/>
      <c r="B582" s="19" t="s">
        <v>486</v>
      </c>
      <c r="C582" s="13" t="s">
        <v>40</v>
      </c>
      <c r="D582" s="13" t="s">
        <v>17</v>
      </c>
      <c r="E582" s="13" t="s">
        <v>489</v>
      </c>
      <c r="F582" s="13"/>
      <c r="G582" s="15">
        <f>G583</f>
        <v>1096.9000000000001</v>
      </c>
      <c r="H582" s="15">
        <f>H583</f>
        <v>0</v>
      </c>
      <c r="I582" s="15">
        <f>I583</f>
        <v>1096.9000000000001</v>
      </c>
    </row>
    <row r="583" spans="1:9">
      <c r="A583" s="49"/>
      <c r="B583" s="26" t="s">
        <v>223</v>
      </c>
      <c r="C583" s="13" t="s">
        <v>40</v>
      </c>
      <c r="D583" s="13" t="s">
        <v>17</v>
      </c>
      <c r="E583" s="13" t="s">
        <v>489</v>
      </c>
      <c r="F583" s="13" t="s">
        <v>224</v>
      </c>
      <c r="G583" s="15">
        <v>1096.9000000000001</v>
      </c>
      <c r="H583" s="15"/>
      <c r="I583" s="15">
        <f>G583+H583</f>
        <v>1096.9000000000001</v>
      </c>
    </row>
    <row r="584" spans="1:9">
      <c r="A584" s="9"/>
      <c r="B584" s="81" t="s">
        <v>85</v>
      </c>
      <c r="C584" s="82"/>
      <c r="D584" s="82"/>
      <c r="E584" s="82"/>
      <c r="F584" s="83"/>
      <c r="G584" s="76">
        <f>G9+G163+G196+G240+G307+G467+G521+G543+G560+G569+G155</f>
        <v>751338.89999999991</v>
      </c>
      <c r="H584" s="76">
        <f>H9+H163+H196+H240+H307+H467+H521+H543+H560+H569+H155</f>
        <v>81742.000000000015</v>
      </c>
      <c r="I584" s="76">
        <f>I9+I163+I196+I240+I307+I467+I521+I543+I560+I569+I155</f>
        <v>833080.89999999991</v>
      </c>
    </row>
    <row r="585" spans="1:9">
      <c r="I585" s="11"/>
    </row>
    <row r="586" spans="1:9">
      <c r="G586" s="11"/>
      <c r="H586" s="11"/>
      <c r="I586" s="11"/>
    </row>
    <row r="587" spans="1:9">
      <c r="G587" s="11"/>
      <c r="H587" s="11"/>
      <c r="I587" s="11"/>
    </row>
  </sheetData>
  <mergeCells count="5">
    <mergeCell ref="A5:I5"/>
    <mergeCell ref="F6:I6"/>
    <mergeCell ref="B3:I3"/>
    <mergeCell ref="B584:F584"/>
    <mergeCell ref="B1:I1"/>
  </mergeCells>
  <pageMargins left="1.1023622047244095" right="0.70866141732283472" top="0.59055118110236227" bottom="0.59055118110236227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44"/>
  <sheetViews>
    <sheetView view="pageBreakPreview" topLeftCell="B1" zoomScale="98" zoomScaleSheetLayoutView="98" workbookViewId="0">
      <selection activeCell="I15" sqref="I15"/>
    </sheetView>
  </sheetViews>
  <sheetFormatPr defaultRowHeight="12.75"/>
  <cols>
    <col min="1" max="1" width="5.140625" style="37" customWidth="1"/>
    <col min="2" max="2" width="52.42578125" style="39" customWidth="1"/>
    <col min="3" max="3" width="6.140625" style="40" customWidth="1"/>
    <col min="4" max="4" width="5.5703125" style="40" customWidth="1"/>
    <col min="5" max="5" width="12.28515625" style="40" customWidth="1"/>
    <col min="6" max="6" width="5.42578125" style="40" customWidth="1"/>
    <col min="7" max="7" width="11" style="40" hidden="1" customWidth="1"/>
    <col min="8" max="8" width="8.7109375" style="40" customWidth="1"/>
    <col min="9" max="9" width="10.42578125" style="40" customWidth="1"/>
    <col min="10" max="10" width="12" style="40" hidden="1" customWidth="1"/>
    <col min="11" max="246" width="9.140625" style="38"/>
    <col min="247" max="247" width="3.5703125" style="38" customWidth="1"/>
    <col min="248" max="248" width="40.85546875" style="38" customWidth="1"/>
    <col min="249" max="249" width="5.140625" style="38" customWidth="1"/>
    <col min="250" max="251" width="4.28515625" style="38" customWidth="1"/>
    <col min="252" max="252" width="8.5703125" style="38" customWidth="1"/>
    <col min="253" max="253" width="6.7109375" style="38" customWidth="1"/>
    <col min="254" max="254" width="11.28515625" style="38" customWidth="1"/>
    <col min="255" max="255" width="12.28515625" style="38" customWidth="1"/>
    <col min="256" max="502" width="9.140625" style="38"/>
    <col min="503" max="503" width="3.5703125" style="38" customWidth="1"/>
    <col min="504" max="504" width="40.85546875" style="38" customWidth="1"/>
    <col min="505" max="505" width="5.140625" style="38" customWidth="1"/>
    <col min="506" max="507" width="4.28515625" style="38" customWidth="1"/>
    <col min="508" max="508" width="8.5703125" style="38" customWidth="1"/>
    <col min="509" max="509" width="6.7109375" style="38" customWidth="1"/>
    <col min="510" max="510" width="11.28515625" style="38" customWidth="1"/>
    <col min="511" max="511" width="12.28515625" style="38" customWidth="1"/>
    <col min="512" max="758" width="9.140625" style="38"/>
    <col min="759" max="759" width="3.5703125" style="38" customWidth="1"/>
    <col min="760" max="760" width="40.85546875" style="38" customWidth="1"/>
    <col min="761" max="761" width="5.140625" style="38" customWidth="1"/>
    <col min="762" max="763" width="4.28515625" style="38" customWidth="1"/>
    <col min="764" max="764" width="8.5703125" style="38" customWidth="1"/>
    <col min="765" max="765" width="6.7109375" style="38" customWidth="1"/>
    <col min="766" max="766" width="11.28515625" style="38" customWidth="1"/>
    <col min="767" max="767" width="12.28515625" style="38" customWidth="1"/>
    <col min="768" max="1014" width="9.140625" style="38"/>
    <col min="1015" max="1015" width="3.5703125" style="38" customWidth="1"/>
    <col min="1016" max="1016" width="40.85546875" style="38" customWidth="1"/>
    <col min="1017" max="1017" width="5.140625" style="38" customWidth="1"/>
    <col min="1018" max="1019" width="4.28515625" style="38" customWidth="1"/>
    <col min="1020" max="1020" width="8.5703125" style="38" customWidth="1"/>
    <col min="1021" max="1021" width="6.7109375" style="38" customWidth="1"/>
    <col min="1022" max="1022" width="11.28515625" style="38" customWidth="1"/>
    <col min="1023" max="1023" width="12.28515625" style="38" customWidth="1"/>
    <col min="1024" max="1270" width="9.140625" style="38"/>
    <col min="1271" max="1271" width="3.5703125" style="38" customWidth="1"/>
    <col min="1272" max="1272" width="40.85546875" style="38" customWidth="1"/>
    <col min="1273" max="1273" width="5.140625" style="38" customWidth="1"/>
    <col min="1274" max="1275" width="4.28515625" style="38" customWidth="1"/>
    <col min="1276" max="1276" width="8.5703125" style="38" customWidth="1"/>
    <col min="1277" max="1277" width="6.7109375" style="38" customWidth="1"/>
    <col min="1278" max="1278" width="11.28515625" style="38" customWidth="1"/>
    <col min="1279" max="1279" width="12.28515625" style="38" customWidth="1"/>
    <col min="1280" max="1526" width="9.140625" style="38"/>
    <col min="1527" max="1527" width="3.5703125" style="38" customWidth="1"/>
    <col min="1528" max="1528" width="40.85546875" style="38" customWidth="1"/>
    <col min="1529" max="1529" width="5.140625" style="38" customWidth="1"/>
    <col min="1530" max="1531" width="4.28515625" style="38" customWidth="1"/>
    <col min="1532" max="1532" width="8.5703125" style="38" customWidth="1"/>
    <col min="1533" max="1533" width="6.7109375" style="38" customWidth="1"/>
    <col min="1534" max="1534" width="11.28515625" style="38" customWidth="1"/>
    <col min="1535" max="1535" width="12.28515625" style="38" customWidth="1"/>
    <col min="1536" max="1782" width="9.140625" style="38"/>
    <col min="1783" max="1783" width="3.5703125" style="38" customWidth="1"/>
    <col min="1784" max="1784" width="40.85546875" style="38" customWidth="1"/>
    <col min="1785" max="1785" width="5.140625" style="38" customWidth="1"/>
    <col min="1786" max="1787" width="4.28515625" style="38" customWidth="1"/>
    <col min="1788" max="1788" width="8.5703125" style="38" customWidth="1"/>
    <col min="1789" max="1789" width="6.7109375" style="38" customWidth="1"/>
    <col min="1790" max="1790" width="11.28515625" style="38" customWidth="1"/>
    <col min="1791" max="1791" width="12.28515625" style="38" customWidth="1"/>
    <col min="1792" max="2038" width="9.140625" style="38"/>
    <col min="2039" max="2039" width="3.5703125" style="38" customWidth="1"/>
    <col min="2040" max="2040" width="40.85546875" style="38" customWidth="1"/>
    <col min="2041" max="2041" width="5.140625" style="38" customWidth="1"/>
    <col min="2042" max="2043" width="4.28515625" style="38" customWidth="1"/>
    <col min="2044" max="2044" width="8.5703125" style="38" customWidth="1"/>
    <col min="2045" max="2045" width="6.7109375" style="38" customWidth="1"/>
    <col min="2046" max="2046" width="11.28515625" style="38" customWidth="1"/>
    <col min="2047" max="2047" width="12.28515625" style="38" customWidth="1"/>
    <col min="2048" max="2294" width="9.140625" style="38"/>
    <col min="2295" max="2295" width="3.5703125" style="38" customWidth="1"/>
    <col min="2296" max="2296" width="40.85546875" style="38" customWidth="1"/>
    <col min="2297" max="2297" width="5.140625" style="38" customWidth="1"/>
    <col min="2298" max="2299" width="4.28515625" style="38" customWidth="1"/>
    <col min="2300" max="2300" width="8.5703125" style="38" customWidth="1"/>
    <col min="2301" max="2301" width="6.7109375" style="38" customWidth="1"/>
    <col min="2302" max="2302" width="11.28515625" style="38" customWidth="1"/>
    <col min="2303" max="2303" width="12.28515625" style="38" customWidth="1"/>
    <col min="2304" max="2550" width="9.140625" style="38"/>
    <col min="2551" max="2551" width="3.5703125" style="38" customWidth="1"/>
    <col min="2552" max="2552" width="40.85546875" style="38" customWidth="1"/>
    <col min="2553" max="2553" width="5.140625" style="38" customWidth="1"/>
    <col min="2554" max="2555" width="4.28515625" style="38" customWidth="1"/>
    <col min="2556" max="2556" width="8.5703125" style="38" customWidth="1"/>
    <col min="2557" max="2557" width="6.7109375" style="38" customWidth="1"/>
    <col min="2558" max="2558" width="11.28515625" style="38" customWidth="1"/>
    <col min="2559" max="2559" width="12.28515625" style="38" customWidth="1"/>
    <col min="2560" max="2806" width="9.140625" style="38"/>
    <col min="2807" max="2807" width="3.5703125" style="38" customWidth="1"/>
    <col min="2808" max="2808" width="40.85546875" style="38" customWidth="1"/>
    <col min="2809" max="2809" width="5.140625" style="38" customWidth="1"/>
    <col min="2810" max="2811" width="4.28515625" style="38" customWidth="1"/>
    <col min="2812" max="2812" width="8.5703125" style="38" customWidth="1"/>
    <col min="2813" max="2813" width="6.7109375" style="38" customWidth="1"/>
    <col min="2814" max="2814" width="11.28515625" style="38" customWidth="1"/>
    <col min="2815" max="2815" width="12.28515625" style="38" customWidth="1"/>
    <col min="2816" max="3062" width="9.140625" style="38"/>
    <col min="3063" max="3063" width="3.5703125" style="38" customWidth="1"/>
    <col min="3064" max="3064" width="40.85546875" style="38" customWidth="1"/>
    <col min="3065" max="3065" width="5.140625" style="38" customWidth="1"/>
    <col min="3066" max="3067" width="4.28515625" style="38" customWidth="1"/>
    <col min="3068" max="3068" width="8.5703125" style="38" customWidth="1"/>
    <col min="3069" max="3069" width="6.7109375" style="38" customWidth="1"/>
    <col min="3070" max="3070" width="11.28515625" style="38" customWidth="1"/>
    <col min="3071" max="3071" width="12.28515625" style="38" customWidth="1"/>
    <col min="3072" max="3318" width="9.140625" style="38"/>
    <col min="3319" max="3319" width="3.5703125" style="38" customWidth="1"/>
    <col min="3320" max="3320" width="40.85546875" style="38" customWidth="1"/>
    <col min="3321" max="3321" width="5.140625" style="38" customWidth="1"/>
    <col min="3322" max="3323" width="4.28515625" style="38" customWidth="1"/>
    <col min="3324" max="3324" width="8.5703125" style="38" customWidth="1"/>
    <col min="3325" max="3325" width="6.7109375" style="38" customWidth="1"/>
    <col min="3326" max="3326" width="11.28515625" style="38" customWidth="1"/>
    <col min="3327" max="3327" width="12.28515625" style="38" customWidth="1"/>
    <col min="3328" max="3574" width="9.140625" style="38"/>
    <col min="3575" max="3575" width="3.5703125" style="38" customWidth="1"/>
    <col min="3576" max="3576" width="40.85546875" style="38" customWidth="1"/>
    <col min="3577" max="3577" width="5.140625" style="38" customWidth="1"/>
    <col min="3578" max="3579" width="4.28515625" style="38" customWidth="1"/>
    <col min="3580" max="3580" width="8.5703125" style="38" customWidth="1"/>
    <col min="3581" max="3581" width="6.7109375" style="38" customWidth="1"/>
    <col min="3582" max="3582" width="11.28515625" style="38" customWidth="1"/>
    <col min="3583" max="3583" width="12.28515625" style="38" customWidth="1"/>
    <col min="3584" max="3830" width="9.140625" style="38"/>
    <col min="3831" max="3831" width="3.5703125" style="38" customWidth="1"/>
    <col min="3832" max="3832" width="40.85546875" style="38" customWidth="1"/>
    <col min="3833" max="3833" width="5.140625" style="38" customWidth="1"/>
    <col min="3834" max="3835" width="4.28515625" style="38" customWidth="1"/>
    <col min="3836" max="3836" width="8.5703125" style="38" customWidth="1"/>
    <col min="3837" max="3837" width="6.7109375" style="38" customWidth="1"/>
    <col min="3838" max="3838" width="11.28515625" style="38" customWidth="1"/>
    <col min="3839" max="3839" width="12.28515625" style="38" customWidth="1"/>
    <col min="3840" max="4086" width="9.140625" style="38"/>
    <col min="4087" max="4087" width="3.5703125" style="38" customWidth="1"/>
    <col min="4088" max="4088" width="40.85546875" style="38" customWidth="1"/>
    <col min="4089" max="4089" width="5.140625" style="38" customWidth="1"/>
    <col min="4090" max="4091" width="4.28515625" style="38" customWidth="1"/>
    <col min="4092" max="4092" width="8.5703125" style="38" customWidth="1"/>
    <col min="4093" max="4093" width="6.7109375" style="38" customWidth="1"/>
    <col min="4094" max="4094" width="11.28515625" style="38" customWidth="1"/>
    <col min="4095" max="4095" width="12.28515625" style="38" customWidth="1"/>
    <col min="4096" max="4342" width="9.140625" style="38"/>
    <col min="4343" max="4343" width="3.5703125" style="38" customWidth="1"/>
    <col min="4344" max="4344" width="40.85546875" style="38" customWidth="1"/>
    <col min="4345" max="4345" width="5.140625" style="38" customWidth="1"/>
    <col min="4346" max="4347" width="4.28515625" style="38" customWidth="1"/>
    <col min="4348" max="4348" width="8.5703125" style="38" customWidth="1"/>
    <col min="4349" max="4349" width="6.7109375" style="38" customWidth="1"/>
    <col min="4350" max="4350" width="11.28515625" style="38" customWidth="1"/>
    <col min="4351" max="4351" width="12.28515625" style="38" customWidth="1"/>
    <col min="4352" max="4598" width="9.140625" style="38"/>
    <col min="4599" max="4599" width="3.5703125" style="38" customWidth="1"/>
    <col min="4600" max="4600" width="40.85546875" style="38" customWidth="1"/>
    <col min="4601" max="4601" width="5.140625" style="38" customWidth="1"/>
    <col min="4602" max="4603" width="4.28515625" style="38" customWidth="1"/>
    <col min="4604" max="4604" width="8.5703125" style="38" customWidth="1"/>
    <col min="4605" max="4605" width="6.7109375" style="38" customWidth="1"/>
    <col min="4606" max="4606" width="11.28515625" style="38" customWidth="1"/>
    <col min="4607" max="4607" width="12.28515625" style="38" customWidth="1"/>
    <col min="4608" max="4854" width="9.140625" style="38"/>
    <col min="4855" max="4855" width="3.5703125" style="38" customWidth="1"/>
    <col min="4856" max="4856" width="40.85546875" style="38" customWidth="1"/>
    <col min="4857" max="4857" width="5.140625" style="38" customWidth="1"/>
    <col min="4858" max="4859" width="4.28515625" style="38" customWidth="1"/>
    <col min="4860" max="4860" width="8.5703125" style="38" customWidth="1"/>
    <col min="4861" max="4861" width="6.7109375" style="38" customWidth="1"/>
    <col min="4862" max="4862" width="11.28515625" style="38" customWidth="1"/>
    <col min="4863" max="4863" width="12.28515625" style="38" customWidth="1"/>
    <col min="4864" max="5110" width="9.140625" style="38"/>
    <col min="5111" max="5111" width="3.5703125" style="38" customWidth="1"/>
    <col min="5112" max="5112" width="40.85546875" style="38" customWidth="1"/>
    <col min="5113" max="5113" width="5.140625" style="38" customWidth="1"/>
    <col min="5114" max="5115" width="4.28515625" style="38" customWidth="1"/>
    <col min="5116" max="5116" width="8.5703125" style="38" customWidth="1"/>
    <col min="5117" max="5117" width="6.7109375" style="38" customWidth="1"/>
    <col min="5118" max="5118" width="11.28515625" style="38" customWidth="1"/>
    <col min="5119" max="5119" width="12.28515625" style="38" customWidth="1"/>
    <col min="5120" max="5366" width="9.140625" style="38"/>
    <col min="5367" max="5367" width="3.5703125" style="38" customWidth="1"/>
    <col min="5368" max="5368" width="40.85546875" style="38" customWidth="1"/>
    <col min="5369" max="5369" width="5.140625" style="38" customWidth="1"/>
    <col min="5370" max="5371" width="4.28515625" style="38" customWidth="1"/>
    <col min="5372" max="5372" width="8.5703125" style="38" customWidth="1"/>
    <col min="5373" max="5373" width="6.7109375" style="38" customWidth="1"/>
    <col min="5374" max="5374" width="11.28515625" style="38" customWidth="1"/>
    <col min="5375" max="5375" width="12.28515625" style="38" customWidth="1"/>
    <col min="5376" max="5622" width="9.140625" style="38"/>
    <col min="5623" max="5623" width="3.5703125" style="38" customWidth="1"/>
    <col min="5624" max="5624" width="40.85546875" style="38" customWidth="1"/>
    <col min="5625" max="5625" width="5.140625" style="38" customWidth="1"/>
    <col min="5626" max="5627" width="4.28515625" style="38" customWidth="1"/>
    <col min="5628" max="5628" width="8.5703125" style="38" customWidth="1"/>
    <col min="5629" max="5629" width="6.7109375" style="38" customWidth="1"/>
    <col min="5630" max="5630" width="11.28515625" style="38" customWidth="1"/>
    <col min="5631" max="5631" width="12.28515625" style="38" customWidth="1"/>
    <col min="5632" max="5878" width="9.140625" style="38"/>
    <col min="5879" max="5879" width="3.5703125" style="38" customWidth="1"/>
    <col min="5880" max="5880" width="40.85546875" style="38" customWidth="1"/>
    <col min="5881" max="5881" width="5.140625" style="38" customWidth="1"/>
    <col min="5882" max="5883" width="4.28515625" style="38" customWidth="1"/>
    <col min="5884" max="5884" width="8.5703125" style="38" customWidth="1"/>
    <col min="5885" max="5885" width="6.7109375" style="38" customWidth="1"/>
    <col min="5886" max="5886" width="11.28515625" style="38" customWidth="1"/>
    <col min="5887" max="5887" width="12.28515625" style="38" customWidth="1"/>
    <col min="5888" max="6134" width="9.140625" style="38"/>
    <col min="6135" max="6135" width="3.5703125" style="38" customWidth="1"/>
    <col min="6136" max="6136" width="40.85546875" style="38" customWidth="1"/>
    <col min="6137" max="6137" width="5.140625" style="38" customWidth="1"/>
    <col min="6138" max="6139" width="4.28515625" style="38" customWidth="1"/>
    <col min="6140" max="6140" width="8.5703125" style="38" customWidth="1"/>
    <col min="6141" max="6141" width="6.7109375" style="38" customWidth="1"/>
    <col min="6142" max="6142" width="11.28515625" style="38" customWidth="1"/>
    <col min="6143" max="6143" width="12.28515625" style="38" customWidth="1"/>
    <col min="6144" max="6390" width="9.140625" style="38"/>
    <col min="6391" max="6391" width="3.5703125" style="38" customWidth="1"/>
    <col min="6392" max="6392" width="40.85546875" style="38" customWidth="1"/>
    <col min="6393" max="6393" width="5.140625" style="38" customWidth="1"/>
    <col min="6394" max="6395" width="4.28515625" style="38" customWidth="1"/>
    <col min="6396" max="6396" width="8.5703125" style="38" customWidth="1"/>
    <col min="6397" max="6397" width="6.7109375" style="38" customWidth="1"/>
    <col min="6398" max="6398" width="11.28515625" style="38" customWidth="1"/>
    <col min="6399" max="6399" width="12.28515625" style="38" customWidth="1"/>
    <col min="6400" max="6646" width="9.140625" style="38"/>
    <col min="6647" max="6647" width="3.5703125" style="38" customWidth="1"/>
    <col min="6648" max="6648" width="40.85546875" style="38" customWidth="1"/>
    <col min="6649" max="6649" width="5.140625" style="38" customWidth="1"/>
    <col min="6650" max="6651" width="4.28515625" style="38" customWidth="1"/>
    <col min="6652" max="6652" width="8.5703125" style="38" customWidth="1"/>
    <col min="6653" max="6653" width="6.7109375" style="38" customWidth="1"/>
    <col min="6654" max="6654" width="11.28515625" style="38" customWidth="1"/>
    <col min="6655" max="6655" width="12.28515625" style="38" customWidth="1"/>
    <col min="6656" max="6902" width="9.140625" style="38"/>
    <col min="6903" max="6903" width="3.5703125" style="38" customWidth="1"/>
    <col min="6904" max="6904" width="40.85546875" style="38" customWidth="1"/>
    <col min="6905" max="6905" width="5.140625" style="38" customWidth="1"/>
    <col min="6906" max="6907" width="4.28515625" style="38" customWidth="1"/>
    <col min="6908" max="6908" width="8.5703125" style="38" customWidth="1"/>
    <col min="6909" max="6909" width="6.7109375" style="38" customWidth="1"/>
    <col min="6910" max="6910" width="11.28515625" style="38" customWidth="1"/>
    <col min="6911" max="6911" width="12.28515625" style="38" customWidth="1"/>
    <col min="6912" max="7158" width="9.140625" style="38"/>
    <col min="7159" max="7159" width="3.5703125" style="38" customWidth="1"/>
    <col min="7160" max="7160" width="40.85546875" style="38" customWidth="1"/>
    <col min="7161" max="7161" width="5.140625" style="38" customWidth="1"/>
    <col min="7162" max="7163" width="4.28515625" style="38" customWidth="1"/>
    <col min="7164" max="7164" width="8.5703125" style="38" customWidth="1"/>
    <col min="7165" max="7165" width="6.7109375" style="38" customWidth="1"/>
    <col min="7166" max="7166" width="11.28515625" style="38" customWidth="1"/>
    <col min="7167" max="7167" width="12.28515625" style="38" customWidth="1"/>
    <col min="7168" max="7414" width="9.140625" style="38"/>
    <col min="7415" max="7415" width="3.5703125" style="38" customWidth="1"/>
    <col min="7416" max="7416" width="40.85546875" style="38" customWidth="1"/>
    <col min="7417" max="7417" width="5.140625" style="38" customWidth="1"/>
    <col min="7418" max="7419" width="4.28515625" style="38" customWidth="1"/>
    <col min="7420" max="7420" width="8.5703125" style="38" customWidth="1"/>
    <col min="7421" max="7421" width="6.7109375" style="38" customWidth="1"/>
    <col min="7422" max="7422" width="11.28515625" style="38" customWidth="1"/>
    <col min="7423" max="7423" width="12.28515625" style="38" customWidth="1"/>
    <col min="7424" max="7670" width="9.140625" style="38"/>
    <col min="7671" max="7671" width="3.5703125" style="38" customWidth="1"/>
    <col min="7672" max="7672" width="40.85546875" style="38" customWidth="1"/>
    <col min="7673" max="7673" width="5.140625" style="38" customWidth="1"/>
    <col min="7674" max="7675" width="4.28515625" style="38" customWidth="1"/>
    <col min="7676" max="7676" width="8.5703125" style="38" customWidth="1"/>
    <col min="7677" max="7677" width="6.7109375" style="38" customWidth="1"/>
    <col min="7678" max="7678" width="11.28515625" style="38" customWidth="1"/>
    <col min="7679" max="7679" width="12.28515625" style="38" customWidth="1"/>
    <col min="7680" max="7926" width="9.140625" style="38"/>
    <col min="7927" max="7927" width="3.5703125" style="38" customWidth="1"/>
    <col min="7928" max="7928" width="40.85546875" style="38" customWidth="1"/>
    <col min="7929" max="7929" width="5.140625" style="38" customWidth="1"/>
    <col min="7930" max="7931" width="4.28515625" style="38" customWidth="1"/>
    <col min="7932" max="7932" width="8.5703125" style="38" customWidth="1"/>
    <col min="7933" max="7933" width="6.7109375" style="38" customWidth="1"/>
    <col min="7934" max="7934" width="11.28515625" style="38" customWidth="1"/>
    <col min="7935" max="7935" width="12.28515625" style="38" customWidth="1"/>
    <col min="7936" max="8182" width="9.140625" style="38"/>
    <col min="8183" max="8183" width="3.5703125" style="38" customWidth="1"/>
    <col min="8184" max="8184" width="40.85546875" style="38" customWidth="1"/>
    <col min="8185" max="8185" width="5.140625" style="38" customWidth="1"/>
    <col min="8186" max="8187" width="4.28515625" style="38" customWidth="1"/>
    <col min="8188" max="8188" width="8.5703125" style="38" customWidth="1"/>
    <col min="8189" max="8189" width="6.7109375" style="38" customWidth="1"/>
    <col min="8190" max="8190" width="11.28515625" style="38" customWidth="1"/>
    <col min="8191" max="8191" width="12.28515625" style="38" customWidth="1"/>
    <col min="8192" max="8438" width="9.140625" style="38"/>
    <col min="8439" max="8439" width="3.5703125" style="38" customWidth="1"/>
    <col min="8440" max="8440" width="40.85546875" style="38" customWidth="1"/>
    <col min="8441" max="8441" width="5.140625" style="38" customWidth="1"/>
    <col min="8442" max="8443" width="4.28515625" style="38" customWidth="1"/>
    <col min="8444" max="8444" width="8.5703125" style="38" customWidth="1"/>
    <col min="8445" max="8445" width="6.7109375" style="38" customWidth="1"/>
    <col min="8446" max="8446" width="11.28515625" style="38" customWidth="1"/>
    <col min="8447" max="8447" width="12.28515625" style="38" customWidth="1"/>
    <col min="8448" max="8694" width="9.140625" style="38"/>
    <col min="8695" max="8695" width="3.5703125" style="38" customWidth="1"/>
    <col min="8696" max="8696" width="40.85546875" style="38" customWidth="1"/>
    <col min="8697" max="8697" width="5.140625" style="38" customWidth="1"/>
    <col min="8698" max="8699" width="4.28515625" style="38" customWidth="1"/>
    <col min="8700" max="8700" width="8.5703125" style="38" customWidth="1"/>
    <col min="8701" max="8701" width="6.7109375" style="38" customWidth="1"/>
    <col min="8702" max="8702" width="11.28515625" style="38" customWidth="1"/>
    <col min="8703" max="8703" width="12.28515625" style="38" customWidth="1"/>
    <col min="8704" max="8950" width="9.140625" style="38"/>
    <col min="8951" max="8951" width="3.5703125" style="38" customWidth="1"/>
    <col min="8952" max="8952" width="40.85546875" style="38" customWidth="1"/>
    <col min="8953" max="8953" width="5.140625" style="38" customWidth="1"/>
    <col min="8954" max="8955" width="4.28515625" style="38" customWidth="1"/>
    <col min="8956" max="8956" width="8.5703125" style="38" customWidth="1"/>
    <col min="8957" max="8957" width="6.7109375" style="38" customWidth="1"/>
    <col min="8958" max="8958" width="11.28515625" style="38" customWidth="1"/>
    <col min="8959" max="8959" width="12.28515625" style="38" customWidth="1"/>
    <col min="8960" max="9206" width="9.140625" style="38"/>
    <col min="9207" max="9207" width="3.5703125" style="38" customWidth="1"/>
    <col min="9208" max="9208" width="40.85546875" style="38" customWidth="1"/>
    <col min="9209" max="9209" width="5.140625" style="38" customWidth="1"/>
    <col min="9210" max="9211" width="4.28515625" style="38" customWidth="1"/>
    <col min="9212" max="9212" width="8.5703125" style="38" customWidth="1"/>
    <col min="9213" max="9213" width="6.7109375" style="38" customWidth="1"/>
    <col min="9214" max="9214" width="11.28515625" style="38" customWidth="1"/>
    <col min="9215" max="9215" width="12.28515625" style="38" customWidth="1"/>
    <col min="9216" max="9462" width="9.140625" style="38"/>
    <col min="9463" max="9463" width="3.5703125" style="38" customWidth="1"/>
    <col min="9464" max="9464" width="40.85546875" style="38" customWidth="1"/>
    <col min="9465" max="9465" width="5.140625" style="38" customWidth="1"/>
    <col min="9466" max="9467" width="4.28515625" style="38" customWidth="1"/>
    <col min="9468" max="9468" width="8.5703125" style="38" customWidth="1"/>
    <col min="9469" max="9469" width="6.7109375" style="38" customWidth="1"/>
    <col min="9470" max="9470" width="11.28515625" style="38" customWidth="1"/>
    <col min="9471" max="9471" width="12.28515625" style="38" customWidth="1"/>
    <col min="9472" max="9718" width="9.140625" style="38"/>
    <col min="9719" max="9719" width="3.5703125" style="38" customWidth="1"/>
    <col min="9720" max="9720" width="40.85546875" style="38" customWidth="1"/>
    <col min="9721" max="9721" width="5.140625" style="38" customWidth="1"/>
    <col min="9722" max="9723" width="4.28515625" style="38" customWidth="1"/>
    <col min="9724" max="9724" width="8.5703125" style="38" customWidth="1"/>
    <col min="9725" max="9725" width="6.7109375" style="38" customWidth="1"/>
    <col min="9726" max="9726" width="11.28515625" style="38" customWidth="1"/>
    <col min="9727" max="9727" width="12.28515625" style="38" customWidth="1"/>
    <col min="9728" max="9974" width="9.140625" style="38"/>
    <col min="9975" max="9975" width="3.5703125" style="38" customWidth="1"/>
    <col min="9976" max="9976" width="40.85546875" style="38" customWidth="1"/>
    <col min="9977" max="9977" width="5.140625" style="38" customWidth="1"/>
    <col min="9978" max="9979" width="4.28515625" style="38" customWidth="1"/>
    <col min="9980" max="9980" width="8.5703125" style="38" customWidth="1"/>
    <col min="9981" max="9981" width="6.7109375" style="38" customWidth="1"/>
    <col min="9982" max="9982" width="11.28515625" style="38" customWidth="1"/>
    <col min="9983" max="9983" width="12.28515625" style="38" customWidth="1"/>
    <col min="9984" max="10230" width="9.140625" style="38"/>
    <col min="10231" max="10231" width="3.5703125" style="38" customWidth="1"/>
    <col min="10232" max="10232" width="40.85546875" style="38" customWidth="1"/>
    <col min="10233" max="10233" width="5.140625" style="38" customWidth="1"/>
    <col min="10234" max="10235" width="4.28515625" style="38" customWidth="1"/>
    <col min="10236" max="10236" width="8.5703125" style="38" customWidth="1"/>
    <col min="10237" max="10237" width="6.7109375" style="38" customWidth="1"/>
    <col min="10238" max="10238" width="11.28515625" style="38" customWidth="1"/>
    <col min="10239" max="10239" width="12.28515625" style="38" customWidth="1"/>
    <col min="10240" max="10486" width="9.140625" style="38"/>
    <col min="10487" max="10487" width="3.5703125" style="38" customWidth="1"/>
    <col min="10488" max="10488" width="40.85546875" style="38" customWidth="1"/>
    <col min="10489" max="10489" width="5.140625" style="38" customWidth="1"/>
    <col min="10490" max="10491" width="4.28515625" style="38" customWidth="1"/>
    <col min="10492" max="10492" width="8.5703125" style="38" customWidth="1"/>
    <col min="10493" max="10493" width="6.7109375" style="38" customWidth="1"/>
    <col min="10494" max="10494" width="11.28515625" style="38" customWidth="1"/>
    <col min="10495" max="10495" width="12.28515625" style="38" customWidth="1"/>
    <col min="10496" max="10742" width="9.140625" style="38"/>
    <col min="10743" max="10743" width="3.5703125" style="38" customWidth="1"/>
    <col min="10744" max="10744" width="40.85546875" style="38" customWidth="1"/>
    <col min="10745" max="10745" width="5.140625" style="38" customWidth="1"/>
    <col min="10746" max="10747" width="4.28515625" style="38" customWidth="1"/>
    <col min="10748" max="10748" width="8.5703125" style="38" customWidth="1"/>
    <col min="10749" max="10749" width="6.7109375" style="38" customWidth="1"/>
    <col min="10750" max="10750" width="11.28515625" style="38" customWidth="1"/>
    <col min="10751" max="10751" width="12.28515625" style="38" customWidth="1"/>
    <col min="10752" max="10998" width="9.140625" style="38"/>
    <col min="10999" max="10999" width="3.5703125" style="38" customWidth="1"/>
    <col min="11000" max="11000" width="40.85546875" style="38" customWidth="1"/>
    <col min="11001" max="11001" width="5.140625" style="38" customWidth="1"/>
    <col min="11002" max="11003" width="4.28515625" style="38" customWidth="1"/>
    <col min="11004" max="11004" width="8.5703125" style="38" customWidth="1"/>
    <col min="11005" max="11005" width="6.7109375" style="38" customWidth="1"/>
    <col min="11006" max="11006" width="11.28515625" style="38" customWidth="1"/>
    <col min="11007" max="11007" width="12.28515625" style="38" customWidth="1"/>
    <col min="11008" max="11254" width="9.140625" style="38"/>
    <col min="11255" max="11255" width="3.5703125" style="38" customWidth="1"/>
    <col min="11256" max="11256" width="40.85546875" style="38" customWidth="1"/>
    <col min="11257" max="11257" width="5.140625" style="38" customWidth="1"/>
    <col min="11258" max="11259" width="4.28515625" style="38" customWidth="1"/>
    <col min="11260" max="11260" width="8.5703125" style="38" customWidth="1"/>
    <col min="11261" max="11261" width="6.7109375" style="38" customWidth="1"/>
    <col min="11262" max="11262" width="11.28515625" style="38" customWidth="1"/>
    <col min="11263" max="11263" width="12.28515625" style="38" customWidth="1"/>
    <col min="11264" max="11510" width="9.140625" style="38"/>
    <col min="11511" max="11511" width="3.5703125" style="38" customWidth="1"/>
    <col min="11512" max="11512" width="40.85546875" style="38" customWidth="1"/>
    <col min="11513" max="11513" width="5.140625" style="38" customWidth="1"/>
    <col min="11514" max="11515" width="4.28515625" style="38" customWidth="1"/>
    <col min="11516" max="11516" width="8.5703125" style="38" customWidth="1"/>
    <col min="11517" max="11517" width="6.7109375" style="38" customWidth="1"/>
    <col min="11518" max="11518" width="11.28515625" style="38" customWidth="1"/>
    <col min="11519" max="11519" width="12.28515625" style="38" customWidth="1"/>
    <col min="11520" max="11766" width="9.140625" style="38"/>
    <col min="11767" max="11767" width="3.5703125" style="38" customWidth="1"/>
    <col min="11768" max="11768" width="40.85546875" style="38" customWidth="1"/>
    <col min="11769" max="11769" width="5.140625" style="38" customWidth="1"/>
    <col min="11770" max="11771" width="4.28515625" style="38" customWidth="1"/>
    <col min="11772" max="11772" width="8.5703125" style="38" customWidth="1"/>
    <col min="11773" max="11773" width="6.7109375" style="38" customWidth="1"/>
    <col min="11774" max="11774" width="11.28515625" style="38" customWidth="1"/>
    <col min="11775" max="11775" width="12.28515625" style="38" customWidth="1"/>
    <col min="11776" max="12022" width="9.140625" style="38"/>
    <col min="12023" max="12023" width="3.5703125" style="38" customWidth="1"/>
    <col min="12024" max="12024" width="40.85546875" style="38" customWidth="1"/>
    <col min="12025" max="12025" width="5.140625" style="38" customWidth="1"/>
    <col min="12026" max="12027" width="4.28515625" style="38" customWidth="1"/>
    <col min="12028" max="12028" width="8.5703125" style="38" customWidth="1"/>
    <col min="12029" max="12029" width="6.7109375" style="38" customWidth="1"/>
    <col min="12030" max="12030" width="11.28515625" style="38" customWidth="1"/>
    <col min="12031" max="12031" width="12.28515625" style="38" customWidth="1"/>
    <col min="12032" max="12278" width="9.140625" style="38"/>
    <col min="12279" max="12279" width="3.5703125" style="38" customWidth="1"/>
    <col min="12280" max="12280" width="40.85546875" style="38" customWidth="1"/>
    <col min="12281" max="12281" width="5.140625" style="38" customWidth="1"/>
    <col min="12282" max="12283" width="4.28515625" style="38" customWidth="1"/>
    <col min="12284" max="12284" width="8.5703125" style="38" customWidth="1"/>
    <col min="12285" max="12285" width="6.7109375" style="38" customWidth="1"/>
    <col min="12286" max="12286" width="11.28515625" style="38" customWidth="1"/>
    <col min="12287" max="12287" width="12.28515625" style="38" customWidth="1"/>
    <col min="12288" max="12534" width="9.140625" style="38"/>
    <col min="12535" max="12535" width="3.5703125" style="38" customWidth="1"/>
    <col min="12536" max="12536" width="40.85546875" style="38" customWidth="1"/>
    <col min="12537" max="12537" width="5.140625" style="38" customWidth="1"/>
    <col min="12538" max="12539" width="4.28515625" style="38" customWidth="1"/>
    <col min="12540" max="12540" width="8.5703125" style="38" customWidth="1"/>
    <col min="12541" max="12541" width="6.7109375" style="38" customWidth="1"/>
    <col min="12542" max="12542" width="11.28515625" style="38" customWidth="1"/>
    <col min="12543" max="12543" width="12.28515625" style="38" customWidth="1"/>
    <col min="12544" max="12790" width="9.140625" style="38"/>
    <col min="12791" max="12791" width="3.5703125" style="38" customWidth="1"/>
    <col min="12792" max="12792" width="40.85546875" style="38" customWidth="1"/>
    <col min="12793" max="12793" width="5.140625" style="38" customWidth="1"/>
    <col min="12794" max="12795" width="4.28515625" style="38" customWidth="1"/>
    <col min="12796" max="12796" width="8.5703125" style="38" customWidth="1"/>
    <col min="12797" max="12797" width="6.7109375" style="38" customWidth="1"/>
    <col min="12798" max="12798" width="11.28515625" style="38" customWidth="1"/>
    <col min="12799" max="12799" width="12.28515625" style="38" customWidth="1"/>
    <col min="12800" max="13046" width="9.140625" style="38"/>
    <col min="13047" max="13047" width="3.5703125" style="38" customWidth="1"/>
    <col min="13048" max="13048" width="40.85546875" style="38" customWidth="1"/>
    <col min="13049" max="13049" width="5.140625" style="38" customWidth="1"/>
    <col min="13050" max="13051" width="4.28515625" style="38" customWidth="1"/>
    <col min="13052" max="13052" width="8.5703125" style="38" customWidth="1"/>
    <col min="13053" max="13053" width="6.7109375" style="38" customWidth="1"/>
    <col min="13054" max="13054" width="11.28515625" style="38" customWidth="1"/>
    <col min="13055" max="13055" width="12.28515625" style="38" customWidth="1"/>
    <col min="13056" max="13302" width="9.140625" style="38"/>
    <col min="13303" max="13303" width="3.5703125" style="38" customWidth="1"/>
    <col min="13304" max="13304" width="40.85546875" style="38" customWidth="1"/>
    <col min="13305" max="13305" width="5.140625" style="38" customWidth="1"/>
    <col min="13306" max="13307" width="4.28515625" style="38" customWidth="1"/>
    <col min="13308" max="13308" width="8.5703125" style="38" customWidth="1"/>
    <col min="13309" max="13309" width="6.7109375" style="38" customWidth="1"/>
    <col min="13310" max="13310" width="11.28515625" style="38" customWidth="1"/>
    <col min="13311" max="13311" width="12.28515625" style="38" customWidth="1"/>
    <col min="13312" max="13558" width="9.140625" style="38"/>
    <col min="13559" max="13559" width="3.5703125" style="38" customWidth="1"/>
    <col min="13560" max="13560" width="40.85546875" style="38" customWidth="1"/>
    <col min="13561" max="13561" width="5.140625" style="38" customWidth="1"/>
    <col min="13562" max="13563" width="4.28515625" style="38" customWidth="1"/>
    <col min="13564" max="13564" width="8.5703125" style="38" customWidth="1"/>
    <col min="13565" max="13565" width="6.7109375" style="38" customWidth="1"/>
    <col min="13566" max="13566" width="11.28515625" style="38" customWidth="1"/>
    <col min="13567" max="13567" width="12.28515625" style="38" customWidth="1"/>
    <col min="13568" max="13814" width="9.140625" style="38"/>
    <col min="13815" max="13815" width="3.5703125" style="38" customWidth="1"/>
    <col min="13816" max="13816" width="40.85546875" style="38" customWidth="1"/>
    <col min="13817" max="13817" width="5.140625" style="38" customWidth="1"/>
    <col min="13818" max="13819" width="4.28515625" style="38" customWidth="1"/>
    <col min="13820" max="13820" width="8.5703125" style="38" customWidth="1"/>
    <col min="13821" max="13821" width="6.7109375" style="38" customWidth="1"/>
    <col min="13822" max="13822" width="11.28515625" style="38" customWidth="1"/>
    <col min="13823" max="13823" width="12.28515625" style="38" customWidth="1"/>
    <col min="13824" max="14070" width="9.140625" style="38"/>
    <col min="14071" max="14071" width="3.5703125" style="38" customWidth="1"/>
    <col min="14072" max="14072" width="40.85546875" style="38" customWidth="1"/>
    <col min="14073" max="14073" width="5.140625" style="38" customWidth="1"/>
    <col min="14074" max="14075" width="4.28515625" style="38" customWidth="1"/>
    <col min="14076" max="14076" width="8.5703125" style="38" customWidth="1"/>
    <col min="14077" max="14077" width="6.7109375" style="38" customWidth="1"/>
    <col min="14078" max="14078" width="11.28515625" style="38" customWidth="1"/>
    <col min="14079" max="14079" width="12.28515625" style="38" customWidth="1"/>
    <col min="14080" max="14326" width="9.140625" style="38"/>
    <col min="14327" max="14327" width="3.5703125" style="38" customWidth="1"/>
    <col min="14328" max="14328" width="40.85546875" style="38" customWidth="1"/>
    <col min="14329" max="14329" width="5.140625" style="38" customWidth="1"/>
    <col min="14330" max="14331" width="4.28515625" style="38" customWidth="1"/>
    <col min="14332" max="14332" width="8.5703125" style="38" customWidth="1"/>
    <col min="14333" max="14333" width="6.7109375" style="38" customWidth="1"/>
    <col min="14334" max="14334" width="11.28515625" style="38" customWidth="1"/>
    <col min="14335" max="14335" width="12.28515625" style="38" customWidth="1"/>
    <col min="14336" max="14582" width="9.140625" style="38"/>
    <col min="14583" max="14583" width="3.5703125" style="38" customWidth="1"/>
    <col min="14584" max="14584" width="40.85546875" style="38" customWidth="1"/>
    <col min="14585" max="14585" width="5.140625" style="38" customWidth="1"/>
    <col min="14586" max="14587" width="4.28515625" style="38" customWidth="1"/>
    <col min="14588" max="14588" width="8.5703125" style="38" customWidth="1"/>
    <col min="14589" max="14589" width="6.7109375" style="38" customWidth="1"/>
    <col min="14590" max="14590" width="11.28515625" style="38" customWidth="1"/>
    <col min="14591" max="14591" width="12.28515625" style="38" customWidth="1"/>
    <col min="14592" max="14838" width="9.140625" style="38"/>
    <col min="14839" max="14839" width="3.5703125" style="38" customWidth="1"/>
    <col min="14840" max="14840" width="40.85546875" style="38" customWidth="1"/>
    <col min="14841" max="14841" width="5.140625" style="38" customWidth="1"/>
    <col min="14842" max="14843" width="4.28515625" style="38" customWidth="1"/>
    <col min="14844" max="14844" width="8.5703125" style="38" customWidth="1"/>
    <col min="14845" max="14845" width="6.7109375" style="38" customWidth="1"/>
    <col min="14846" max="14846" width="11.28515625" style="38" customWidth="1"/>
    <col min="14847" max="14847" width="12.28515625" style="38" customWidth="1"/>
    <col min="14848" max="15094" width="9.140625" style="38"/>
    <col min="15095" max="15095" width="3.5703125" style="38" customWidth="1"/>
    <col min="15096" max="15096" width="40.85546875" style="38" customWidth="1"/>
    <col min="15097" max="15097" width="5.140625" style="38" customWidth="1"/>
    <col min="15098" max="15099" width="4.28515625" style="38" customWidth="1"/>
    <col min="15100" max="15100" width="8.5703125" style="38" customWidth="1"/>
    <col min="15101" max="15101" width="6.7109375" style="38" customWidth="1"/>
    <col min="15102" max="15102" width="11.28515625" style="38" customWidth="1"/>
    <col min="15103" max="15103" width="12.28515625" style="38" customWidth="1"/>
    <col min="15104" max="15350" width="9.140625" style="38"/>
    <col min="15351" max="15351" width="3.5703125" style="38" customWidth="1"/>
    <col min="15352" max="15352" width="40.85546875" style="38" customWidth="1"/>
    <col min="15353" max="15353" width="5.140625" style="38" customWidth="1"/>
    <col min="15354" max="15355" width="4.28515625" style="38" customWidth="1"/>
    <col min="15356" max="15356" width="8.5703125" style="38" customWidth="1"/>
    <col min="15357" max="15357" width="6.7109375" style="38" customWidth="1"/>
    <col min="15358" max="15358" width="11.28515625" style="38" customWidth="1"/>
    <col min="15359" max="15359" width="12.28515625" style="38" customWidth="1"/>
    <col min="15360" max="15606" width="9.140625" style="38"/>
    <col min="15607" max="15607" width="3.5703125" style="38" customWidth="1"/>
    <col min="15608" max="15608" width="40.85546875" style="38" customWidth="1"/>
    <col min="15609" max="15609" width="5.140625" style="38" customWidth="1"/>
    <col min="15610" max="15611" width="4.28515625" style="38" customWidth="1"/>
    <col min="15612" max="15612" width="8.5703125" style="38" customWidth="1"/>
    <col min="15613" max="15613" width="6.7109375" style="38" customWidth="1"/>
    <col min="15614" max="15614" width="11.28515625" style="38" customWidth="1"/>
    <col min="15615" max="15615" width="12.28515625" style="38" customWidth="1"/>
    <col min="15616" max="15862" width="9.140625" style="38"/>
    <col min="15863" max="15863" width="3.5703125" style="38" customWidth="1"/>
    <col min="15864" max="15864" width="40.85546875" style="38" customWidth="1"/>
    <col min="15865" max="15865" width="5.140625" style="38" customWidth="1"/>
    <col min="15866" max="15867" width="4.28515625" style="38" customWidth="1"/>
    <col min="15868" max="15868" width="8.5703125" style="38" customWidth="1"/>
    <col min="15869" max="15869" width="6.7109375" style="38" customWidth="1"/>
    <col min="15870" max="15870" width="11.28515625" style="38" customWidth="1"/>
    <col min="15871" max="15871" width="12.28515625" style="38" customWidth="1"/>
    <col min="15872" max="16118" width="9.140625" style="38"/>
    <col min="16119" max="16119" width="3.5703125" style="38" customWidth="1"/>
    <col min="16120" max="16120" width="40.85546875" style="38" customWidth="1"/>
    <col min="16121" max="16121" width="5.140625" style="38" customWidth="1"/>
    <col min="16122" max="16123" width="4.28515625" style="38" customWidth="1"/>
    <col min="16124" max="16124" width="8.5703125" style="38" customWidth="1"/>
    <col min="16125" max="16125" width="6.7109375" style="38" customWidth="1"/>
    <col min="16126" max="16126" width="11.28515625" style="38" customWidth="1"/>
    <col min="16127" max="16127" width="12.28515625" style="38" customWidth="1"/>
    <col min="16128" max="16384" width="9.140625" style="38"/>
  </cols>
  <sheetData>
    <row r="1" spans="1:12" ht="41.25" customHeight="1">
      <c r="B1" s="87" t="s">
        <v>564</v>
      </c>
      <c r="C1" s="87"/>
      <c r="D1" s="87"/>
      <c r="E1" s="87"/>
      <c r="F1" s="87"/>
      <c r="G1" s="87"/>
      <c r="H1" s="87"/>
      <c r="I1" s="87"/>
      <c r="J1" s="87"/>
      <c r="K1" s="87"/>
      <c r="L1" s="87"/>
    </row>
    <row r="3" spans="1:12" ht="27" customHeight="1">
      <c r="B3" s="87" t="s">
        <v>450</v>
      </c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>
      <c r="F4" s="41"/>
      <c r="G4" s="41"/>
      <c r="H4" s="41"/>
      <c r="I4" s="41"/>
      <c r="J4" s="41"/>
    </row>
    <row r="5" spans="1:12" ht="51" customHeight="1">
      <c r="A5" s="88" t="s">
        <v>433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2" s="44" customFormat="1">
      <c r="A6" s="42"/>
      <c r="B6" s="42"/>
      <c r="C6" s="42"/>
      <c r="D6" s="42"/>
      <c r="E6" s="43"/>
      <c r="F6" s="89" t="s">
        <v>285</v>
      </c>
      <c r="G6" s="89"/>
      <c r="H6" s="89"/>
      <c r="I6" s="89"/>
      <c r="J6" s="89"/>
      <c r="K6" s="89"/>
      <c r="L6" s="89"/>
    </row>
    <row r="7" spans="1:12" ht="42">
      <c r="A7" s="45" t="s">
        <v>0</v>
      </c>
      <c r="B7" s="45" t="s">
        <v>1</v>
      </c>
      <c r="C7" s="46" t="s">
        <v>2</v>
      </c>
      <c r="D7" s="46" t="s">
        <v>89</v>
      </c>
      <c r="E7" s="46" t="s">
        <v>88</v>
      </c>
      <c r="F7" s="46" t="s">
        <v>87</v>
      </c>
      <c r="G7" s="45" t="s">
        <v>421</v>
      </c>
      <c r="H7" s="45" t="s">
        <v>179</v>
      </c>
      <c r="I7" s="45" t="s">
        <v>434</v>
      </c>
      <c r="J7" s="47" t="s">
        <v>530</v>
      </c>
      <c r="K7" s="35" t="s">
        <v>531</v>
      </c>
      <c r="L7" s="48" t="s">
        <v>532</v>
      </c>
    </row>
    <row r="8" spans="1:12">
      <c r="A8" s="49">
        <v>1</v>
      </c>
      <c r="B8" s="49">
        <v>2</v>
      </c>
      <c r="C8" s="50" t="s">
        <v>3</v>
      </c>
      <c r="D8" s="50" t="s">
        <v>4</v>
      </c>
      <c r="E8" s="50" t="s">
        <v>5</v>
      </c>
      <c r="F8" s="50" t="s">
        <v>6</v>
      </c>
      <c r="G8" s="51">
        <v>7</v>
      </c>
      <c r="H8" s="51">
        <v>7</v>
      </c>
      <c r="I8" s="51">
        <v>8</v>
      </c>
      <c r="J8" s="51">
        <v>9</v>
      </c>
      <c r="K8" s="52"/>
      <c r="L8" s="52"/>
    </row>
    <row r="9" spans="1:12">
      <c r="A9" s="45">
        <v>1</v>
      </c>
      <c r="B9" s="53" t="s">
        <v>7</v>
      </c>
      <c r="C9" s="46" t="s">
        <v>8</v>
      </c>
      <c r="D9" s="46"/>
      <c r="E9" s="46"/>
      <c r="F9" s="46"/>
      <c r="G9" s="54">
        <f t="shared" ref="G9:L9" si="0">G10+G16+G32+G57+G61+G84+G88</f>
        <v>67135.900000000009</v>
      </c>
      <c r="H9" s="75">
        <f t="shared" si="0"/>
        <v>-133.80000000000001</v>
      </c>
      <c r="I9" s="54">
        <f t="shared" si="0"/>
        <v>67002.100000000006</v>
      </c>
      <c r="J9" s="54">
        <f t="shared" si="0"/>
        <v>67233.8</v>
      </c>
      <c r="K9" s="75">
        <f t="shared" si="0"/>
        <v>-133.80000000000001</v>
      </c>
      <c r="L9" s="54">
        <f t="shared" si="0"/>
        <v>67100</v>
      </c>
    </row>
    <row r="10" spans="1:12" ht="21">
      <c r="A10" s="49" t="s">
        <v>9</v>
      </c>
      <c r="B10" s="55" t="s">
        <v>10</v>
      </c>
      <c r="C10" s="56" t="s">
        <v>8</v>
      </c>
      <c r="D10" s="56" t="s">
        <v>11</v>
      </c>
      <c r="E10" s="56"/>
      <c r="F10" s="56"/>
      <c r="G10" s="16">
        <f t="shared" ref="G10:L11" si="1">G11</f>
        <v>2550.8999999999996</v>
      </c>
      <c r="H10" s="16">
        <f t="shared" si="1"/>
        <v>0</v>
      </c>
      <c r="I10" s="16">
        <f t="shared" si="1"/>
        <v>2550.8999999999996</v>
      </c>
      <c r="J10" s="16">
        <f t="shared" si="1"/>
        <v>2550.9</v>
      </c>
      <c r="K10" s="16">
        <f t="shared" si="1"/>
        <v>0</v>
      </c>
      <c r="L10" s="16">
        <f t="shared" si="1"/>
        <v>2550.9</v>
      </c>
    </row>
    <row r="11" spans="1:12">
      <c r="A11" s="49"/>
      <c r="B11" s="57" t="s">
        <v>180</v>
      </c>
      <c r="C11" s="58" t="s">
        <v>8</v>
      </c>
      <c r="D11" s="58" t="s">
        <v>11</v>
      </c>
      <c r="E11" s="58" t="s">
        <v>164</v>
      </c>
      <c r="F11" s="58"/>
      <c r="G11" s="15">
        <f t="shared" si="1"/>
        <v>2550.8999999999996</v>
      </c>
      <c r="H11" s="15">
        <f t="shared" si="1"/>
        <v>0</v>
      </c>
      <c r="I11" s="15">
        <f t="shared" si="1"/>
        <v>2550.8999999999996</v>
      </c>
      <c r="J11" s="15">
        <f t="shared" si="1"/>
        <v>2550.9</v>
      </c>
      <c r="K11" s="15">
        <f t="shared" si="1"/>
        <v>0</v>
      </c>
      <c r="L11" s="15">
        <f t="shared" si="1"/>
        <v>2550.9</v>
      </c>
    </row>
    <row r="12" spans="1:12">
      <c r="A12" s="49"/>
      <c r="B12" s="57" t="s">
        <v>12</v>
      </c>
      <c r="C12" s="58" t="s">
        <v>8</v>
      </c>
      <c r="D12" s="58" t="s">
        <v>11</v>
      </c>
      <c r="E12" s="58" t="s">
        <v>90</v>
      </c>
      <c r="F12" s="58"/>
      <c r="G12" s="15">
        <f t="shared" ref="G12" si="2">SUM(G13:G15)</f>
        <v>2550.8999999999996</v>
      </c>
      <c r="H12" s="15">
        <f t="shared" ref="H12:I12" si="3">SUM(H13:H15)</f>
        <v>0</v>
      </c>
      <c r="I12" s="15">
        <f t="shared" si="3"/>
        <v>2550.8999999999996</v>
      </c>
      <c r="J12" s="15">
        <f t="shared" ref="J12" si="4">SUM(J13:J15)</f>
        <v>2550.9</v>
      </c>
      <c r="K12" s="15">
        <f t="shared" ref="K12:L12" si="5">SUM(K13:K15)</f>
        <v>0</v>
      </c>
      <c r="L12" s="15">
        <f t="shared" si="5"/>
        <v>2550.9</v>
      </c>
    </row>
    <row r="13" spans="1:12">
      <c r="A13" s="49"/>
      <c r="B13" s="57" t="s">
        <v>91</v>
      </c>
      <c r="C13" s="58" t="s">
        <v>8</v>
      </c>
      <c r="D13" s="58" t="s">
        <v>11</v>
      </c>
      <c r="E13" s="58" t="s">
        <v>90</v>
      </c>
      <c r="F13" s="58" t="s">
        <v>13</v>
      </c>
      <c r="G13" s="17">
        <v>1808.4999999999998</v>
      </c>
      <c r="H13" s="17"/>
      <c r="I13" s="15">
        <f>G13+H13</f>
        <v>1808.4999999999998</v>
      </c>
      <c r="J13" s="17">
        <v>1808.5</v>
      </c>
      <c r="K13" s="17"/>
      <c r="L13" s="15">
        <f>J13+K13</f>
        <v>1808.5</v>
      </c>
    </row>
    <row r="14" spans="1:12" ht="22.5">
      <c r="A14" s="49"/>
      <c r="B14" s="19" t="s">
        <v>14</v>
      </c>
      <c r="C14" s="58" t="s">
        <v>8</v>
      </c>
      <c r="D14" s="58" t="s">
        <v>11</v>
      </c>
      <c r="E14" s="58" t="s">
        <v>90</v>
      </c>
      <c r="F14" s="58" t="s">
        <v>20</v>
      </c>
      <c r="G14" s="17">
        <v>150.69999999999999</v>
      </c>
      <c r="H14" s="17"/>
      <c r="I14" s="15">
        <f>G14+H14</f>
        <v>150.69999999999999</v>
      </c>
      <c r="J14" s="17">
        <v>150.69999999999999</v>
      </c>
      <c r="K14" s="17"/>
      <c r="L14" s="15">
        <f>J14+K14</f>
        <v>150.69999999999999</v>
      </c>
    </row>
    <row r="15" spans="1:12" ht="33.75">
      <c r="A15" s="49"/>
      <c r="B15" s="57" t="s">
        <v>92</v>
      </c>
      <c r="C15" s="58" t="s">
        <v>8</v>
      </c>
      <c r="D15" s="58" t="s">
        <v>11</v>
      </c>
      <c r="E15" s="58" t="s">
        <v>90</v>
      </c>
      <c r="F15" s="58" t="s">
        <v>93</v>
      </c>
      <c r="G15" s="17">
        <v>591.70000000000005</v>
      </c>
      <c r="H15" s="17"/>
      <c r="I15" s="15">
        <f>G15+H15</f>
        <v>591.70000000000005</v>
      </c>
      <c r="J15" s="17">
        <v>591.70000000000005</v>
      </c>
      <c r="K15" s="17"/>
      <c r="L15" s="15">
        <f>J15+K15</f>
        <v>591.70000000000005</v>
      </c>
    </row>
    <row r="16" spans="1:12" ht="31.5">
      <c r="A16" s="49" t="s">
        <v>15</v>
      </c>
      <c r="B16" s="53" t="s">
        <v>16</v>
      </c>
      <c r="C16" s="33" t="s">
        <v>8</v>
      </c>
      <c r="D16" s="33" t="s">
        <v>17</v>
      </c>
      <c r="E16" s="33"/>
      <c r="F16" s="33"/>
      <c r="G16" s="59">
        <f t="shared" ref="G16:L16" si="6">G17</f>
        <v>3362.2</v>
      </c>
      <c r="H16" s="59">
        <f t="shared" si="6"/>
        <v>0</v>
      </c>
      <c r="I16" s="59">
        <f t="shared" si="6"/>
        <v>3362.2</v>
      </c>
      <c r="J16" s="59">
        <f t="shared" si="6"/>
        <v>3362.2000000000003</v>
      </c>
      <c r="K16" s="59">
        <f t="shared" si="6"/>
        <v>0</v>
      </c>
      <c r="L16" s="59">
        <f t="shared" si="6"/>
        <v>3362.2000000000003</v>
      </c>
    </row>
    <row r="17" spans="1:12">
      <c r="A17" s="49"/>
      <c r="B17" s="19" t="s">
        <v>180</v>
      </c>
      <c r="C17" s="13" t="s">
        <v>8</v>
      </c>
      <c r="D17" s="13" t="s">
        <v>17</v>
      </c>
      <c r="E17" s="13" t="s">
        <v>164</v>
      </c>
      <c r="F17" s="14"/>
      <c r="G17" s="15">
        <f t="shared" ref="G17" si="7">G18+G26+G30</f>
        <v>3362.2</v>
      </c>
      <c r="H17" s="15">
        <f t="shared" ref="H17:I17" si="8">H18+H26+H30</f>
        <v>0</v>
      </c>
      <c r="I17" s="15">
        <f t="shared" si="8"/>
        <v>3362.2</v>
      </c>
      <c r="J17" s="15">
        <f t="shared" ref="J17:L17" si="9">J18+J26+J30</f>
        <v>3362.2000000000003</v>
      </c>
      <c r="K17" s="15">
        <f t="shared" si="9"/>
        <v>0</v>
      </c>
      <c r="L17" s="15">
        <f t="shared" si="9"/>
        <v>3362.2000000000003</v>
      </c>
    </row>
    <row r="18" spans="1:12" ht="22.5">
      <c r="A18" s="49"/>
      <c r="B18" s="12" t="s">
        <v>413</v>
      </c>
      <c r="C18" s="13" t="s">
        <v>8</v>
      </c>
      <c r="D18" s="13" t="s">
        <v>17</v>
      </c>
      <c r="E18" s="13" t="s">
        <v>235</v>
      </c>
      <c r="F18" s="13"/>
      <c r="G18" s="15">
        <f t="shared" ref="G18" si="10">G19+G22</f>
        <v>1393.6000000000001</v>
      </c>
      <c r="H18" s="15">
        <f t="shared" ref="H18:I18" si="11">H19+H22</f>
        <v>0</v>
      </c>
      <c r="I18" s="15">
        <f t="shared" si="11"/>
        <v>1393.6000000000001</v>
      </c>
      <c r="J18" s="15">
        <f t="shared" ref="J18:L18" si="12">J19+J22</f>
        <v>1393.6000000000001</v>
      </c>
      <c r="K18" s="15">
        <f t="shared" si="12"/>
        <v>0</v>
      </c>
      <c r="L18" s="15">
        <f t="shared" si="12"/>
        <v>1393.6000000000001</v>
      </c>
    </row>
    <row r="19" spans="1:12" ht="22.5">
      <c r="A19" s="49"/>
      <c r="B19" s="60" t="s">
        <v>414</v>
      </c>
      <c r="C19" s="13" t="s">
        <v>8</v>
      </c>
      <c r="D19" s="13" t="s">
        <v>17</v>
      </c>
      <c r="E19" s="13" t="s">
        <v>236</v>
      </c>
      <c r="F19" s="13"/>
      <c r="G19" s="15">
        <f t="shared" ref="G19" si="13">SUM(G20:G21)</f>
        <v>1249.9000000000001</v>
      </c>
      <c r="H19" s="15">
        <f t="shared" ref="H19:I19" si="14">SUM(H20:H21)</f>
        <v>0</v>
      </c>
      <c r="I19" s="15">
        <f t="shared" si="14"/>
        <v>1249.9000000000001</v>
      </c>
      <c r="J19" s="15">
        <f t="shared" ref="J19" si="15">SUM(J20:J21)</f>
        <v>1249.9000000000001</v>
      </c>
      <c r="K19" s="15">
        <f t="shared" ref="K19:L19" si="16">SUM(K20:K21)</f>
        <v>0</v>
      </c>
      <c r="L19" s="15">
        <f t="shared" si="16"/>
        <v>1249.9000000000001</v>
      </c>
    </row>
    <row r="20" spans="1:12">
      <c r="A20" s="49"/>
      <c r="B20" s="12" t="s">
        <v>91</v>
      </c>
      <c r="C20" s="13" t="s">
        <v>8</v>
      </c>
      <c r="D20" s="13" t="s">
        <v>17</v>
      </c>
      <c r="E20" s="13" t="s">
        <v>236</v>
      </c>
      <c r="F20" s="14" t="s">
        <v>13</v>
      </c>
      <c r="G20" s="15">
        <v>960</v>
      </c>
      <c r="H20" s="15"/>
      <c r="I20" s="15">
        <f>G20+H20</f>
        <v>960</v>
      </c>
      <c r="J20" s="15">
        <v>960</v>
      </c>
      <c r="K20" s="15"/>
      <c r="L20" s="15">
        <f>J20+K20</f>
        <v>960</v>
      </c>
    </row>
    <row r="21" spans="1:12" ht="33.75">
      <c r="A21" s="49"/>
      <c r="B21" s="12" t="s">
        <v>92</v>
      </c>
      <c r="C21" s="13" t="s">
        <v>8</v>
      </c>
      <c r="D21" s="13" t="s">
        <v>17</v>
      </c>
      <c r="E21" s="13" t="s">
        <v>236</v>
      </c>
      <c r="F21" s="14" t="s">
        <v>93</v>
      </c>
      <c r="G21" s="15">
        <v>289.89999999999998</v>
      </c>
      <c r="H21" s="15"/>
      <c r="I21" s="15">
        <f>G21+H21</f>
        <v>289.89999999999998</v>
      </c>
      <c r="J21" s="15">
        <v>289.89999999999998</v>
      </c>
      <c r="K21" s="15"/>
      <c r="L21" s="15">
        <f>J21+K21</f>
        <v>289.89999999999998</v>
      </c>
    </row>
    <row r="22" spans="1:12" ht="22.5">
      <c r="A22" s="49"/>
      <c r="B22" s="19" t="s">
        <v>415</v>
      </c>
      <c r="C22" s="13" t="s">
        <v>8</v>
      </c>
      <c r="D22" s="13" t="s">
        <v>17</v>
      </c>
      <c r="E22" s="13" t="s">
        <v>237</v>
      </c>
      <c r="F22" s="13"/>
      <c r="G22" s="15">
        <f t="shared" ref="G22:I22" si="17">SUM(G23:G25)</f>
        <v>143.70000000000002</v>
      </c>
      <c r="H22" s="15">
        <f t="shared" si="17"/>
        <v>0</v>
      </c>
      <c r="I22" s="15">
        <f t="shared" si="17"/>
        <v>143.70000000000002</v>
      </c>
      <c r="J22" s="15">
        <f t="shared" ref="J22:L22" si="18">SUM(J23:J25)</f>
        <v>143.69999999999999</v>
      </c>
      <c r="K22" s="15">
        <f t="shared" si="18"/>
        <v>0</v>
      </c>
      <c r="L22" s="15">
        <f t="shared" si="18"/>
        <v>143.69999999999999</v>
      </c>
    </row>
    <row r="23" spans="1:12" ht="22.5">
      <c r="A23" s="49"/>
      <c r="B23" s="19" t="s">
        <v>14</v>
      </c>
      <c r="C23" s="13" t="s">
        <v>8</v>
      </c>
      <c r="D23" s="13" t="s">
        <v>17</v>
      </c>
      <c r="E23" s="13" t="s">
        <v>237</v>
      </c>
      <c r="F23" s="14" t="s">
        <v>20</v>
      </c>
      <c r="G23" s="15">
        <v>40.800000000000004</v>
      </c>
      <c r="H23" s="15"/>
      <c r="I23" s="15">
        <f>G23+H23</f>
        <v>40.800000000000004</v>
      </c>
      <c r="J23" s="15">
        <v>40.799999999999997</v>
      </c>
      <c r="K23" s="15"/>
      <c r="L23" s="15">
        <f>J23+K23</f>
        <v>40.799999999999997</v>
      </c>
    </row>
    <row r="24" spans="1:12" ht="33.75">
      <c r="A24" s="49"/>
      <c r="B24" s="19" t="s">
        <v>92</v>
      </c>
      <c r="C24" s="13" t="s">
        <v>8</v>
      </c>
      <c r="D24" s="13" t="s">
        <v>17</v>
      </c>
      <c r="E24" s="13" t="s">
        <v>237</v>
      </c>
      <c r="F24" s="14" t="s">
        <v>93</v>
      </c>
      <c r="G24" s="15">
        <v>12.299999999999999</v>
      </c>
      <c r="H24" s="15"/>
      <c r="I24" s="15">
        <f>G24+H24</f>
        <v>12.299999999999999</v>
      </c>
      <c r="J24" s="15">
        <v>12.3</v>
      </c>
      <c r="K24" s="15"/>
      <c r="L24" s="15">
        <f>J24+K24</f>
        <v>12.3</v>
      </c>
    </row>
    <row r="25" spans="1:12" ht="22.5">
      <c r="A25" s="49"/>
      <c r="B25" s="19" t="s">
        <v>95</v>
      </c>
      <c r="C25" s="13" t="s">
        <v>8</v>
      </c>
      <c r="D25" s="13" t="s">
        <v>17</v>
      </c>
      <c r="E25" s="13" t="s">
        <v>237</v>
      </c>
      <c r="F25" s="14">
        <v>244</v>
      </c>
      <c r="G25" s="15">
        <v>90.600000000000009</v>
      </c>
      <c r="H25" s="15"/>
      <c r="I25" s="15">
        <f>G25+H25</f>
        <v>90.600000000000009</v>
      </c>
      <c r="J25" s="15">
        <v>90.6</v>
      </c>
      <c r="K25" s="15"/>
      <c r="L25" s="15">
        <f>J25+K25</f>
        <v>90.6</v>
      </c>
    </row>
    <row r="26" spans="1:12">
      <c r="A26" s="49"/>
      <c r="B26" s="12" t="s">
        <v>218</v>
      </c>
      <c r="C26" s="13" t="s">
        <v>8</v>
      </c>
      <c r="D26" s="13" t="s">
        <v>17</v>
      </c>
      <c r="E26" s="13" t="s">
        <v>411</v>
      </c>
      <c r="F26" s="14"/>
      <c r="G26" s="15">
        <f t="shared" ref="G26:I26" si="19">SUM(G27:G29)</f>
        <v>1632.6</v>
      </c>
      <c r="H26" s="15">
        <f t="shared" si="19"/>
        <v>0</v>
      </c>
      <c r="I26" s="15">
        <f t="shared" si="19"/>
        <v>1632.6</v>
      </c>
      <c r="J26" s="15">
        <f t="shared" ref="J26:L26" si="20">SUM(J27:J29)</f>
        <v>1632.6000000000001</v>
      </c>
      <c r="K26" s="15">
        <f t="shared" si="20"/>
        <v>0</v>
      </c>
      <c r="L26" s="15">
        <f t="shared" si="20"/>
        <v>1632.6000000000001</v>
      </c>
    </row>
    <row r="27" spans="1:12">
      <c r="A27" s="49"/>
      <c r="B27" s="12" t="s">
        <v>91</v>
      </c>
      <c r="C27" s="13" t="s">
        <v>8</v>
      </c>
      <c r="D27" s="13" t="s">
        <v>17</v>
      </c>
      <c r="E27" s="13" t="s">
        <v>411</v>
      </c>
      <c r="F27" s="14" t="s">
        <v>13</v>
      </c>
      <c r="G27" s="15">
        <v>1157.3999999999999</v>
      </c>
      <c r="H27" s="15"/>
      <c r="I27" s="15">
        <f>G27+H27</f>
        <v>1157.3999999999999</v>
      </c>
      <c r="J27" s="15">
        <v>1157.4000000000001</v>
      </c>
      <c r="K27" s="15"/>
      <c r="L27" s="15">
        <f>J27+K27</f>
        <v>1157.4000000000001</v>
      </c>
    </row>
    <row r="28" spans="1:12" ht="22.5">
      <c r="A28" s="49"/>
      <c r="B28" s="19" t="s">
        <v>14</v>
      </c>
      <c r="C28" s="13" t="s">
        <v>8</v>
      </c>
      <c r="D28" s="13" t="s">
        <v>17</v>
      </c>
      <c r="E28" s="13" t="s">
        <v>411</v>
      </c>
      <c r="F28" s="14">
        <v>122</v>
      </c>
      <c r="G28" s="15">
        <v>96.5</v>
      </c>
      <c r="H28" s="15"/>
      <c r="I28" s="15">
        <f>G28+H28</f>
        <v>96.5</v>
      </c>
      <c r="J28" s="15">
        <v>96.5</v>
      </c>
      <c r="K28" s="15"/>
      <c r="L28" s="15">
        <f>J28+K28</f>
        <v>96.5</v>
      </c>
    </row>
    <row r="29" spans="1:12" ht="33.75">
      <c r="A29" s="49"/>
      <c r="B29" s="12" t="s">
        <v>92</v>
      </c>
      <c r="C29" s="13" t="s">
        <v>8</v>
      </c>
      <c r="D29" s="13" t="s">
        <v>17</v>
      </c>
      <c r="E29" s="13" t="s">
        <v>411</v>
      </c>
      <c r="F29" s="14" t="s">
        <v>93</v>
      </c>
      <c r="G29" s="15">
        <v>378.7</v>
      </c>
      <c r="H29" s="15"/>
      <c r="I29" s="15">
        <f>G29+H29</f>
        <v>378.7</v>
      </c>
      <c r="J29" s="15">
        <v>378.7</v>
      </c>
      <c r="K29" s="15"/>
      <c r="L29" s="15">
        <f>J29+K29</f>
        <v>378.7</v>
      </c>
    </row>
    <row r="30" spans="1:12">
      <c r="A30" s="49"/>
      <c r="B30" s="19" t="s">
        <v>331</v>
      </c>
      <c r="C30" s="13" t="s">
        <v>8</v>
      </c>
      <c r="D30" s="13" t="s">
        <v>17</v>
      </c>
      <c r="E30" s="13" t="s">
        <v>412</v>
      </c>
      <c r="F30" s="13"/>
      <c r="G30" s="15">
        <f t="shared" ref="G30:L30" si="21">G31</f>
        <v>336</v>
      </c>
      <c r="H30" s="15">
        <f t="shared" si="21"/>
        <v>0</v>
      </c>
      <c r="I30" s="15">
        <f t="shared" si="21"/>
        <v>336</v>
      </c>
      <c r="J30" s="15">
        <f t="shared" si="21"/>
        <v>336</v>
      </c>
      <c r="K30" s="15">
        <f t="shared" si="21"/>
        <v>0</v>
      </c>
      <c r="L30" s="15">
        <f t="shared" si="21"/>
        <v>336</v>
      </c>
    </row>
    <row r="31" spans="1:12" ht="33.75">
      <c r="A31" s="49"/>
      <c r="B31" s="19" t="s">
        <v>332</v>
      </c>
      <c r="C31" s="13" t="s">
        <v>8</v>
      </c>
      <c r="D31" s="13" t="s">
        <v>17</v>
      </c>
      <c r="E31" s="13" t="s">
        <v>412</v>
      </c>
      <c r="F31" s="14" t="s">
        <v>333</v>
      </c>
      <c r="G31" s="15">
        <v>336</v>
      </c>
      <c r="H31" s="15"/>
      <c r="I31" s="15">
        <f>G31+H31</f>
        <v>336</v>
      </c>
      <c r="J31" s="15">
        <v>336</v>
      </c>
      <c r="K31" s="15"/>
      <c r="L31" s="15">
        <f>J31+K31</f>
        <v>336</v>
      </c>
    </row>
    <row r="32" spans="1:12" ht="31.5">
      <c r="A32" s="49" t="s">
        <v>18</v>
      </c>
      <c r="B32" s="53" t="s">
        <v>94</v>
      </c>
      <c r="C32" s="33" t="s">
        <v>8</v>
      </c>
      <c r="D32" s="33" t="s">
        <v>19</v>
      </c>
      <c r="E32" s="33"/>
      <c r="F32" s="33"/>
      <c r="G32" s="16">
        <f t="shared" ref="G32:L32" si="22">G42+G33</f>
        <v>25196</v>
      </c>
      <c r="H32" s="16">
        <f t="shared" si="22"/>
        <v>0</v>
      </c>
      <c r="I32" s="16">
        <f t="shared" si="22"/>
        <v>25196</v>
      </c>
      <c r="J32" s="16">
        <f t="shared" si="22"/>
        <v>25196</v>
      </c>
      <c r="K32" s="16">
        <f t="shared" si="22"/>
        <v>0</v>
      </c>
      <c r="L32" s="16">
        <f t="shared" si="22"/>
        <v>25196</v>
      </c>
    </row>
    <row r="33" spans="1:12" ht="22.5">
      <c r="A33" s="49"/>
      <c r="B33" s="21" t="s">
        <v>184</v>
      </c>
      <c r="C33" s="13" t="s">
        <v>8</v>
      </c>
      <c r="D33" s="13" t="s">
        <v>19</v>
      </c>
      <c r="E33" s="13" t="s">
        <v>183</v>
      </c>
      <c r="F33" s="13"/>
      <c r="G33" s="15">
        <f t="shared" ref="G33:L35" si="23">G34</f>
        <v>1454.8999999999999</v>
      </c>
      <c r="H33" s="15">
        <f t="shared" si="23"/>
        <v>0</v>
      </c>
      <c r="I33" s="15">
        <f t="shared" si="23"/>
        <v>1454.8999999999999</v>
      </c>
      <c r="J33" s="15">
        <f t="shared" si="23"/>
        <v>1454.8999999999999</v>
      </c>
      <c r="K33" s="15">
        <f t="shared" si="23"/>
        <v>0</v>
      </c>
      <c r="L33" s="15">
        <f t="shared" si="23"/>
        <v>1454.8999999999999</v>
      </c>
    </row>
    <row r="34" spans="1:12">
      <c r="A34" s="49"/>
      <c r="B34" s="21" t="s">
        <v>187</v>
      </c>
      <c r="C34" s="13" t="s">
        <v>8</v>
      </c>
      <c r="D34" s="13" t="s">
        <v>19</v>
      </c>
      <c r="E34" s="13" t="s">
        <v>188</v>
      </c>
      <c r="F34" s="13"/>
      <c r="G34" s="15">
        <f t="shared" si="23"/>
        <v>1454.8999999999999</v>
      </c>
      <c r="H34" s="15">
        <f t="shared" si="23"/>
        <v>0</v>
      </c>
      <c r="I34" s="15">
        <f t="shared" si="23"/>
        <v>1454.8999999999999</v>
      </c>
      <c r="J34" s="15">
        <f t="shared" si="23"/>
        <v>1454.8999999999999</v>
      </c>
      <c r="K34" s="15">
        <f t="shared" si="23"/>
        <v>0</v>
      </c>
      <c r="L34" s="15">
        <f t="shared" si="23"/>
        <v>1454.8999999999999</v>
      </c>
    </row>
    <row r="35" spans="1:12" ht="22.5">
      <c r="A35" s="49"/>
      <c r="B35" s="21" t="s">
        <v>334</v>
      </c>
      <c r="C35" s="13" t="s">
        <v>8</v>
      </c>
      <c r="D35" s="13" t="s">
        <v>19</v>
      </c>
      <c r="E35" s="13" t="s">
        <v>335</v>
      </c>
      <c r="F35" s="13"/>
      <c r="G35" s="15">
        <f t="shared" si="23"/>
        <v>1454.8999999999999</v>
      </c>
      <c r="H35" s="15">
        <f t="shared" si="23"/>
        <v>0</v>
      </c>
      <c r="I35" s="15">
        <f t="shared" si="23"/>
        <v>1454.8999999999999</v>
      </c>
      <c r="J35" s="15">
        <f t="shared" si="23"/>
        <v>1454.8999999999999</v>
      </c>
      <c r="K35" s="15">
        <f t="shared" si="23"/>
        <v>0</v>
      </c>
      <c r="L35" s="15">
        <f t="shared" si="23"/>
        <v>1454.8999999999999</v>
      </c>
    </row>
    <row r="36" spans="1:12" ht="33.75">
      <c r="A36" s="49"/>
      <c r="B36" s="18" t="s">
        <v>97</v>
      </c>
      <c r="C36" s="13" t="s">
        <v>8</v>
      </c>
      <c r="D36" s="13" t="s">
        <v>19</v>
      </c>
      <c r="E36" s="13" t="s">
        <v>452</v>
      </c>
      <c r="F36" s="14"/>
      <c r="G36" s="15">
        <f t="shared" ref="G36" si="24">SUM(G37:G41)</f>
        <v>1454.8999999999999</v>
      </c>
      <c r="H36" s="15">
        <f t="shared" ref="H36:L36" si="25">SUM(H37:H41)</f>
        <v>0</v>
      </c>
      <c r="I36" s="15">
        <f t="shared" si="25"/>
        <v>1454.8999999999999</v>
      </c>
      <c r="J36" s="15">
        <f t="shared" si="25"/>
        <v>1454.8999999999999</v>
      </c>
      <c r="K36" s="15">
        <f t="shared" si="25"/>
        <v>0</v>
      </c>
      <c r="L36" s="15">
        <f t="shared" si="25"/>
        <v>1454.8999999999999</v>
      </c>
    </row>
    <row r="37" spans="1:12">
      <c r="A37" s="49"/>
      <c r="B37" s="12" t="s">
        <v>91</v>
      </c>
      <c r="C37" s="13" t="s">
        <v>8</v>
      </c>
      <c r="D37" s="13" t="s">
        <v>19</v>
      </c>
      <c r="E37" s="13" t="s">
        <v>452</v>
      </c>
      <c r="F37" s="14" t="s">
        <v>13</v>
      </c>
      <c r="G37" s="15">
        <v>930.5</v>
      </c>
      <c r="H37" s="15"/>
      <c r="I37" s="15">
        <f>G37+H37</f>
        <v>930.5</v>
      </c>
      <c r="J37" s="15">
        <v>930.5</v>
      </c>
      <c r="K37" s="15"/>
      <c r="L37" s="15">
        <f>J37+K37</f>
        <v>930.5</v>
      </c>
    </row>
    <row r="38" spans="1:12" ht="33.75">
      <c r="A38" s="49"/>
      <c r="B38" s="12" t="s">
        <v>92</v>
      </c>
      <c r="C38" s="13" t="s">
        <v>8</v>
      </c>
      <c r="D38" s="13" t="s">
        <v>19</v>
      </c>
      <c r="E38" s="13" t="s">
        <v>452</v>
      </c>
      <c r="F38" s="14" t="s">
        <v>93</v>
      </c>
      <c r="G38" s="15">
        <v>281</v>
      </c>
      <c r="H38" s="15"/>
      <c r="I38" s="15">
        <f>G38+H38</f>
        <v>281</v>
      </c>
      <c r="J38" s="15">
        <v>281</v>
      </c>
      <c r="K38" s="15"/>
      <c r="L38" s="15">
        <f>J38+K38</f>
        <v>281</v>
      </c>
    </row>
    <row r="39" spans="1:12" ht="22.5">
      <c r="A39" s="49"/>
      <c r="B39" s="19" t="s">
        <v>21</v>
      </c>
      <c r="C39" s="13" t="s">
        <v>8</v>
      </c>
      <c r="D39" s="13" t="s">
        <v>19</v>
      </c>
      <c r="E39" s="13" t="s">
        <v>452</v>
      </c>
      <c r="F39" s="14" t="s">
        <v>27</v>
      </c>
      <c r="G39" s="15">
        <v>6</v>
      </c>
      <c r="H39" s="15"/>
      <c r="I39" s="15">
        <f>G39+H39</f>
        <v>6</v>
      </c>
      <c r="J39" s="15">
        <v>6</v>
      </c>
      <c r="K39" s="15"/>
      <c r="L39" s="15">
        <f>J39+K39</f>
        <v>6</v>
      </c>
    </row>
    <row r="40" spans="1:12" ht="22.5">
      <c r="A40" s="49"/>
      <c r="B40" s="19" t="s">
        <v>95</v>
      </c>
      <c r="C40" s="13" t="s">
        <v>8</v>
      </c>
      <c r="D40" s="13" t="s">
        <v>19</v>
      </c>
      <c r="E40" s="13" t="s">
        <v>452</v>
      </c>
      <c r="F40" s="14" t="s">
        <v>22</v>
      </c>
      <c r="G40" s="15">
        <v>235.60000000000002</v>
      </c>
      <c r="H40" s="15"/>
      <c r="I40" s="15">
        <f>G40+H40</f>
        <v>235.60000000000002</v>
      </c>
      <c r="J40" s="15">
        <v>235.60000000000002</v>
      </c>
      <c r="K40" s="15"/>
      <c r="L40" s="15">
        <f>J40+K40</f>
        <v>235.60000000000002</v>
      </c>
    </row>
    <row r="41" spans="1:12">
      <c r="A41" s="49"/>
      <c r="B41" s="12" t="s">
        <v>104</v>
      </c>
      <c r="C41" s="13" t="s">
        <v>8</v>
      </c>
      <c r="D41" s="13" t="s">
        <v>19</v>
      </c>
      <c r="E41" s="13" t="s">
        <v>452</v>
      </c>
      <c r="F41" s="14" t="s">
        <v>36</v>
      </c>
      <c r="G41" s="15">
        <v>1.8</v>
      </c>
      <c r="H41" s="15"/>
      <c r="I41" s="15">
        <f>G41+H41</f>
        <v>1.8</v>
      </c>
      <c r="J41" s="15">
        <v>1.8</v>
      </c>
      <c r="K41" s="15"/>
      <c r="L41" s="15">
        <f>J41+K41</f>
        <v>1.8</v>
      </c>
    </row>
    <row r="42" spans="1:12">
      <c r="A42" s="49"/>
      <c r="B42" s="19" t="s">
        <v>180</v>
      </c>
      <c r="C42" s="13" t="s">
        <v>8</v>
      </c>
      <c r="D42" s="13" t="s">
        <v>19</v>
      </c>
      <c r="E42" s="13" t="s">
        <v>164</v>
      </c>
      <c r="F42" s="14"/>
      <c r="G42" s="15">
        <f t="shared" ref="G42" si="26">G43+G45+G48</f>
        <v>23741.1</v>
      </c>
      <c r="H42" s="15">
        <f t="shared" ref="H42:L42" si="27">H43+H45+H48</f>
        <v>0</v>
      </c>
      <c r="I42" s="15">
        <f t="shared" si="27"/>
        <v>23741.1</v>
      </c>
      <c r="J42" s="15">
        <f t="shared" si="27"/>
        <v>23741.1</v>
      </c>
      <c r="K42" s="15">
        <f t="shared" si="27"/>
        <v>0</v>
      </c>
      <c r="L42" s="15">
        <f t="shared" si="27"/>
        <v>23741.1</v>
      </c>
    </row>
    <row r="43" spans="1:12" ht="45">
      <c r="A43" s="49"/>
      <c r="B43" s="18" t="s">
        <v>234</v>
      </c>
      <c r="C43" s="13" t="s">
        <v>8</v>
      </c>
      <c r="D43" s="13" t="s">
        <v>19</v>
      </c>
      <c r="E43" s="13" t="s">
        <v>453</v>
      </c>
      <c r="F43" s="14"/>
      <c r="G43" s="15">
        <f t="shared" ref="G43:L43" si="28">G44</f>
        <v>0.1</v>
      </c>
      <c r="H43" s="15">
        <f t="shared" si="28"/>
        <v>0</v>
      </c>
      <c r="I43" s="15">
        <f t="shared" si="28"/>
        <v>0.1</v>
      </c>
      <c r="J43" s="15">
        <f t="shared" si="28"/>
        <v>0.1</v>
      </c>
      <c r="K43" s="15">
        <f t="shared" si="28"/>
        <v>0</v>
      </c>
      <c r="L43" s="15">
        <f t="shared" si="28"/>
        <v>0.1</v>
      </c>
    </row>
    <row r="44" spans="1:12" ht="22.5">
      <c r="A44" s="49"/>
      <c r="B44" s="12" t="s">
        <v>95</v>
      </c>
      <c r="C44" s="13" t="s">
        <v>8</v>
      </c>
      <c r="D44" s="13" t="s">
        <v>19</v>
      </c>
      <c r="E44" s="13" t="s">
        <v>453</v>
      </c>
      <c r="F44" s="14" t="s">
        <v>22</v>
      </c>
      <c r="G44" s="15">
        <v>0.1</v>
      </c>
      <c r="H44" s="15"/>
      <c r="I44" s="15">
        <f>G44+H44</f>
        <v>0.1</v>
      </c>
      <c r="J44" s="15">
        <v>0.1</v>
      </c>
      <c r="K44" s="15"/>
      <c r="L44" s="15">
        <f>J44+K44</f>
        <v>0.1</v>
      </c>
    </row>
    <row r="45" spans="1:12" ht="56.25">
      <c r="A45" s="49"/>
      <c r="B45" s="18" t="s">
        <v>219</v>
      </c>
      <c r="C45" s="13" t="s">
        <v>8</v>
      </c>
      <c r="D45" s="13" t="s">
        <v>19</v>
      </c>
      <c r="E45" s="13" t="s">
        <v>454</v>
      </c>
      <c r="F45" s="13"/>
      <c r="G45" s="15">
        <f t="shared" ref="G45:L45" si="29">G46+G47</f>
        <v>119.1</v>
      </c>
      <c r="H45" s="15">
        <f t="shared" si="29"/>
        <v>0</v>
      </c>
      <c r="I45" s="15">
        <f t="shared" si="29"/>
        <v>119.1</v>
      </c>
      <c r="J45" s="15">
        <f t="shared" si="29"/>
        <v>119.1</v>
      </c>
      <c r="K45" s="15">
        <f t="shared" si="29"/>
        <v>0</v>
      </c>
      <c r="L45" s="15">
        <f t="shared" si="29"/>
        <v>119.1</v>
      </c>
    </row>
    <row r="46" spans="1:12">
      <c r="A46" s="49"/>
      <c r="B46" s="12" t="s">
        <v>91</v>
      </c>
      <c r="C46" s="13" t="s">
        <v>8</v>
      </c>
      <c r="D46" s="13" t="s">
        <v>19</v>
      </c>
      <c r="E46" s="13" t="s">
        <v>454</v>
      </c>
      <c r="F46" s="13" t="s">
        <v>13</v>
      </c>
      <c r="G46" s="15">
        <v>91.5</v>
      </c>
      <c r="H46" s="15"/>
      <c r="I46" s="15">
        <f>G46+H46</f>
        <v>91.5</v>
      </c>
      <c r="J46" s="15">
        <v>91.5</v>
      </c>
      <c r="K46" s="15"/>
      <c r="L46" s="15">
        <f>J46+K46</f>
        <v>91.5</v>
      </c>
    </row>
    <row r="47" spans="1:12" ht="33.75">
      <c r="A47" s="49"/>
      <c r="B47" s="12" t="s">
        <v>149</v>
      </c>
      <c r="C47" s="13" t="s">
        <v>8</v>
      </c>
      <c r="D47" s="13" t="s">
        <v>19</v>
      </c>
      <c r="E47" s="13" t="s">
        <v>454</v>
      </c>
      <c r="F47" s="13" t="s">
        <v>93</v>
      </c>
      <c r="G47" s="15">
        <v>27.6</v>
      </c>
      <c r="H47" s="15"/>
      <c r="I47" s="15">
        <f>G47+H47</f>
        <v>27.6</v>
      </c>
      <c r="J47" s="15">
        <v>27.6</v>
      </c>
      <c r="K47" s="15"/>
      <c r="L47" s="15">
        <f>J47+K47</f>
        <v>27.6</v>
      </c>
    </row>
    <row r="48" spans="1:12" ht="22.5">
      <c r="A48" s="49"/>
      <c r="B48" s="12" t="s">
        <v>413</v>
      </c>
      <c r="C48" s="13" t="s">
        <v>8</v>
      </c>
      <c r="D48" s="13" t="s">
        <v>19</v>
      </c>
      <c r="E48" s="13" t="s">
        <v>235</v>
      </c>
      <c r="F48" s="13"/>
      <c r="G48" s="15">
        <f t="shared" ref="G48" si="30">G49+G52</f>
        <v>23621.899999999998</v>
      </c>
      <c r="H48" s="15">
        <f t="shared" ref="H48:I48" si="31">H49+H52</f>
        <v>0</v>
      </c>
      <c r="I48" s="15">
        <f t="shared" si="31"/>
        <v>23621.899999999998</v>
      </c>
      <c r="J48" s="15">
        <f t="shared" ref="J48:K48" si="32">J49+J52</f>
        <v>23621.899999999998</v>
      </c>
      <c r="K48" s="15">
        <f t="shared" si="32"/>
        <v>0</v>
      </c>
      <c r="L48" s="15">
        <f>L49+L52</f>
        <v>23621.899999999998</v>
      </c>
    </row>
    <row r="49" spans="1:12" ht="22.5">
      <c r="A49" s="49"/>
      <c r="B49" s="60" t="s">
        <v>414</v>
      </c>
      <c r="C49" s="13" t="s">
        <v>8</v>
      </c>
      <c r="D49" s="13" t="s">
        <v>19</v>
      </c>
      <c r="E49" s="13" t="s">
        <v>236</v>
      </c>
      <c r="F49" s="13"/>
      <c r="G49" s="15">
        <f t="shared" ref="G49" si="33">G50+G51</f>
        <v>21591.199999999997</v>
      </c>
      <c r="H49" s="15">
        <f t="shared" ref="H49:I49" si="34">H50+H51</f>
        <v>0</v>
      </c>
      <c r="I49" s="15">
        <f t="shared" si="34"/>
        <v>21591.199999999997</v>
      </c>
      <c r="J49" s="15">
        <f t="shared" ref="J49:L49" si="35">J50+J51</f>
        <v>21591.199999999997</v>
      </c>
      <c r="K49" s="15">
        <f t="shared" si="35"/>
        <v>0</v>
      </c>
      <c r="L49" s="15">
        <f t="shared" si="35"/>
        <v>21591.199999999997</v>
      </c>
    </row>
    <row r="50" spans="1:12">
      <c r="A50" s="49"/>
      <c r="B50" s="21" t="s">
        <v>91</v>
      </c>
      <c r="C50" s="13" t="s">
        <v>8</v>
      </c>
      <c r="D50" s="13" t="s">
        <v>19</v>
      </c>
      <c r="E50" s="13" t="s">
        <v>236</v>
      </c>
      <c r="F50" s="14" t="s">
        <v>13</v>
      </c>
      <c r="G50" s="15">
        <v>16583.099999999999</v>
      </c>
      <c r="H50" s="15"/>
      <c r="I50" s="15">
        <f>G50+H50</f>
        <v>16583.099999999999</v>
      </c>
      <c r="J50" s="15">
        <v>16583.099999999999</v>
      </c>
      <c r="K50" s="15"/>
      <c r="L50" s="15">
        <f>J50+K50</f>
        <v>16583.099999999999</v>
      </c>
    </row>
    <row r="51" spans="1:12" ht="33.75">
      <c r="A51" s="49"/>
      <c r="B51" s="21" t="s">
        <v>92</v>
      </c>
      <c r="C51" s="13" t="s">
        <v>8</v>
      </c>
      <c r="D51" s="13" t="s">
        <v>19</v>
      </c>
      <c r="E51" s="13" t="s">
        <v>236</v>
      </c>
      <c r="F51" s="14" t="s">
        <v>93</v>
      </c>
      <c r="G51" s="15">
        <v>5008.1000000000004</v>
      </c>
      <c r="H51" s="15"/>
      <c r="I51" s="15">
        <f>G51+H51</f>
        <v>5008.1000000000004</v>
      </c>
      <c r="J51" s="15">
        <v>5008.1000000000004</v>
      </c>
      <c r="K51" s="15"/>
      <c r="L51" s="15">
        <f>J51+K51</f>
        <v>5008.1000000000004</v>
      </c>
    </row>
    <row r="52" spans="1:12" ht="22.5">
      <c r="A52" s="49"/>
      <c r="B52" s="19" t="s">
        <v>415</v>
      </c>
      <c r="C52" s="13" t="s">
        <v>8</v>
      </c>
      <c r="D52" s="13" t="s">
        <v>19</v>
      </c>
      <c r="E52" s="13" t="s">
        <v>237</v>
      </c>
      <c r="F52" s="13"/>
      <c r="G52" s="15">
        <f t="shared" ref="G52:I52" si="36">SUM(G53:G56)</f>
        <v>2030.7000000000003</v>
      </c>
      <c r="H52" s="15">
        <f t="shared" si="36"/>
        <v>0</v>
      </c>
      <c r="I52" s="15">
        <f t="shared" si="36"/>
        <v>2030.7000000000003</v>
      </c>
      <c r="J52" s="15">
        <f t="shared" ref="J52" si="37">SUM(J53:J56)</f>
        <v>2030.7</v>
      </c>
      <c r="K52" s="15">
        <f t="shared" ref="K52:L52" si="38">SUM(K53:K56)</f>
        <v>0</v>
      </c>
      <c r="L52" s="15">
        <f t="shared" si="38"/>
        <v>2030.7</v>
      </c>
    </row>
    <row r="53" spans="1:12" ht="22.5">
      <c r="A53" s="49"/>
      <c r="B53" s="19" t="s">
        <v>14</v>
      </c>
      <c r="C53" s="13" t="s">
        <v>8</v>
      </c>
      <c r="D53" s="13" t="s">
        <v>19</v>
      </c>
      <c r="E53" s="13" t="s">
        <v>237</v>
      </c>
      <c r="F53" s="13" t="s">
        <v>20</v>
      </c>
      <c r="G53" s="15">
        <v>1072.7</v>
      </c>
      <c r="H53" s="15"/>
      <c r="I53" s="15">
        <f>G53+H53</f>
        <v>1072.7</v>
      </c>
      <c r="J53" s="15">
        <v>1072.7</v>
      </c>
      <c r="K53" s="15"/>
      <c r="L53" s="15">
        <f>J53+K53</f>
        <v>1072.7</v>
      </c>
    </row>
    <row r="54" spans="1:12" ht="33.75">
      <c r="A54" s="49"/>
      <c r="B54" s="12" t="s">
        <v>92</v>
      </c>
      <c r="C54" s="13" t="s">
        <v>8</v>
      </c>
      <c r="D54" s="13" t="s">
        <v>19</v>
      </c>
      <c r="E54" s="13" t="s">
        <v>237</v>
      </c>
      <c r="F54" s="13" t="s">
        <v>93</v>
      </c>
      <c r="G54" s="15">
        <v>323.90000000000003</v>
      </c>
      <c r="H54" s="15"/>
      <c r="I54" s="15">
        <f>G54+H54</f>
        <v>323.90000000000003</v>
      </c>
      <c r="J54" s="15">
        <v>323.89999999999998</v>
      </c>
      <c r="K54" s="15"/>
      <c r="L54" s="15">
        <f>J54+K54</f>
        <v>323.89999999999998</v>
      </c>
    </row>
    <row r="55" spans="1:12" ht="22.5">
      <c r="A55" s="49"/>
      <c r="B55" s="12" t="s">
        <v>95</v>
      </c>
      <c r="C55" s="13" t="s">
        <v>8</v>
      </c>
      <c r="D55" s="13" t="s">
        <v>19</v>
      </c>
      <c r="E55" s="13" t="s">
        <v>237</v>
      </c>
      <c r="F55" s="13" t="s">
        <v>22</v>
      </c>
      <c r="G55" s="15">
        <v>627.90000000000009</v>
      </c>
      <c r="H55" s="15"/>
      <c r="I55" s="15">
        <f>G55+H55</f>
        <v>627.90000000000009</v>
      </c>
      <c r="J55" s="15">
        <v>627.9</v>
      </c>
      <c r="K55" s="15"/>
      <c r="L55" s="15">
        <f>J55+K55</f>
        <v>627.9</v>
      </c>
    </row>
    <row r="56" spans="1:12">
      <c r="A56" s="49"/>
      <c r="B56" s="21" t="s">
        <v>23</v>
      </c>
      <c r="C56" s="13" t="s">
        <v>8</v>
      </c>
      <c r="D56" s="13" t="s">
        <v>19</v>
      </c>
      <c r="E56" s="13" t="s">
        <v>237</v>
      </c>
      <c r="F56" s="14">
        <v>851</v>
      </c>
      <c r="G56" s="15">
        <v>6.1999999999999993</v>
      </c>
      <c r="H56" s="15"/>
      <c r="I56" s="15">
        <f>G56+H56</f>
        <v>6.1999999999999993</v>
      </c>
      <c r="J56" s="15">
        <v>6.2</v>
      </c>
      <c r="K56" s="15"/>
      <c r="L56" s="15">
        <f>J56+K56</f>
        <v>6.2</v>
      </c>
    </row>
    <row r="57" spans="1:12">
      <c r="A57" s="49" t="s">
        <v>24</v>
      </c>
      <c r="B57" s="53" t="s">
        <v>173</v>
      </c>
      <c r="C57" s="46" t="s">
        <v>8</v>
      </c>
      <c r="D57" s="46" t="s">
        <v>47</v>
      </c>
      <c r="E57" s="46"/>
      <c r="F57" s="46"/>
      <c r="G57" s="16">
        <f t="shared" ref="G57:L58" si="39">G58</f>
        <v>5</v>
      </c>
      <c r="H57" s="16">
        <f t="shared" si="39"/>
        <v>0</v>
      </c>
      <c r="I57" s="16">
        <f t="shared" si="39"/>
        <v>5</v>
      </c>
      <c r="J57" s="16">
        <f>J58</f>
        <v>54.3</v>
      </c>
      <c r="K57" s="16">
        <f t="shared" si="39"/>
        <v>0</v>
      </c>
      <c r="L57" s="16">
        <f t="shared" si="39"/>
        <v>54.3</v>
      </c>
    </row>
    <row r="58" spans="1:12">
      <c r="A58" s="49"/>
      <c r="B58" s="19" t="s">
        <v>180</v>
      </c>
      <c r="C58" s="13" t="s">
        <v>8</v>
      </c>
      <c r="D58" s="13" t="s">
        <v>47</v>
      </c>
      <c r="E58" s="13" t="s">
        <v>164</v>
      </c>
      <c r="F58" s="50"/>
      <c r="G58" s="15">
        <f t="shared" si="39"/>
        <v>5</v>
      </c>
      <c r="H58" s="15">
        <f t="shared" si="39"/>
        <v>0</v>
      </c>
      <c r="I58" s="15">
        <f t="shared" si="39"/>
        <v>5</v>
      </c>
      <c r="J58" s="15">
        <f t="shared" si="39"/>
        <v>54.3</v>
      </c>
      <c r="K58" s="15">
        <f t="shared" si="39"/>
        <v>0</v>
      </c>
      <c r="L58" s="15">
        <f t="shared" si="39"/>
        <v>54.3</v>
      </c>
    </row>
    <row r="59" spans="1:12" ht="33.75">
      <c r="A59" s="49"/>
      <c r="B59" s="12" t="s">
        <v>174</v>
      </c>
      <c r="C59" s="13" t="s">
        <v>8</v>
      </c>
      <c r="D59" s="13" t="s">
        <v>47</v>
      </c>
      <c r="E59" s="13" t="s">
        <v>455</v>
      </c>
      <c r="F59" s="13"/>
      <c r="G59" s="15">
        <f t="shared" ref="G59:L59" si="40">G60</f>
        <v>5</v>
      </c>
      <c r="H59" s="15">
        <f t="shared" si="40"/>
        <v>0</v>
      </c>
      <c r="I59" s="15">
        <f t="shared" si="40"/>
        <v>5</v>
      </c>
      <c r="J59" s="15">
        <f t="shared" si="40"/>
        <v>54.3</v>
      </c>
      <c r="K59" s="15">
        <f t="shared" si="40"/>
        <v>0</v>
      </c>
      <c r="L59" s="15">
        <f t="shared" si="40"/>
        <v>54.3</v>
      </c>
    </row>
    <row r="60" spans="1:12" ht="22.5">
      <c r="A60" s="49"/>
      <c r="B60" s="12" t="s">
        <v>95</v>
      </c>
      <c r="C60" s="13" t="s">
        <v>8</v>
      </c>
      <c r="D60" s="13" t="s">
        <v>47</v>
      </c>
      <c r="E60" s="13" t="s">
        <v>455</v>
      </c>
      <c r="F60" s="14" t="s">
        <v>22</v>
      </c>
      <c r="G60" s="15">
        <v>5</v>
      </c>
      <c r="H60" s="15"/>
      <c r="I60" s="15">
        <f>G60+H60</f>
        <v>5</v>
      </c>
      <c r="J60" s="15">
        <v>54.3</v>
      </c>
      <c r="K60" s="15"/>
      <c r="L60" s="15">
        <f>J60+K60</f>
        <v>54.3</v>
      </c>
    </row>
    <row r="61" spans="1:12" ht="31.5">
      <c r="A61" s="49" t="s">
        <v>28</v>
      </c>
      <c r="B61" s="53" t="s">
        <v>25</v>
      </c>
      <c r="C61" s="46" t="s">
        <v>8</v>
      </c>
      <c r="D61" s="46" t="s">
        <v>26</v>
      </c>
      <c r="E61" s="46"/>
      <c r="F61" s="46"/>
      <c r="G61" s="59">
        <f>G62+G75</f>
        <v>11123.800000000001</v>
      </c>
      <c r="H61" s="59">
        <f>H62+H75</f>
        <v>-133.80000000000001</v>
      </c>
      <c r="I61" s="59">
        <f>I62+I75</f>
        <v>10990</v>
      </c>
      <c r="J61" s="59">
        <f t="shared" ref="J61:L61" si="41">J62+J75</f>
        <v>11123.800000000001</v>
      </c>
      <c r="K61" s="59">
        <f t="shared" si="41"/>
        <v>-133.80000000000001</v>
      </c>
      <c r="L61" s="59">
        <f t="shared" si="41"/>
        <v>10990</v>
      </c>
    </row>
    <row r="62" spans="1:12" ht="22.5">
      <c r="A62" s="49"/>
      <c r="B62" s="21" t="s">
        <v>181</v>
      </c>
      <c r="C62" s="13" t="s">
        <v>8</v>
      </c>
      <c r="D62" s="13" t="s">
        <v>26</v>
      </c>
      <c r="E62" s="13" t="s">
        <v>182</v>
      </c>
      <c r="F62" s="14"/>
      <c r="G62" s="15">
        <f>G63+G73</f>
        <v>8379.8000000000011</v>
      </c>
      <c r="H62" s="15">
        <f>H63+H73</f>
        <v>-133.80000000000001</v>
      </c>
      <c r="I62" s="15">
        <f>I63+I73</f>
        <v>8246</v>
      </c>
      <c r="J62" s="15">
        <f t="shared" ref="J62:L62" si="42">J63+J73</f>
        <v>8379.8000000000011</v>
      </c>
      <c r="K62" s="15">
        <f t="shared" si="42"/>
        <v>-133.80000000000001</v>
      </c>
      <c r="L62" s="15">
        <f t="shared" si="42"/>
        <v>8246</v>
      </c>
    </row>
    <row r="63" spans="1:12" ht="22.5">
      <c r="A63" s="49"/>
      <c r="B63" s="21" t="s">
        <v>98</v>
      </c>
      <c r="C63" s="13" t="s">
        <v>8</v>
      </c>
      <c r="D63" s="13" t="s">
        <v>26</v>
      </c>
      <c r="E63" s="13" t="s">
        <v>99</v>
      </c>
      <c r="F63" s="14"/>
      <c r="G63" s="15">
        <f t="shared" ref="G63:L63" si="43">G64</f>
        <v>8379.2000000000007</v>
      </c>
      <c r="H63" s="15">
        <f t="shared" si="43"/>
        <v>-133.80000000000001</v>
      </c>
      <c r="I63" s="15">
        <f t="shared" si="43"/>
        <v>8245.4</v>
      </c>
      <c r="J63" s="15">
        <f t="shared" si="43"/>
        <v>8379.2000000000007</v>
      </c>
      <c r="K63" s="15">
        <f t="shared" si="43"/>
        <v>-133.80000000000001</v>
      </c>
      <c r="L63" s="15">
        <f t="shared" si="43"/>
        <v>8245.4</v>
      </c>
    </row>
    <row r="64" spans="1:12" ht="22.5">
      <c r="A64" s="49"/>
      <c r="B64" s="21" t="s">
        <v>100</v>
      </c>
      <c r="C64" s="13" t="s">
        <v>8</v>
      </c>
      <c r="D64" s="13" t="s">
        <v>26</v>
      </c>
      <c r="E64" s="13" t="s">
        <v>238</v>
      </c>
      <c r="F64" s="14"/>
      <c r="G64" s="15">
        <f t="shared" ref="G64" si="44">G65+G68</f>
        <v>8379.2000000000007</v>
      </c>
      <c r="H64" s="15">
        <f t="shared" ref="H64:I64" si="45">H65+H68</f>
        <v>-133.80000000000001</v>
      </c>
      <c r="I64" s="15">
        <f t="shared" si="45"/>
        <v>8245.4</v>
      </c>
      <c r="J64" s="15">
        <f t="shared" ref="J64:L64" si="46">J65+J68</f>
        <v>8379.2000000000007</v>
      </c>
      <c r="K64" s="15">
        <f t="shared" si="46"/>
        <v>-133.80000000000001</v>
      </c>
      <c r="L64" s="15">
        <f t="shared" si="46"/>
        <v>8245.4</v>
      </c>
    </row>
    <row r="65" spans="1:12" ht="22.5">
      <c r="A65" s="49"/>
      <c r="B65" s="21" t="s">
        <v>101</v>
      </c>
      <c r="C65" s="13" t="s">
        <v>8</v>
      </c>
      <c r="D65" s="13" t="s">
        <v>26</v>
      </c>
      <c r="E65" s="13" t="s">
        <v>239</v>
      </c>
      <c r="F65" s="14"/>
      <c r="G65" s="15">
        <f t="shared" ref="G65" si="47">G66+G67</f>
        <v>7394</v>
      </c>
      <c r="H65" s="15">
        <f t="shared" ref="H65:I65" si="48">H66+H67</f>
        <v>0.1</v>
      </c>
      <c r="I65" s="15">
        <f t="shared" si="48"/>
        <v>7394.1</v>
      </c>
      <c r="J65" s="15">
        <f t="shared" ref="J65:L65" si="49">J66+J67</f>
        <v>7394</v>
      </c>
      <c r="K65" s="15">
        <f t="shared" si="49"/>
        <v>0.1</v>
      </c>
      <c r="L65" s="15">
        <f t="shared" si="49"/>
        <v>7394.1</v>
      </c>
    </row>
    <row r="66" spans="1:12">
      <c r="A66" s="49"/>
      <c r="B66" s="21" t="s">
        <v>91</v>
      </c>
      <c r="C66" s="13" t="s">
        <v>8</v>
      </c>
      <c r="D66" s="13" t="s">
        <v>26</v>
      </c>
      <c r="E66" s="13" t="s">
        <v>239</v>
      </c>
      <c r="F66" s="14" t="s">
        <v>13</v>
      </c>
      <c r="G66" s="15">
        <v>5678.9</v>
      </c>
      <c r="H66" s="15">
        <v>0.1</v>
      </c>
      <c r="I66" s="15">
        <f>G66+H66</f>
        <v>5679</v>
      </c>
      <c r="J66" s="15">
        <v>5678.9</v>
      </c>
      <c r="K66" s="15">
        <v>0.1</v>
      </c>
      <c r="L66" s="15">
        <f>J66+K66</f>
        <v>5679</v>
      </c>
    </row>
    <row r="67" spans="1:12" ht="33.75">
      <c r="A67" s="49"/>
      <c r="B67" s="21" t="s">
        <v>92</v>
      </c>
      <c r="C67" s="13" t="s">
        <v>8</v>
      </c>
      <c r="D67" s="13" t="s">
        <v>26</v>
      </c>
      <c r="E67" s="13" t="s">
        <v>239</v>
      </c>
      <c r="F67" s="14" t="s">
        <v>93</v>
      </c>
      <c r="G67" s="15">
        <v>1715.1000000000001</v>
      </c>
      <c r="H67" s="15"/>
      <c r="I67" s="15">
        <f>G67+H67</f>
        <v>1715.1000000000001</v>
      </c>
      <c r="J67" s="15">
        <v>1715.1000000000001</v>
      </c>
      <c r="K67" s="15"/>
      <c r="L67" s="15">
        <f>J67+K67</f>
        <v>1715.1000000000001</v>
      </c>
    </row>
    <row r="68" spans="1:12" ht="22.5">
      <c r="A68" s="49"/>
      <c r="B68" s="21" t="s">
        <v>102</v>
      </c>
      <c r="C68" s="13" t="s">
        <v>8</v>
      </c>
      <c r="D68" s="13" t="s">
        <v>26</v>
      </c>
      <c r="E68" s="13" t="s">
        <v>240</v>
      </c>
      <c r="F68" s="14"/>
      <c r="G68" s="15">
        <f t="shared" ref="G68:I68" si="50">SUM(G69:G72)</f>
        <v>985.2</v>
      </c>
      <c r="H68" s="15">
        <f>SUM(H69:H72)</f>
        <v>-133.9</v>
      </c>
      <c r="I68" s="15">
        <f t="shared" si="50"/>
        <v>851.30000000000007</v>
      </c>
      <c r="J68" s="15">
        <f t="shared" ref="J68" si="51">SUM(J69:J72)</f>
        <v>985.2</v>
      </c>
      <c r="K68" s="15">
        <f>SUM(K69:K72)</f>
        <v>-133.9</v>
      </c>
      <c r="L68" s="15">
        <f t="shared" ref="L68" si="52">SUM(L69:L72)</f>
        <v>851.30000000000007</v>
      </c>
    </row>
    <row r="69" spans="1:12" ht="22.5">
      <c r="A69" s="49"/>
      <c r="B69" s="21" t="s">
        <v>14</v>
      </c>
      <c r="C69" s="13" t="s">
        <v>8</v>
      </c>
      <c r="D69" s="13" t="s">
        <v>26</v>
      </c>
      <c r="E69" s="13" t="s">
        <v>240</v>
      </c>
      <c r="F69" s="14" t="s">
        <v>20</v>
      </c>
      <c r="G69" s="15">
        <v>531.6</v>
      </c>
      <c r="H69" s="15"/>
      <c r="I69" s="15">
        <f>G69+H69</f>
        <v>531.6</v>
      </c>
      <c r="J69" s="15">
        <v>531.6</v>
      </c>
      <c r="K69" s="15"/>
      <c r="L69" s="15">
        <f>J69+K69</f>
        <v>531.6</v>
      </c>
    </row>
    <row r="70" spans="1:12" ht="33.75">
      <c r="A70" s="49"/>
      <c r="B70" s="21" t="s">
        <v>92</v>
      </c>
      <c r="C70" s="13" t="s">
        <v>8</v>
      </c>
      <c r="D70" s="13" t="s">
        <v>26</v>
      </c>
      <c r="E70" s="13" t="s">
        <v>240</v>
      </c>
      <c r="F70" s="14" t="s">
        <v>93</v>
      </c>
      <c r="G70" s="15">
        <v>109.2</v>
      </c>
      <c r="H70" s="15"/>
      <c r="I70" s="15">
        <f>G70+H70</f>
        <v>109.2</v>
      </c>
      <c r="J70" s="15">
        <v>109.2</v>
      </c>
      <c r="K70" s="15"/>
      <c r="L70" s="15">
        <f>J70+K70</f>
        <v>109.2</v>
      </c>
    </row>
    <row r="71" spans="1:12" ht="22.5">
      <c r="A71" s="49"/>
      <c r="B71" s="19" t="s">
        <v>95</v>
      </c>
      <c r="C71" s="13" t="s">
        <v>8</v>
      </c>
      <c r="D71" s="13" t="s">
        <v>26</v>
      </c>
      <c r="E71" s="13" t="s">
        <v>240</v>
      </c>
      <c r="F71" s="14">
        <v>244</v>
      </c>
      <c r="G71" s="15">
        <v>342.9</v>
      </c>
      <c r="H71" s="15">
        <v>-132.4</v>
      </c>
      <c r="I71" s="15">
        <f>G71+H71</f>
        <v>210.49999999999997</v>
      </c>
      <c r="J71" s="15">
        <v>342.9</v>
      </c>
      <c r="K71" s="15">
        <v>-132.4</v>
      </c>
      <c r="L71" s="15">
        <f>J71+K71</f>
        <v>210.49999999999997</v>
      </c>
    </row>
    <row r="72" spans="1:12">
      <c r="A72" s="49"/>
      <c r="B72" s="21" t="s">
        <v>104</v>
      </c>
      <c r="C72" s="13" t="s">
        <v>8</v>
      </c>
      <c r="D72" s="13" t="s">
        <v>26</v>
      </c>
      <c r="E72" s="13" t="s">
        <v>240</v>
      </c>
      <c r="F72" s="14">
        <v>852</v>
      </c>
      <c r="G72" s="15">
        <v>1.5</v>
      </c>
      <c r="H72" s="15">
        <v>-1.5</v>
      </c>
      <c r="I72" s="15">
        <f>G72+H72</f>
        <v>0</v>
      </c>
      <c r="J72" s="15">
        <v>1.5</v>
      </c>
      <c r="K72" s="15">
        <v>-1.5</v>
      </c>
      <c r="L72" s="15">
        <f>J72+K72</f>
        <v>0</v>
      </c>
    </row>
    <row r="73" spans="1:12" ht="56.25">
      <c r="A73" s="49"/>
      <c r="B73" s="20" t="s">
        <v>456</v>
      </c>
      <c r="C73" s="13" t="s">
        <v>8</v>
      </c>
      <c r="D73" s="13" t="s">
        <v>26</v>
      </c>
      <c r="E73" s="13" t="s">
        <v>457</v>
      </c>
      <c r="F73" s="14"/>
      <c r="G73" s="15">
        <f t="shared" ref="G73:L73" si="53">G74</f>
        <v>0.6</v>
      </c>
      <c r="H73" s="15">
        <f t="shared" si="53"/>
        <v>0</v>
      </c>
      <c r="I73" s="15">
        <f t="shared" si="53"/>
        <v>0.6</v>
      </c>
      <c r="J73" s="15">
        <f t="shared" si="53"/>
        <v>0.6</v>
      </c>
      <c r="K73" s="15">
        <f t="shared" si="53"/>
        <v>0</v>
      </c>
      <c r="L73" s="15">
        <f t="shared" si="53"/>
        <v>0.6</v>
      </c>
    </row>
    <row r="74" spans="1:12" ht="22.5">
      <c r="A74" s="49"/>
      <c r="B74" s="19" t="s">
        <v>95</v>
      </c>
      <c r="C74" s="13" t="s">
        <v>8</v>
      </c>
      <c r="D74" s="13" t="s">
        <v>26</v>
      </c>
      <c r="E74" s="13" t="s">
        <v>457</v>
      </c>
      <c r="F74" s="14" t="s">
        <v>22</v>
      </c>
      <c r="G74" s="15">
        <v>0.6</v>
      </c>
      <c r="H74" s="15">
        <v>0</v>
      </c>
      <c r="I74" s="15">
        <f>G74+H74</f>
        <v>0.6</v>
      </c>
      <c r="J74" s="15">
        <v>0.6</v>
      </c>
      <c r="K74" s="15">
        <v>0</v>
      </c>
      <c r="L74" s="15">
        <f>J74+K74</f>
        <v>0.6</v>
      </c>
    </row>
    <row r="75" spans="1:12">
      <c r="A75" s="49"/>
      <c r="B75" s="19" t="s">
        <v>180</v>
      </c>
      <c r="C75" s="13" t="s">
        <v>8</v>
      </c>
      <c r="D75" s="13" t="s">
        <v>26</v>
      </c>
      <c r="E75" s="13" t="s">
        <v>164</v>
      </c>
      <c r="F75" s="13"/>
      <c r="G75" s="15">
        <f t="shared" ref="G75:L75" si="54">G76</f>
        <v>2744</v>
      </c>
      <c r="H75" s="15">
        <f t="shared" si="54"/>
        <v>0</v>
      </c>
      <c r="I75" s="15">
        <f t="shared" si="54"/>
        <v>2744</v>
      </c>
      <c r="J75" s="15">
        <f t="shared" si="54"/>
        <v>2744</v>
      </c>
      <c r="K75" s="15">
        <f t="shared" si="54"/>
        <v>0</v>
      </c>
      <c r="L75" s="15">
        <f t="shared" si="54"/>
        <v>2744</v>
      </c>
    </row>
    <row r="76" spans="1:12" ht="22.5">
      <c r="A76" s="49"/>
      <c r="B76" s="12" t="s">
        <v>413</v>
      </c>
      <c r="C76" s="13" t="s">
        <v>8</v>
      </c>
      <c r="D76" s="13" t="s">
        <v>26</v>
      </c>
      <c r="E76" s="13" t="s">
        <v>235</v>
      </c>
      <c r="F76" s="13"/>
      <c r="G76" s="15">
        <f t="shared" ref="G76" si="55">G77+G80</f>
        <v>2744</v>
      </c>
      <c r="H76" s="15">
        <f t="shared" ref="H76:I76" si="56">H77+H80</f>
        <v>0</v>
      </c>
      <c r="I76" s="15">
        <f t="shared" si="56"/>
        <v>2744</v>
      </c>
      <c r="J76" s="15">
        <f t="shared" ref="J76:L76" si="57">J77+J80</f>
        <v>2744</v>
      </c>
      <c r="K76" s="15">
        <f t="shared" si="57"/>
        <v>0</v>
      </c>
      <c r="L76" s="15">
        <f t="shared" si="57"/>
        <v>2744</v>
      </c>
    </row>
    <row r="77" spans="1:12" ht="22.5">
      <c r="A77" s="49"/>
      <c r="B77" s="60" t="s">
        <v>414</v>
      </c>
      <c r="C77" s="13" t="s">
        <v>8</v>
      </c>
      <c r="D77" s="13" t="s">
        <v>26</v>
      </c>
      <c r="E77" s="13" t="s">
        <v>236</v>
      </c>
      <c r="F77" s="13"/>
      <c r="G77" s="15">
        <f t="shared" ref="G77" si="58">SUM(G78:G79)</f>
        <v>2307</v>
      </c>
      <c r="H77" s="15">
        <f t="shared" ref="H77:I77" si="59">SUM(H78:H79)</f>
        <v>0</v>
      </c>
      <c r="I77" s="15">
        <f t="shared" si="59"/>
        <v>2307</v>
      </c>
      <c r="J77" s="15">
        <f t="shared" ref="J77" si="60">SUM(J78:J79)</f>
        <v>2307</v>
      </c>
      <c r="K77" s="15">
        <f t="shared" ref="K77:L77" si="61">SUM(K78:K79)</f>
        <v>0</v>
      </c>
      <c r="L77" s="15">
        <f t="shared" si="61"/>
        <v>2307</v>
      </c>
    </row>
    <row r="78" spans="1:12">
      <c r="A78" s="49"/>
      <c r="B78" s="12" t="s">
        <v>91</v>
      </c>
      <c r="C78" s="13" t="s">
        <v>8</v>
      </c>
      <c r="D78" s="13" t="s">
        <v>26</v>
      </c>
      <c r="E78" s="13" t="s">
        <v>236</v>
      </c>
      <c r="F78" s="14">
        <v>121</v>
      </c>
      <c r="G78" s="15">
        <v>1771.9</v>
      </c>
      <c r="H78" s="15"/>
      <c r="I78" s="15">
        <f>G78+H78</f>
        <v>1771.9</v>
      </c>
      <c r="J78" s="15">
        <v>1771.9</v>
      </c>
      <c r="K78" s="15"/>
      <c r="L78" s="15">
        <f>J78+K78</f>
        <v>1771.9</v>
      </c>
    </row>
    <row r="79" spans="1:12" ht="33.75">
      <c r="A79" s="49"/>
      <c r="B79" s="12" t="s">
        <v>92</v>
      </c>
      <c r="C79" s="13" t="s">
        <v>8</v>
      </c>
      <c r="D79" s="13" t="s">
        <v>26</v>
      </c>
      <c r="E79" s="13" t="s">
        <v>236</v>
      </c>
      <c r="F79" s="14" t="s">
        <v>93</v>
      </c>
      <c r="G79" s="15">
        <v>535.1</v>
      </c>
      <c r="H79" s="15"/>
      <c r="I79" s="15">
        <f>G79+H79</f>
        <v>535.1</v>
      </c>
      <c r="J79" s="15">
        <v>535.1</v>
      </c>
      <c r="K79" s="15"/>
      <c r="L79" s="15">
        <f>J79+K79</f>
        <v>535.1</v>
      </c>
    </row>
    <row r="80" spans="1:12" ht="22.5">
      <c r="A80" s="49"/>
      <c r="B80" s="19" t="s">
        <v>415</v>
      </c>
      <c r="C80" s="13" t="s">
        <v>8</v>
      </c>
      <c r="D80" s="13" t="s">
        <v>26</v>
      </c>
      <c r="E80" s="13" t="s">
        <v>237</v>
      </c>
      <c r="F80" s="14"/>
      <c r="G80" s="15">
        <f t="shared" ref="G80:I80" si="62">SUM(G81:G83)</f>
        <v>437</v>
      </c>
      <c r="H80" s="15">
        <f t="shared" si="62"/>
        <v>0</v>
      </c>
      <c r="I80" s="15">
        <f t="shared" si="62"/>
        <v>437</v>
      </c>
      <c r="J80" s="15">
        <f t="shared" ref="J80:L80" si="63">SUM(J81:J83)</f>
        <v>437</v>
      </c>
      <c r="K80" s="15">
        <f t="shared" si="63"/>
        <v>0</v>
      </c>
      <c r="L80" s="15">
        <f t="shared" si="63"/>
        <v>437</v>
      </c>
    </row>
    <row r="81" spans="1:12" ht="22.5">
      <c r="A81" s="49"/>
      <c r="B81" s="19" t="s">
        <v>14</v>
      </c>
      <c r="C81" s="13" t="s">
        <v>8</v>
      </c>
      <c r="D81" s="13" t="s">
        <v>26</v>
      </c>
      <c r="E81" s="13" t="s">
        <v>237</v>
      </c>
      <c r="F81" s="14" t="s">
        <v>20</v>
      </c>
      <c r="G81" s="15">
        <v>133.30000000000001</v>
      </c>
      <c r="H81" s="15"/>
      <c r="I81" s="15">
        <f>G81+H81</f>
        <v>133.30000000000001</v>
      </c>
      <c r="J81" s="15">
        <v>133.30000000000001</v>
      </c>
      <c r="K81" s="15"/>
      <c r="L81" s="15">
        <f>J81+K81</f>
        <v>133.30000000000001</v>
      </c>
    </row>
    <row r="82" spans="1:12" ht="33.75">
      <c r="A82" s="49"/>
      <c r="B82" s="19" t="s">
        <v>92</v>
      </c>
      <c r="C82" s="13" t="s">
        <v>8</v>
      </c>
      <c r="D82" s="13" t="s">
        <v>26</v>
      </c>
      <c r="E82" s="13" t="s">
        <v>237</v>
      </c>
      <c r="F82" s="14" t="s">
        <v>93</v>
      </c>
      <c r="G82" s="15">
        <v>40.200000000000003</v>
      </c>
      <c r="H82" s="15"/>
      <c r="I82" s="15">
        <f>G82+H82</f>
        <v>40.200000000000003</v>
      </c>
      <c r="J82" s="15">
        <v>40.200000000000003</v>
      </c>
      <c r="K82" s="15"/>
      <c r="L82" s="15">
        <f>J82+K82</f>
        <v>40.200000000000003</v>
      </c>
    </row>
    <row r="83" spans="1:12" ht="22.5">
      <c r="A83" s="49"/>
      <c r="B83" s="19" t="s">
        <v>95</v>
      </c>
      <c r="C83" s="13" t="s">
        <v>8</v>
      </c>
      <c r="D83" s="13" t="s">
        <v>26</v>
      </c>
      <c r="E83" s="13" t="s">
        <v>237</v>
      </c>
      <c r="F83" s="14" t="s">
        <v>22</v>
      </c>
      <c r="G83" s="15">
        <v>263.5</v>
      </c>
      <c r="H83" s="15"/>
      <c r="I83" s="15">
        <f>G83+H83</f>
        <v>263.5</v>
      </c>
      <c r="J83" s="15">
        <v>263.5</v>
      </c>
      <c r="K83" s="15"/>
      <c r="L83" s="15">
        <f>J83+K83</f>
        <v>263.5</v>
      </c>
    </row>
    <row r="84" spans="1:12">
      <c r="A84" s="49" t="s">
        <v>32</v>
      </c>
      <c r="B84" s="53" t="s">
        <v>29</v>
      </c>
      <c r="C84" s="46" t="s">
        <v>8</v>
      </c>
      <c r="D84" s="46" t="s">
        <v>30</v>
      </c>
      <c r="E84" s="46"/>
      <c r="F84" s="61"/>
      <c r="G84" s="59">
        <f t="shared" ref="G84:L86" si="64">G85</f>
        <v>2000</v>
      </c>
      <c r="H84" s="59">
        <f t="shared" si="64"/>
        <v>0</v>
      </c>
      <c r="I84" s="59">
        <f t="shared" si="64"/>
        <v>2000</v>
      </c>
      <c r="J84" s="59">
        <f t="shared" si="64"/>
        <v>2000</v>
      </c>
      <c r="K84" s="59">
        <f t="shared" si="64"/>
        <v>0</v>
      </c>
      <c r="L84" s="59">
        <f t="shared" si="64"/>
        <v>2000</v>
      </c>
    </row>
    <row r="85" spans="1:12">
      <c r="A85" s="49"/>
      <c r="B85" s="19" t="s">
        <v>180</v>
      </c>
      <c r="C85" s="50" t="s">
        <v>8</v>
      </c>
      <c r="D85" s="50" t="s">
        <v>30</v>
      </c>
      <c r="E85" s="50" t="s">
        <v>164</v>
      </c>
      <c r="F85" s="50"/>
      <c r="G85" s="15">
        <f t="shared" si="64"/>
        <v>2000</v>
      </c>
      <c r="H85" s="15">
        <f t="shared" si="64"/>
        <v>0</v>
      </c>
      <c r="I85" s="15">
        <f t="shared" si="64"/>
        <v>2000</v>
      </c>
      <c r="J85" s="15">
        <f t="shared" si="64"/>
        <v>2000</v>
      </c>
      <c r="K85" s="15">
        <f t="shared" si="64"/>
        <v>0</v>
      </c>
      <c r="L85" s="15">
        <f t="shared" si="64"/>
        <v>2000</v>
      </c>
    </row>
    <row r="86" spans="1:12" ht="33.75">
      <c r="A86" s="49"/>
      <c r="B86" s="21" t="s">
        <v>241</v>
      </c>
      <c r="C86" s="13" t="s">
        <v>8</v>
      </c>
      <c r="D86" s="13" t="s">
        <v>30</v>
      </c>
      <c r="E86" s="13" t="s">
        <v>242</v>
      </c>
      <c r="F86" s="13"/>
      <c r="G86" s="15">
        <f t="shared" si="64"/>
        <v>2000</v>
      </c>
      <c r="H86" s="15">
        <f t="shared" si="64"/>
        <v>0</v>
      </c>
      <c r="I86" s="15">
        <f t="shared" si="64"/>
        <v>2000</v>
      </c>
      <c r="J86" s="15">
        <f t="shared" si="64"/>
        <v>2000</v>
      </c>
      <c r="K86" s="15">
        <f t="shared" si="64"/>
        <v>0</v>
      </c>
      <c r="L86" s="15">
        <f t="shared" si="64"/>
        <v>2000</v>
      </c>
    </row>
    <row r="87" spans="1:12">
      <c r="A87" s="49"/>
      <c r="B87" s="21" t="s">
        <v>31</v>
      </c>
      <c r="C87" s="13" t="s">
        <v>8</v>
      </c>
      <c r="D87" s="13" t="s">
        <v>30</v>
      </c>
      <c r="E87" s="13" t="s">
        <v>242</v>
      </c>
      <c r="F87" s="13">
        <v>870</v>
      </c>
      <c r="G87" s="15">
        <v>2000</v>
      </c>
      <c r="H87" s="15"/>
      <c r="I87" s="15">
        <f>G87+H87</f>
        <v>2000</v>
      </c>
      <c r="J87" s="15">
        <v>2000</v>
      </c>
      <c r="K87" s="15"/>
      <c r="L87" s="15">
        <f>J87+K87</f>
        <v>2000</v>
      </c>
    </row>
    <row r="88" spans="1:12">
      <c r="A88" s="49" t="s">
        <v>177</v>
      </c>
      <c r="B88" s="53" t="s">
        <v>33</v>
      </c>
      <c r="C88" s="46" t="s">
        <v>8</v>
      </c>
      <c r="D88" s="46" t="s">
        <v>34</v>
      </c>
      <c r="E88" s="46"/>
      <c r="F88" s="61"/>
      <c r="G88" s="16">
        <f t="shared" ref="G88:L88" si="65">G118+G96+G89+G114</f>
        <v>22898.000000000004</v>
      </c>
      <c r="H88" s="16">
        <f t="shared" si="65"/>
        <v>0</v>
      </c>
      <c r="I88" s="16">
        <f t="shared" si="65"/>
        <v>22898.000000000004</v>
      </c>
      <c r="J88" s="16">
        <f t="shared" si="65"/>
        <v>22946.600000000002</v>
      </c>
      <c r="K88" s="16">
        <f t="shared" si="65"/>
        <v>0</v>
      </c>
      <c r="L88" s="16">
        <f t="shared" si="65"/>
        <v>22946.600000000002</v>
      </c>
    </row>
    <row r="89" spans="1:12" ht="22.5">
      <c r="A89" s="49"/>
      <c r="B89" s="21" t="s">
        <v>189</v>
      </c>
      <c r="C89" s="13" t="s">
        <v>8</v>
      </c>
      <c r="D89" s="13" t="s">
        <v>34</v>
      </c>
      <c r="E89" s="13" t="s">
        <v>327</v>
      </c>
      <c r="F89" s="13"/>
      <c r="G89" s="15">
        <f t="shared" ref="G89:L89" si="66">G90</f>
        <v>1767.4</v>
      </c>
      <c r="H89" s="15">
        <f>H90</f>
        <v>0</v>
      </c>
      <c r="I89" s="15">
        <f t="shared" si="66"/>
        <v>1767.4</v>
      </c>
      <c r="J89" s="15">
        <f t="shared" si="66"/>
        <v>1816</v>
      </c>
      <c r="K89" s="15">
        <f>K90</f>
        <v>0</v>
      </c>
      <c r="L89" s="15">
        <f t="shared" si="66"/>
        <v>1816</v>
      </c>
    </row>
    <row r="90" spans="1:12" ht="22.5">
      <c r="A90" s="49"/>
      <c r="B90" s="21" t="s">
        <v>190</v>
      </c>
      <c r="C90" s="13" t="s">
        <v>8</v>
      </c>
      <c r="D90" s="13" t="s">
        <v>34</v>
      </c>
      <c r="E90" s="13" t="s">
        <v>191</v>
      </c>
      <c r="F90" s="13"/>
      <c r="G90" s="15">
        <f t="shared" ref="G90" si="67">G91+G93</f>
        <v>1767.4</v>
      </c>
      <c r="H90" s="15">
        <f t="shared" ref="H90:I90" si="68">H91+H93</f>
        <v>0</v>
      </c>
      <c r="I90" s="15">
        <f t="shared" si="68"/>
        <v>1767.4</v>
      </c>
      <c r="J90" s="15">
        <f t="shared" ref="J90:L90" si="69">J91+J93</f>
        <v>1816</v>
      </c>
      <c r="K90" s="15">
        <f t="shared" si="69"/>
        <v>0</v>
      </c>
      <c r="L90" s="15">
        <f t="shared" si="69"/>
        <v>1816</v>
      </c>
    </row>
    <row r="91" spans="1:12" ht="22.5">
      <c r="A91" s="49"/>
      <c r="B91" s="21" t="s">
        <v>336</v>
      </c>
      <c r="C91" s="13" t="s">
        <v>8</v>
      </c>
      <c r="D91" s="13" t="s">
        <v>34</v>
      </c>
      <c r="E91" s="13" t="s">
        <v>337</v>
      </c>
      <c r="F91" s="13"/>
      <c r="G91" s="15">
        <f t="shared" ref="G91:L91" si="70">G92</f>
        <v>1592.7</v>
      </c>
      <c r="H91" s="15">
        <f t="shared" si="70"/>
        <v>0</v>
      </c>
      <c r="I91" s="15">
        <f t="shared" si="70"/>
        <v>1592.7</v>
      </c>
      <c r="J91" s="15">
        <f t="shared" si="70"/>
        <v>1641.3</v>
      </c>
      <c r="K91" s="15">
        <f t="shared" si="70"/>
        <v>0</v>
      </c>
      <c r="L91" s="15">
        <f t="shared" si="70"/>
        <v>1641.3</v>
      </c>
    </row>
    <row r="92" spans="1:12" ht="22.5">
      <c r="A92" s="49"/>
      <c r="B92" s="19" t="s">
        <v>21</v>
      </c>
      <c r="C92" s="13" t="s">
        <v>8</v>
      </c>
      <c r="D92" s="13" t="s">
        <v>34</v>
      </c>
      <c r="E92" s="13" t="s">
        <v>337</v>
      </c>
      <c r="F92" s="13" t="s">
        <v>27</v>
      </c>
      <c r="G92" s="15">
        <v>1592.7</v>
      </c>
      <c r="H92" s="15"/>
      <c r="I92" s="15">
        <f>G92+H92</f>
        <v>1592.7</v>
      </c>
      <c r="J92" s="15">
        <v>1641.3</v>
      </c>
      <c r="K92" s="15"/>
      <c r="L92" s="15">
        <f>J92+K92</f>
        <v>1641.3</v>
      </c>
    </row>
    <row r="93" spans="1:12" ht="22.5">
      <c r="A93" s="49"/>
      <c r="B93" s="21" t="s">
        <v>328</v>
      </c>
      <c r="C93" s="13" t="s">
        <v>8</v>
      </c>
      <c r="D93" s="13" t="s">
        <v>34</v>
      </c>
      <c r="E93" s="13" t="s">
        <v>121</v>
      </c>
      <c r="F93" s="13"/>
      <c r="G93" s="15">
        <f t="shared" ref="G93:I93" si="71">SUM(G94:G95)</f>
        <v>174.7</v>
      </c>
      <c r="H93" s="15">
        <f t="shared" si="71"/>
        <v>0</v>
      </c>
      <c r="I93" s="15">
        <f t="shared" si="71"/>
        <v>174.7</v>
      </c>
      <c r="J93" s="15">
        <f t="shared" ref="J93" si="72">SUM(J94:J95)</f>
        <v>174.7</v>
      </c>
      <c r="K93" s="15">
        <f t="shared" ref="K93:L93" si="73">SUM(K94:K95)</f>
        <v>0</v>
      </c>
      <c r="L93" s="15">
        <f t="shared" si="73"/>
        <v>174.7</v>
      </c>
    </row>
    <row r="94" spans="1:12" ht="22.5">
      <c r="A94" s="49"/>
      <c r="B94" s="19" t="s">
        <v>21</v>
      </c>
      <c r="C94" s="13" t="s">
        <v>8</v>
      </c>
      <c r="D94" s="13" t="s">
        <v>34</v>
      </c>
      <c r="E94" s="13" t="s">
        <v>121</v>
      </c>
      <c r="F94" s="13" t="s">
        <v>27</v>
      </c>
      <c r="G94" s="15">
        <v>10.199999999999999</v>
      </c>
      <c r="H94" s="15"/>
      <c r="I94" s="15">
        <f>G94+H94</f>
        <v>10.199999999999999</v>
      </c>
      <c r="J94" s="15">
        <v>10.199999999999999</v>
      </c>
      <c r="K94" s="15"/>
      <c r="L94" s="15">
        <f>J94+K94</f>
        <v>10.199999999999999</v>
      </c>
    </row>
    <row r="95" spans="1:12" ht="22.5">
      <c r="A95" s="49"/>
      <c r="B95" s="19" t="s">
        <v>95</v>
      </c>
      <c r="C95" s="13" t="s">
        <v>8</v>
      </c>
      <c r="D95" s="13" t="s">
        <v>34</v>
      </c>
      <c r="E95" s="13" t="s">
        <v>121</v>
      </c>
      <c r="F95" s="13" t="s">
        <v>22</v>
      </c>
      <c r="G95" s="15">
        <v>164.5</v>
      </c>
      <c r="H95" s="15"/>
      <c r="I95" s="15">
        <f>G95+H95</f>
        <v>164.5</v>
      </c>
      <c r="J95" s="15">
        <v>164.5</v>
      </c>
      <c r="K95" s="15"/>
      <c r="L95" s="15">
        <f>J95+K95</f>
        <v>164.5</v>
      </c>
    </row>
    <row r="96" spans="1:12" ht="22.5">
      <c r="A96" s="49"/>
      <c r="B96" s="19" t="s">
        <v>184</v>
      </c>
      <c r="C96" s="13" t="s">
        <v>8</v>
      </c>
      <c r="D96" s="13" t="s">
        <v>34</v>
      </c>
      <c r="E96" s="13" t="s">
        <v>183</v>
      </c>
      <c r="F96" s="13"/>
      <c r="G96" s="15">
        <f t="shared" ref="G96:L96" si="74">G97+G111</f>
        <v>17962.7</v>
      </c>
      <c r="H96" s="15">
        <f t="shared" si="74"/>
        <v>0</v>
      </c>
      <c r="I96" s="15">
        <f t="shared" si="74"/>
        <v>17962.7</v>
      </c>
      <c r="J96" s="15">
        <f t="shared" si="74"/>
        <v>17962.7</v>
      </c>
      <c r="K96" s="15">
        <f t="shared" si="74"/>
        <v>0</v>
      </c>
      <c r="L96" s="15">
        <f t="shared" si="74"/>
        <v>17962.7</v>
      </c>
    </row>
    <row r="97" spans="1:12" ht="22.5">
      <c r="A97" s="49"/>
      <c r="B97" s="19" t="s">
        <v>302</v>
      </c>
      <c r="C97" s="13" t="s">
        <v>8</v>
      </c>
      <c r="D97" s="13" t="s">
        <v>34</v>
      </c>
      <c r="E97" s="14" t="s">
        <v>303</v>
      </c>
      <c r="F97" s="14"/>
      <c r="G97" s="15">
        <f t="shared" ref="G97:L97" si="75">G98</f>
        <v>17907.5</v>
      </c>
      <c r="H97" s="15">
        <f t="shared" si="75"/>
        <v>0</v>
      </c>
      <c r="I97" s="15">
        <f t="shared" si="75"/>
        <v>17907.5</v>
      </c>
      <c r="J97" s="15">
        <f t="shared" si="75"/>
        <v>17907.5</v>
      </c>
      <c r="K97" s="15">
        <f t="shared" si="75"/>
        <v>0</v>
      </c>
      <c r="L97" s="15">
        <f t="shared" si="75"/>
        <v>17907.5</v>
      </c>
    </row>
    <row r="98" spans="1:12" ht="22.5">
      <c r="A98" s="49"/>
      <c r="B98" s="21" t="s">
        <v>114</v>
      </c>
      <c r="C98" s="13" t="s">
        <v>8</v>
      </c>
      <c r="D98" s="13" t="s">
        <v>34</v>
      </c>
      <c r="E98" s="14" t="s">
        <v>244</v>
      </c>
      <c r="F98" s="14"/>
      <c r="G98" s="15">
        <f t="shared" ref="G98:L98" si="76">SUM(G99,G102,G108,)</f>
        <v>17907.5</v>
      </c>
      <c r="H98" s="15">
        <f t="shared" si="76"/>
        <v>0</v>
      </c>
      <c r="I98" s="15">
        <f t="shared" si="76"/>
        <v>17907.5</v>
      </c>
      <c r="J98" s="15">
        <f t="shared" si="76"/>
        <v>17907.5</v>
      </c>
      <c r="K98" s="15">
        <f t="shared" si="76"/>
        <v>0</v>
      </c>
      <c r="L98" s="15">
        <f t="shared" si="76"/>
        <v>17907.5</v>
      </c>
    </row>
    <row r="99" spans="1:12" ht="22.5">
      <c r="A99" s="49"/>
      <c r="B99" s="21" t="s">
        <v>115</v>
      </c>
      <c r="C99" s="13" t="s">
        <v>8</v>
      </c>
      <c r="D99" s="13" t="s">
        <v>34</v>
      </c>
      <c r="E99" s="14" t="s">
        <v>245</v>
      </c>
      <c r="F99" s="14"/>
      <c r="G99" s="15">
        <f t="shared" ref="G99" si="77">G100+G101</f>
        <v>12889.2</v>
      </c>
      <c r="H99" s="15">
        <f t="shared" ref="H99:I99" si="78">H100+H101</f>
        <v>0</v>
      </c>
      <c r="I99" s="15">
        <f t="shared" si="78"/>
        <v>12889.2</v>
      </c>
      <c r="J99" s="15">
        <f t="shared" ref="J99:L99" si="79">J100+J101</f>
        <v>12889.2</v>
      </c>
      <c r="K99" s="15">
        <f t="shared" si="79"/>
        <v>0</v>
      </c>
      <c r="L99" s="15">
        <f t="shared" si="79"/>
        <v>12889.2</v>
      </c>
    </row>
    <row r="100" spans="1:12">
      <c r="A100" s="49"/>
      <c r="B100" s="21" t="s">
        <v>162</v>
      </c>
      <c r="C100" s="13" t="s">
        <v>8</v>
      </c>
      <c r="D100" s="13" t="s">
        <v>34</v>
      </c>
      <c r="E100" s="14" t="s">
        <v>245</v>
      </c>
      <c r="F100" s="14" t="s">
        <v>35</v>
      </c>
      <c r="G100" s="15">
        <v>9899.5</v>
      </c>
      <c r="H100" s="15"/>
      <c r="I100" s="15">
        <f>G100+H100</f>
        <v>9899.5</v>
      </c>
      <c r="J100" s="15">
        <v>9899.5</v>
      </c>
      <c r="K100" s="15"/>
      <c r="L100" s="15">
        <f>J100+K100</f>
        <v>9899.5</v>
      </c>
    </row>
    <row r="101" spans="1:12" ht="22.5">
      <c r="A101" s="49"/>
      <c r="B101" s="21" t="s">
        <v>163</v>
      </c>
      <c r="C101" s="13" t="s">
        <v>8</v>
      </c>
      <c r="D101" s="13" t="s">
        <v>34</v>
      </c>
      <c r="E101" s="14" t="s">
        <v>245</v>
      </c>
      <c r="F101" s="14" t="s">
        <v>116</v>
      </c>
      <c r="G101" s="15">
        <v>2989.7</v>
      </c>
      <c r="H101" s="15"/>
      <c r="I101" s="15">
        <f>G101+H101</f>
        <v>2989.7</v>
      </c>
      <c r="J101" s="15">
        <v>2989.7</v>
      </c>
      <c r="K101" s="15"/>
      <c r="L101" s="15">
        <f>J101+K101</f>
        <v>2989.7</v>
      </c>
    </row>
    <row r="102" spans="1:12" ht="22.5">
      <c r="A102" s="49"/>
      <c r="B102" s="21" t="s">
        <v>117</v>
      </c>
      <c r="C102" s="13" t="s">
        <v>8</v>
      </c>
      <c r="D102" s="13" t="s">
        <v>34</v>
      </c>
      <c r="E102" s="14" t="s">
        <v>246</v>
      </c>
      <c r="F102" s="14"/>
      <c r="G102" s="15">
        <f t="shared" ref="G102:L102" si="80">SUM(G103:G107)</f>
        <v>4386.5000000000009</v>
      </c>
      <c r="H102" s="15">
        <f t="shared" si="80"/>
        <v>0</v>
      </c>
      <c r="I102" s="15">
        <f t="shared" si="80"/>
        <v>4386.5000000000009</v>
      </c>
      <c r="J102" s="15">
        <f t="shared" si="80"/>
        <v>4386.5000000000009</v>
      </c>
      <c r="K102" s="15">
        <f t="shared" si="80"/>
        <v>0</v>
      </c>
      <c r="L102" s="15">
        <f t="shared" si="80"/>
        <v>4386.5000000000009</v>
      </c>
    </row>
    <row r="103" spans="1:12" ht="22.5">
      <c r="A103" s="49"/>
      <c r="B103" s="21" t="s">
        <v>21</v>
      </c>
      <c r="C103" s="13" t="s">
        <v>8</v>
      </c>
      <c r="D103" s="13" t="s">
        <v>34</v>
      </c>
      <c r="E103" s="14" t="s">
        <v>246</v>
      </c>
      <c r="F103" s="14" t="s">
        <v>27</v>
      </c>
      <c r="G103" s="15">
        <v>363.5</v>
      </c>
      <c r="H103" s="15"/>
      <c r="I103" s="15">
        <f t="shared" ref="I103:I106" si="81">G103+H103</f>
        <v>363.5</v>
      </c>
      <c r="J103" s="15">
        <v>363.5</v>
      </c>
      <c r="K103" s="15"/>
      <c r="L103" s="15">
        <f t="shared" ref="L103:L106" si="82">J103+K103</f>
        <v>363.5</v>
      </c>
    </row>
    <row r="104" spans="1:12" ht="22.5">
      <c r="A104" s="49"/>
      <c r="B104" s="21" t="s">
        <v>95</v>
      </c>
      <c r="C104" s="13" t="s">
        <v>8</v>
      </c>
      <c r="D104" s="13" t="s">
        <v>34</v>
      </c>
      <c r="E104" s="14" t="s">
        <v>246</v>
      </c>
      <c r="F104" s="14" t="s">
        <v>22</v>
      </c>
      <c r="G104" s="15">
        <v>3779.6000000000004</v>
      </c>
      <c r="H104" s="15"/>
      <c r="I104" s="15">
        <f t="shared" si="81"/>
        <v>3779.6000000000004</v>
      </c>
      <c r="J104" s="15">
        <v>3779.6</v>
      </c>
      <c r="K104" s="15"/>
      <c r="L104" s="15">
        <f t="shared" si="82"/>
        <v>3779.6</v>
      </c>
    </row>
    <row r="105" spans="1:12">
      <c r="A105" s="49"/>
      <c r="B105" s="21" t="s">
        <v>23</v>
      </c>
      <c r="C105" s="13" t="s">
        <v>8</v>
      </c>
      <c r="D105" s="13" t="s">
        <v>34</v>
      </c>
      <c r="E105" s="14" t="s">
        <v>246</v>
      </c>
      <c r="F105" s="14" t="s">
        <v>103</v>
      </c>
      <c r="G105" s="15">
        <v>229.60000000000002</v>
      </c>
      <c r="H105" s="15"/>
      <c r="I105" s="15">
        <f t="shared" si="81"/>
        <v>229.60000000000002</v>
      </c>
      <c r="J105" s="15">
        <v>229.6</v>
      </c>
      <c r="K105" s="15"/>
      <c r="L105" s="15">
        <f t="shared" si="82"/>
        <v>229.6</v>
      </c>
    </row>
    <row r="106" spans="1:12">
      <c r="A106" s="49"/>
      <c r="B106" s="21" t="s">
        <v>104</v>
      </c>
      <c r="C106" s="13" t="s">
        <v>8</v>
      </c>
      <c r="D106" s="13" t="s">
        <v>34</v>
      </c>
      <c r="E106" s="14" t="s">
        <v>246</v>
      </c>
      <c r="F106" s="14" t="s">
        <v>36</v>
      </c>
      <c r="G106" s="15">
        <v>8.8000000000000007</v>
      </c>
      <c r="H106" s="15"/>
      <c r="I106" s="15">
        <f t="shared" si="81"/>
        <v>8.8000000000000007</v>
      </c>
      <c r="J106" s="15">
        <v>8.8000000000000007</v>
      </c>
      <c r="K106" s="15"/>
      <c r="L106" s="15">
        <f t="shared" si="82"/>
        <v>8.8000000000000007</v>
      </c>
    </row>
    <row r="107" spans="1:12">
      <c r="A107" s="49"/>
      <c r="B107" s="21" t="s">
        <v>111</v>
      </c>
      <c r="C107" s="13" t="s">
        <v>8</v>
      </c>
      <c r="D107" s="13" t="s">
        <v>34</v>
      </c>
      <c r="E107" s="14" t="s">
        <v>246</v>
      </c>
      <c r="F107" s="14" t="s">
        <v>112</v>
      </c>
      <c r="G107" s="15">
        <v>5</v>
      </c>
      <c r="H107" s="15"/>
      <c r="I107" s="15">
        <f>G107+H107</f>
        <v>5</v>
      </c>
      <c r="J107" s="15">
        <v>5</v>
      </c>
      <c r="K107" s="15"/>
      <c r="L107" s="15">
        <f>J107+K107</f>
        <v>5</v>
      </c>
    </row>
    <row r="108" spans="1:12" ht="22.5">
      <c r="A108" s="49"/>
      <c r="B108" s="21" t="s">
        <v>243</v>
      </c>
      <c r="C108" s="13" t="s">
        <v>8</v>
      </c>
      <c r="D108" s="13" t="s">
        <v>34</v>
      </c>
      <c r="E108" s="14" t="s">
        <v>247</v>
      </c>
      <c r="F108" s="14"/>
      <c r="G108" s="15">
        <f t="shared" ref="G108:I108" si="83">SUM(G109:G110)</f>
        <v>631.79999999999995</v>
      </c>
      <c r="H108" s="15">
        <f t="shared" si="83"/>
        <v>0</v>
      </c>
      <c r="I108" s="15">
        <f t="shared" si="83"/>
        <v>631.79999999999995</v>
      </c>
      <c r="J108" s="15">
        <f t="shared" ref="J108:L108" si="84">SUM(J109:J110)</f>
        <v>631.80000000000007</v>
      </c>
      <c r="K108" s="15">
        <f t="shared" si="84"/>
        <v>0</v>
      </c>
      <c r="L108" s="15">
        <f t="shared" si="84"/>
        <v>631.80000000000007</v>
      </c>
    </row>
    <row r="109" spans="1:12" ht="22.5">
      <c r="A109" s="49"/>
      <c r="B109" s="21" t="s">
        <v>95</v>
      </c>
      <c r="C109" s="13" t="s">
        <v>8</v>
      </c>
      <c r="D109" s="13" t="s">
        <v>34</v>
      </c>
      <c r="E109" s="14" t="s">
        <v>247</v>
      </c>
      <c r="F109" s="14" t="s">
        <v>22</v>
      </c>
      <c r="G109" s="15">
        <v>23.6</v>
      </c>
      <c r="H109" s="15"/>
      <c r="I109" s="15">
        <f>G109+H109</f>
        <v>23.6</v>
      </c>
      <c r="J109" s="15">
        <v>23.6</v>
      </c>
      <c r="K109" s="15"/>
      <c r="L109" s="15">
        <f>J109+K109</f>
        <v>23.6</v>
      </c>
    </row>
    <row r="110" spans="1:12">
      <c r="A110" s="49"/>
      <c r="B110" s="21" t="s">
        <v>304</v>
      </c>
      <c r="C110" s="13" t="s">
        <v>8</v>
      </c>
      <c r="D110" s="13" t="s">
        <v>34</v>
      </c>
      <c r="E110" s="14" t="s">
        <v>247</v>
      </c>
      <c r="F110" s="14" t="s">
        <v>305</v>
      </c>
      <c r="G110" s="15">
        <v>608.19999999999993</v>
      </c>
      <c r="H110" s="15"/>
      <c r="I110" s="15">
        <f>G110+H110</f>
        <v>608.19999999999993</v>
      </c>
      <c r="J110" s="15">
        <v>608.20000000000005</v>
      </c>
      <c r="K110" s="15"/>
      <c r="L110" s="15">
        <f>J110+K110</f>
        <v>608.20000000000005</v>
      </c>
    </row>
    <row r="111" spans="1:12">
      <c r="A111" s="49"/>
      <c r="B111" s="21" t="s">
        <v>185</v>
      </c>
      <c r="C111" s="13" t="s">
        <v>8</v>
      </c>
      <c r="D111" s="13" t="s">
        <v>34</v>
      </c>
      <c r="E111" s="13" t="s">
        <v>186</v>
      </c>
      <c r="F111" s="14"/>
      <c r="G111" s="15">
        <f>G112</f>
        <v>55.2</v>
      </c>
      <c r="H111" s="15">
        <f t="shared" ref="H111:K112" si="85">H112</f>
        <v>0</v>
      </c>
      <c r="I111" s="15">
        <f>I112</f>
        <v>55.2</v>
      </c>
      <c r="J111" s="15">
        <f t="shared" si="85"/>
        <v>55.2</v>
      </c>
      <c r="K111" s="15">
        <f t="shared" si="85"/>
        <v>0</v>
      </c>
      <c r="L111" s="15">
        <f>L112</f>
        <v>55.2</v>
      </c>
    </row>
    <row r="112" spans="1:12">
      <c r="A112" s="49"/>
      <c r="B112" s="21" t="s">
        <v>279</v>
      </c>
      <c r="C112" s="13" t="s">
        <v>8</v>
      </c>
      <c r="D112" s="13" t="s">
        <v>34</v>
      </c>
      <c r="E112" s="13" t="s">
        <v>122</v>
      </c>
      <c r="F112" s="14"/>
      <c r="G112" s="15">
        <f>G113</f>
        <v>55.2</v>
      </c>
      <c r="H112" s="15">
        <f t="shared" si="85"/>
        <v>0</v>
      </c>
      <c r="I112" s="15">
        <f>I113</f>
        <v>55.2</v>
      </c>
      <c r="J112" s="15">
        <f t="shared" si="85"/>
        <v>55.2</v>
      </c>
      <c r="K112" s="15">
        <f t="shared" si="85"/>
        <v>0</v>
      </c>
      <c r="L112" s="15">
        <f>L113</f>
        <v>55.2</v>
      </c>
    </row>
    <row r="113" spans="1:12">
      <c r="A113" s="49"/>
      <c r="B113" s="21" t="s">
        <v>96</v>
      </c>
      <c r="C113" s="13" t="s">
        <v>8</v>
      </c>
      <c r="D113" s="13" t="s">
        <v>34</v>
      </c>
      <c r="E113" s="13" t="s">
        <v>122</v>
      </c>
      <c r="F113" s="14" t="s">
        <v>36</v>
      </c>
      <c r="G113" s="15">
        <v>55.2</v>
      </c>
      <c r="H113" s="15"/>
      <c r="I113" s="15">
        <f>G113+H113</f>
        <v>55.2</v>
      </c>
      <c r="J113" s="15">
        <v>55.2</v>
      </c>
      <c r="K113" s="15"/>
      <c r="L113" s="15">
        <f>J113+K113</f>
        <v>55.2</v>
      </c>
    </row>
    <row r="114" spans="1:12" ht="33.75">
      <c r="A114" s="49"/>
      <c r="B114" s="12" t="s">
        <v>309</v>
      </c>
      <c r="C114" s="13" t="s">
        <v>8</v>
      </c>
      <c r="D114" s="13" t="s">
        <v>34</v>
      </c>
      <c r="E114" s="13" t="s">
        <v>196</v>
      </c>
      <c r="F114" s="13"/>
      <c r="G114" s="15">
        <f t="shared" ref="G114:L116" si="86">G115</f>
        <v>371</v>
      </c>
      <c r="H114" s="15">
        <f t="shared" si="86"/>
        <v>0</v>
      </c>
      <c r="I114" s="15">
        <f t="shared" si="86"/>
        <v>371</v>
      </c>
      <c r="J114" s="15">
        <f t="shared" si="86"/>
        <v>371</v>
      </c>
      <c r="K114" s="15">
        <f t="shared" si="86"/>
        <v>0</v>
      </c>
      <c r="L114" s="15">
        <f t="shared" si="86"/>
        <v>371</v>
      </c>
    </row>
    <row r="115" spans="1:12">
      <c r="A115" s="49"/>
      <c r="B115" s="21" t="s">
        <v>320</v>
      </c>
      <c r="C115" s="13" t="s">
        <v>8</v>
      </c>
      <c r="D115" s="13" t="s">
        <v>34</v>
      </c>
      <c r="E115" s="13" t="s">
        <v>200</v>
      </c>
      <c r="F115" s="13"/>
      <c r="G115" s="15">
        <f t="shared" si="86"/>
        <v>371</v>
      </c>
      <c r="H115" s="15">
        <f t="shared" si="86"/>
        <v>0</v>
      </c>
      <c r="I115" s="15">
        <f t="shared" si="86"/>
        <v>371</v>
      </c>
      <c r="J115" s="15">
        <f t="shared" si="86"/>
        <v>371</v>
      </c>
      <c r="K115" s="15">
        <f t="shared" si="86"/>
        <v>0</v>
      </c>
      <c r="L115" s="15">
        <f t="shared" si="86"/>
        <v>371</v>
      </c>
    </row>
    <row r="116" spans="1:12">
      <c r="A116" s="49"/>
      <c r="B116" s="21" t="s">
        <v>321</v>
      </c>
      <c r="C116" s="13" t="s">
        <v>8</v>
      </c>
      <c r="D116" s="13" t="s">
        <v>34</v>
      </c>
      <c r="E116" s="13" t="s">
        <v>322</v>
      </c>
      <c r="F116" s="13"/>
      <c r="G116" s="15">
        <f t="shared" si="86"/>
        <v>371</v>
      </c>
      <c r="H116" s="15">
        <f t="shared" si="86"/>
        <v>0</v>
      </c>
      <c r="I116" s="15">
        <f t="shared" si="86"/>
        <v>371</v>
      </c>
      <c r="J116" s="15">
        <f t="shared" si="86"/>
        <v>371</v>
      </c>
      <c r="K116" s="15">
        <f t="shared" si="86"/>
        <v>0</v>
      </c>
      <c r="L116" s="15">
        <f t="shared" si="86"/>
        <v>371</v>
      </c>
    </row>
    <row r="117" spans="1:12" ht="22.5">
      <c r="A117" s="49"/>
      <c r="B117" s="19" t="s">
        <v>95</v>
      </c>
      <c r="C117" s="13" t="s">
        <v>8</v>
      </c>
      <c r="D117" s="13" t="s">
        <v>34</v>
      </c>
      <c r="E117" s="13" t="s">
        <v>322</v>
      </c>
      <c r="F117" s="13" t="s">
        <v>22</v>
      </c>
      <c r="G117" s="15">
        <v>371</v>
      </c>
      <c r="H117" s="15"/>
      <c r="I117" s="15">
        <f>G117+H117</f>
        <v>371</v>
      </c>
      <c r="J117" s="15">
        <v>371</v>
      </c>
      <c r="K117" s="15"/>
      <c r="L117" s="15">
        <f>J117+K117</f>
        <v>371</v>
      </c>
    </row>
    <row r="118" spans="1:12">
      <c r="A118" s="49"/>
      <c r="B118" s="19" t="s">
        <v>180</v>
      </c>
      <c r="C118" s="13" t="s">
        <v>8</v>
      </c>
      <c r="D118" s="13" t="s">
        <v>34</v>
      </c>
      <c r="E118" s="13" t="s">
        <v>164</v>
      </c>
      <c r="F118" s="13"/>
      <c r="G118" s="15">
        <f>G119+G124+G129+G131+G136+G138+G143+G146</f>
        <v>2796.9</v>
      </c>
      <c r="H118" s="15">
        <f>H119+H124+H129+H131+H136+H138+H143+H146</f>
        <v>0</v>
      </c>
      <c r="I118" s="15">
        <f>I119+I124+I129+I131+I136+I138+I143+I146</f>
        <v>2796.9</v>
      </c>
      <c r="J118" s="15">
        <f t="shared" ref="J118:L118" si="87">J119+J124+J129+J131+J136+J138+J143+J146</f>
        <v>2796.9</v>
      </c>
      <c r="K118" s="15">
        <f t="shared" si="87"/>
        <v>0</v>
      </c>
      <c r="L118" s="15">
        <f t="shared" si="87"/>
        <v>2796.9</v>
      </c>
    </row>
    <row r="119" spans="1:12">
      <c r="A119" s="49"/>
      <c r="B119" s="12" t="s">
        <v>107</v>
      </c>
      <c r="C119" s="13" t="s">
        <v>8</v>
      </c>
      <c r="D119" s="13" t="s">
        <v>34</v>
      </c>
      <c r="E119" s="13" t="s">
        <v>459</v>
      </c>
      <c r="F119" s="14"/>
      <c r="G119" s="15">
        <f t="shared" ref="G119" si="88">SUM(G120:G123)</f>
        <v>753.5</v>
      </c>
      <c r="H119" s="15">
        <f t="shared" ref="H119:L119" si="89">SUM(H120:H123)</f>
        <v>0</v>
      </c>
      <c r="I119" s="15">
        <f t="shared" si="89"/>
        <v>753.5</v>
      </c>
      <c r="J119" s="15">
        <f t="shared" si="89"/>
        <v>753.5</v>
      </c>
      <c r="K119" s="15">
        <f t="shared" si="89"/>
        <v>0</v>
      </c>
      <c r="L119" s="15">
        <f t="shared" si="89"/>
        <v>753.5</v>
      </c>
    </row>
    <row r="120" spans="1:12">
      <c r="A120" s="49"/>
      <c r="B120" s="12" t="s">
        <v>91</v>
      </c>
      <c r="C120" s="13" t="s">
        <v>8</v>
      </c>
      <c r="D120" s="13" t="s">
        <v>34</v>
      </c>
      <c r="E120" s="13" t="s">
        <v>459</v>
      </c>
      <c r="F120" s="14" t="s">
        <v>13</v>
      </c>
      <c r="G120" s="15">
        <v>339.9</v>
      </c>
      <c r="H120" s="15"/>
      <c r="I120" s="15">
        <f>G120+H120</f>
        <v>339.9</v>
      </c>
      <c r="J120" s="15">
        <v>339.9</v>
      </c>
      <c r="K120" s="15"/>
      <c r="L120" s="15">
        <f>J120+K120</f>
        <v>339.9</v>
      </c>
    </row>
    <row r="121" spans="1:12" ht="33.75">
      <c r="A121" s="49"/>
      <c r="B121" s="12" t="s">
        <v>92</v>
      </c>
      <c r="C121" s="13" t="s">
        <v>8</v>
      </c>
      <c r="D121" s="13" t="s">
        <v>34</v>
      </c>
      <c r="E121" s="13" t="s">
        <v>459</v>
      </c>
      <c r="F121" s="14" t="s">
        <v>93</v>
      </c>
      <c r="G121" s="15">
        <v>102.60000000000001</v>
      </c>
      <c r="H121" s="15"/>
      <c r="I121" s="15">
        <f>G121+H121</f>
        <v>102.60000000000001</v>
      </c>
      <c r="J121" s="15">
        <v>102.60000000000001</v>
      </c>
      <c r="K121" s="15"/>
      <c r="L121" s="15">
        <f>J121+K121</f>
        <v>102.60000000000001</v>
      </c>
    </row>
    <row r="122" spans="1:12" ht="22.5">
      <c r="A122" s="49"/>
      <c r="B122" s="12" t="s">
        <v>21</v>
      </c>
      <c r="C122" s="13" t="s">
        <v>8</v>
      </c>
      <c r="D122" s="13" t="s">
        <v>34</v>
      </c>
      <c r="E122" s="13" t="s">
        <v>459</v>
      </c>
      <c r="F122" s="14">
        <v>242</v>
      </c>
      <c r="G122" s="15">
        <v>36.5</v>
      </c>
      <c r="H122" s="15"/>
      <c r="I122" s="15">
        <f>G122+H122</f>
        <v>36.5</v>
      </c>
      <c r="J122" s="15">
        <v>36.5</v>
      </c>
      <c r="K122" s="15"/>
      <c r="L122" s="15">
        <f>J122+K122</f>
        <v>36.5</v>
      </c>
    </row>
    <row r="123" spans="1:12" ht="22.5">
      <c r="A123" s="49"/>
      <c r="B123" s="12" t="s">
        <v>95</v>
      </c>
      <c r="C123" s="13" t="s">
        <v>8</v>
      </c>
      <c r="D123" s="13" t="s">
        <v>34</v>
      </c>
      <c r="E123" s="13" t="s">
        <v>459</v>
      </c>
      <c r="F123" s="14">
        <v>244</v>
      </c>
      <c r="G123" s="15">
        <v>274.5</v>
      </c>
      <c r="H123" s="15"/>
      <c r="I123" s="15">
        <f>G123+H123</f>
        <v>274.5</v>
      </c>
      <c r="J123" s="15">
        <v>274.5</v>
      </c>
      <c r="K123" s="15"/>
      <c r="L123" s="15">
        <f>J123+K123</f>
        <v>274.5</v>
      </c>
    </row>
    <row r="124" spans="1:12">
      <c r="A124" s="49"/>
      <c r="B124" s="21" t="s">
        <v>107</v>
      </c>
      <c r="C124" s="13" t="s">
        <v>8</v>
      </c>
      <c r="D124" s="13" t="s">
        <v>34</v>
      </c>
      <c r="E124" s="13" t="s">
        <v>108</v>
      </c>
      <c r="F124" s="14"/>
      <c r="G124" s="15">
        <f t="shared" ref="G124:L124" si="90">SUM(G125:G128)</f>
        <v>0</v>
      </c>
      <c r="H124" s="15">
        <f t="shared" si="90"/>
        <v>0</v>
      </c>
      <c r="I124" s="15">
        <f t="shared" si="90"/>
        <v>0</v>
      </c>
      <c r="J124" s="15">
        <f t="shared" si="90"/>
        <v>0</v>
      </c>
      <c r="K124" s="15">
        <f t="shared" si="90"/>
        <v>0</v>
      </c>
      <c r="L124" s="15">
        <f t="shared" si="90"/>
        <v>0</v>
      </c>
    </row>
    <row r="125" spans="1:12">
      <c r="A125" s="49"/>
      <c r="B125" s="21" t="s">
        <v>91</v>
      </c>
      <c r="C125" s="13" t="s">
        <v>8</v>
      </c>
      <c r="D125" s="13" t="s">
        <v>34</v>
      </c>
      <c r="E125" s="13" t="s">
        <v>108</v>
      </c>
      <c r="F125" s="14" t="s">
        <v>13</v>
      </c>
      <c r="G125" s="15">
        <v>0</v>
      </c>
      <c r="H125" s="15">
        <v>0</v>
      </c>
      <c r="I125" s="15">
        <f>G125+H125</f>
        <v>0</v>
      </c>
      <c r="J125" s="15">
        <v>0</v>
      </c>
      <c r="K125" s="15">
        <v>0</v>
      </c>
      <c r="L125" s="15">
        <f>J125+K125</f>
        <v>0</v>
      </c>
    </row>
    <row r="126" spans="1:12" ht="33.75">
      <c r="A126" s="49"/>
      <c r="B126" s="21" t="s">
        <v>92</v>
      </c>
      <c r="C126" s="13" t="s">
        <v>8</v>
      </c>
      <c r="D126" s="13" t="s">
        <v>34</v>
      </c>
      <c r="E126" s="13" t="s">
        <v>108</v>
      </c>
      <c r="F126" s="14" t="s">
        <v>93</v>
      </c>
      <c r="G126" s="15">
        <v>0</v>
      </c>
      <c r="H126" s="15">
        <v>0</v>
      </c>
      <c r="I126" s="15">
        <f>G126+H126</f>
        <v>0</v>
      </c>
      <c r="J126" s="15">
        <v>0</v>
      </c>
      <c r="K126" s="15">
        <v>0</v>
      </c>
      <c r="L126" s="15">
        <f>J126+K126</f>
        <v>0</v>
      </c>
    </row>
    <row r="127" spans="1:12" ht="22.5">
      <c r="A127" s="49"/>
      <c r="B127" s="21" t="s">
        <v>21</v>
      </c>
      <c r="C127" s="13" t="s">
        <v>8</v>
      </c>
      <c r="D127" s="13" t="s">
        <v>34</v>
      </c>
      <c r="E127" s="13" t="s">
        <v>108</v>
      </c>
      <c r="F127" s="14">
        <v>242</v>
      </c>
      <c r="G127" s="15">
        <v>0</v>
      </c>
      <c r="H127" s="15">
        <v>0</v>
      </c>
      <c r="I127" s="15">
        <f>G127+H127</f>
        <v>0</v>
      </c>
      <c r="J127" s="15">
        <v>0</v>
      </c>
      <c r="K127" s="15">
        <v>0</v>
      </c>
      <c r="L127" s="15">
        <f>J127+K127</f>
        <v>0</v>
      </c>
    </row>
    <row r="128" spans="1:12" ht="22.5">
      <c r="A128" s="49"/>
      <c r="B128" s="21" t="s">
        <v>95</v>
      </c>
      <c r="C128" s="13" t="s">
        <v>8</v>
      </c>
      <c r="D128" s="13" t="s">
        <v>34</v>
      </c>
      <c r="E128" s="13" t="s">
        <v>108</v>
      </c>
      <c r="F128" s="14">
        <v>244</v>
      </c>
      <c r="G128" s="15">
        <v>0</v>
      </c>
      <c r="H128" s="15">
        <v>0</v>
      </c>
      <c r="I128" s="15">
        <f>G128+H128</f>
        <v>0</v>
      </c>
      <c r="J128" s="15">
        <v>0</v>
      </c>
      <c r="K128" s="15">
        <v>0</v>
      </c>
      <c r="L128" s="15">
        <f>J128+K128</f>
        <v>0</v>
      </c>
    </row>
    <row r="129" spans="1:12" ht="22.5">
      <c r="A129" s="49"/>
      <c r="B129" s="18" t="s">
        <v>221</v>
      </c>
      <c r="C129" s="13" t="s">
        <v>8</v>
      </c>
      <c r="D129" s="13" t="s">
        <v>34</v>
      </c>
      <c r="E129" s="14" t="s">
        <v>460</v>
      </c>
      <c r="F129" s="14"/>
      <c r="G129" s="15">
        <f t="shared" ref="G129:L129" si="91">G130</f>
        <v>72.400000000000006</v>
      </c>
      <c r="H129" s="15">
        <f t="shared" si="91"/>
        <v>0</v>
      </c>
      <c r="I129" s="15">
        <f t="shared" si="91"/>
        <v>72.400000000000006</v>
      </c>
      <c r="J129" s="15">
        <f t="shared" si="91"/>
        <v>72.400000000000006</v>
      </c>
      <c r="K129" s="15">
        <f t="shared" si="91"/>
        <v>0</v>
      </c>
      <c r="L129" s="15">
        <f t="shared" si="91"/>
        <v>72.400000000000006</v>
      </c>
    </row>
    <row r="130" spans="1:12" ht="22.5">
      <c r="A130" s="49"/>
      <c r="B130" s="12" t="s">
        <v>95</v>
      </c>
      <c r="C130" s="13" t="s">
        <v>8</v>
      </c>
      <c r="D130" s="13" t="s">
        <v>34</v>
      </c>
      <c r="E130" s="14" t="s">
        <v>460</v>
      </c>
      <c r="F130" s="14">
        <v>244</v>
      </c>
      <c r="G130" s="15">
        <v>72.400000000000006</v>
      </c>
      <c r="H130" s="15">
        <v>0</v>
      </c>
      <c r="I130" s="15">
        <f>G130+H130</f>
        <v>72.400000000000006</v>
      </c>
      <c r="J130" s="15">
        <v>72.400000000000006</v>
      </c>
      <c r="K130" s="15">
        <v>0</v>
      </c>
      <c r="L130" s="15">
        <f>J130+K130</f>
        <v>72.400000000000006</v>
      </c>
    </row>
    <row r="131" spans="1:12" ht="45">
      <c r="A131" s="49"/>
      <c r="B131" s="18" t="s">
        <v>220</v>
      </c>
      <c r="C131" s="13" t="s">
        <v>8</v>
      </c>
      <c r="D131" s="13" t="s">
        <v>34</v>
      </c>
      <c r="E131" s="14" t="s">
        <v>461</v>
      </c>
      <c r="F131" s="14"/>
      <c r="G131" s="15">
        <f t="shared" ref="G131:L131" si="92">SUM(G132:G135)</f>
        <v>252.5</v>
      </c>
      <c r="H131" s="15">
        <f t="shared" si="92"/>
        <v>0</v>
      </c>
      <c r="I131" s="15">
        <f t="shared" si="92"/>
        <v>252.5</v>
      </c>
      <c r="J131" s="15">
        <f t="shared" si="92"/>
        <v>252.5</v>
      </c>
      <c r="K131" s="15">
        <f t="shared" si="92"/>
        <v>0</v>
      </c>
      <c r="L131" s="15">
        <f t="shared" si="92"/>
        <v>252.5</v>
      </c>
    </row>
    <row r="132" spans="1:12">
      <c r="A132" s="49"/>
      <c r="B132" s="12" t="s">
        <v>91</v>
      </c>
      <c r="C132" s="13" t="s">
        <v>8</v>
      </c>
      <c r="D132" s="13" t="s">
        <v>34</v>
      </c>
      <c r="E132" s="14" t="s">
        <v>461</v>
      </c>
      <c r="F132" s="14" t="s">
        <v>13</v>
      </c>
      <c r="G132" s="15">
        <v>84</v>
      </c>
      <c r="H132" s="15"/>
      <c r="I132" s="15">
        <f>G132+H132</f>
        <v>84</v>
      </c>
      <c r="J132" s="15">
        <v>84</v>
      </c>
      <c r="K132" s="15"/>
      <c r="L132" s="15">
        <f>J132+K132</f>
        <v>84</v>
      </c>
    </row>
    <row r="133" spans="1:12" ht="33.75">
      <c r="A133" s="49"/>
      <c r="B133" s="12" t="s">
        <v>92</v>
      </c>
      <c r="C133" s="13" t="s">
        <v>8</v>
      </c>
      <c r="D133" s="13" t="s">
        <v>34</v>
      </c>
      <c r="E133" s="14" t="s">
        <v>461</v>
      </c>
      <c r="F133" s="14" t="s">
        <v>93</v>
      </c>
      <c r="G133" s="15">
        <v>25.4</v>
      </c>
      <c r="H133" s="15"/>
      <c r="I133" s="15">
        <f>G133+H133</f>
        <v>25.4</v>
      </c>
      <c r="J133" s="15">
        <v>25.4</v>
      </c>
      <c r="K133" s="15"/>
      <c r="L133" s="15">
        <f>J133+K133</f>
        <v>25.4</v>
      </c>
    </row>
    <row r="134" spans="1:12" ht="22.5">
      <c r="A134" s="49"/>
      <c r="B134" s="12" t="s">
        <v>21</v>
      </c>
      <c r="C134" s="13" t="s">
        <v>8</v>
      </c>
      <c r="D134" s="13" t="s">
        <v>34</v>
      </c>
      <c r="E134" s="14" t="s">
        <v>461</v>
      </c>
      <c r="F134" s="14" t="s">
        <v>27</v>
      </c>
      <c r="G134" s="15">
        <v>48.400000000000006</v>
      </c>
      <c r="H134" s="15"/>
      <c r="I134" s="15">
        <f>G134+H134</f>
        <v>48.400000000000006</v>
      </c>
      <c r="J134" s="15">
        <v>48.400000000000006</v>
      </c>
      <c r="K134" s="15"/>
      <c r="L134" s="15">
        <f>J134+K134</f>
        <v>48.400000000000006</v>
      </c>
    </row>
    <row r="135" spans="1:12" ht="22.5">
      <c r="A135" s="49"/>
      <c r="B135" s="12" t="s">
        <v>95</v>
      </c>
      <c r="C135" s="13" t="s">
        <v>8</v>
      </c>
      <c r="D135" s="13" t="s">
        <v>34</v>
      </c>
      <c r="E135" s="14" t="s">
        <v>461</v>
      </c>
      <c r="F135" s="14">
        <v>244</v>
      </c>
      <c r="G135" s="15">
        <v>94.7</v>
      </c>
      <c r="H135" s="15"/>
      <c r="I135" s="15">
        <f>G135+H135</f>
        <v>94.7</v>
      </c>
      <c r="J135" s="15">
        <v>94.7</v>
      </c>
      <c r="K135" s="15"/>
      <c r="L135" s="15">
        <f>J135+K135</f>
        <v>94.7</v>
      </c>
    </row>
    <row r="136" spans="1:12" ht="22.5">
      <c r="A136" s="49"/>
      <c r="B136" s="20" t="s">
        <v>221</v>
      </c>
      <c r="C136" s="13" t="s">
        <v>8</v>
      </c>
      <c r="D136" s="13" t="s">
        <v>34</v>
      </c>
      <c r="E136" s="14" t="s">
        <v>109</v>
      </c>
      <c r="F136" s="14"/>
      <c r="G136" s="15">
        <f t="shared" ref="G136:L136" si="93">G137</f>
        <v>0</v>
      </c>
      <c r="H136" s="15">
        <f t="shared" si="93"/>
        <v>0</v>
      </c>
      <c r="I136" s="15">
        <f t="shared" si="93"/>
        <v>0</v>
      </c>
      <c r="J136" s="15">
        <f t="shared" si="93"/>
        <v>0</v>
      </c>
      <c r="K136" s="15">
        <f t="shared" si="93"/>
        <v>0</v>
      </c>
      <c r="L136" s="15">
        <f t="shared" si="93"/>
        <v>0</v>
      </c>
    </row>
    <row r="137" spans="1:12" ht="22.5">
      <c r="A137" s="49"/>
      <c r="B137" s="21" t="s">
        <v>95</v>
      </c>
      <c r="C137" s="13" t="s">
        <v>8</v>
      </c>
      <c r="D137" s="13" t="s">
        <v>34</v>
      </c>
      <c r="E137" s="14" t="s">
        <v>109</v>
      </c>
      <c r="F137" s="14">
        <v>244</v>
      </c>
      <c r="G137" s="15">
        <v>0</v>
      </c>
      <c r="H137" s="15">
        <v>0</v>
      </c>
      <c r="I137" s="15">
        <f>G137+H137</f>
        <v>0</v>
      </c>
      <c r="J137" s="15">
        <v>0</v>
      </c>
      <c r="K137" s="15">
        <v>0</v>
      </c>
      <c r="L137" s="15">
        <f>J137+K137</f>
        <v>0</v>
      </c>
    </row>
    <row r="138" spans="1:12" ht="45">
      <c r="A138" s="49"/>
      <c r="B138" s="20" t="s">
        <v>220</v>
      </c>
      <c r="C138" s="13" t="s">
        <v>8</v>
      </c>
      <c r="D138" s="13" t="s">
        <v>34</v>
      </c>
      <c r="E138" s="14" t="s">
        <v>110</v>
      </c>
      <c r="F138" s="14"/>
      <c r="G138" s="15">
        <f t="shared" ref="G138:L138" si="94">SUM(G139:G142)</f>
        <v>0</v>
      </c>
      <c r="H138" s="15">
        <f t="shared" si="94"/>
        <v>0</v>
      </c>
      <c r="I138" s="15">
        <f t="shared" si="94"/>
        <v>0</v>
      </c>
      <c r="J138" s="15">
        <f t="shared" si="94"/>
        <v>0</v>
      </c>
      <c r="K138" s="15">
        <f t="shared" si="94"/>
        <v>0</v>
      </c>
      <c r="L138" s="15">
        <f t="shared" si="94"/>
        <v>0</v>
      </c>
    </row>
    <row r="139" spans="1:12">
      <c r="A139" s="49"/>
      <c r="B139" s="21" t="s">
        <v>91</v>
      </c>
      <c r="C139" s="13" t="s">
        <v>8</v>
      </c>
      <c r="D139" s="13" t="s">
        <v>34</v>
      </c>
      <c r="E139" s="14" t="s">
        <v>110</v>
      </c>
      <c r="F139" s="14" t="s">
        <v>13</v>
      </c>
      <c r="G139" s="15">
        <v>0</v>
      </c>
      <c r="H139" s="15"/>
      <c r="I139" s="15">
        <f>G139+H139</f>
        <v>0</v>
      </c>
      <c r="J139" s="15">
        <v>0</v>
      </c>
      <c r="K139" s="15"/>
      <c r="L139" s="15">
        <f>J139+K139</f>
        <v>0</v>
      </c>
    </row>
    <row r="140" spans="1:12" ht="33.75">
      <c r="A140" s="49"/>
      <c r="B140" s="21" t="s">
        <v>92</v>
      </c>
      <c r="C140" s="13" t="s">
        <v>8</v>
      </c>
      <c r="D140" s="13" t="s">
        <v>34</v>
      </c>
      <c r="E140" s="14" t="s">
        <v>110</v>
      </c>
      <c r="F140" s="14" t="s">
        <v>93</v>
      </c>
      <c r="G140" s="15">
        <v>0</v>
      </c>
      <c r="H140" s="15"/>
      <c r="I140" s="15">
        <f>G140+H140</f>
        <v>0</v>
      </c>
      <c r="J140" s="15">
        <v>0</v>
      </c>
      <c r="K140" s="15"/>
      <c r="L140" s="15">
        <f>J140+K140</f>
        <v>0</v>
      </c>
    </row>
    <row r="141" spans="1:12" ht="22.5">
      <c r="A141" s="49"/>
      <c r="B141" s="21" t="s">
        <v>21</v>
      </c>
      <c r="C141" s="13" t="s">
        <v>8</v>
      </c>
      <c r="D141" s="13" t="s">
        <v>34</v>
      </c>
      <c r="E141" s="14" t="s">
        <v>110</v>
      </c>
      <c r="F141" s="14" t="s">
        <v>27</v>
      </c>
      <c r="G141" s="15">
        <v>0</v>
      </c>
      <c r="H141" s="15"/>
      <c r="I141" s="15">
        <f>G141+H141</f>
        <v>0</v>
      </c>
      <c r="J141" s="15">
        <v>0</v>
      </c>
      <c r="K141" s="15"/>
      <c r="L141" s="15">
        <f>J141+K141</f>
        <v>0</v>
      </c>
    </row>
    <row r="142" spans="1:12" ht="22.5">
      <c r="A142" s="49"/>
      <c r="B142" s="21" t="s">
        <v>95</v>
      </c>
      <c r="C142" s="13" t="s">
        <v>8</v>
      </c>
      <c r="D142" s="13" t="s">
        <v>34</v>
      </c>
      <c r="E142" s="14" t="s">
        <v>110</v>
      </c>
      <c r="F142" s="14">
        <v>244</v>
      </c>
      <c r="G142" s="15">
        <v>0</v>
      </c>
      <c r="H142" s="15"/>
      <c r="I142" s="15">
        <f>G142+H142</f>
        <v>0</v>
      </c>
      <c r="J142" s="15">
        <v>0</v>
      </c>
      <c r="K142" s="15"/>
      <c r="L142" s="15">
        <f>J142+K142</f>
        <v>0</v>
      </c>
    </row>
    <row r="143" spans="1:12" ht="22.5">
      <c r="A143" s="49"/>
      <c r="B143" s="21" t="s">
        <v>345</v>
      </c>
      <c r="C143" s="13" t="s">
        <v>8</v>
      </c>
      <c r="D143" s="13" t="s">
        <v>34</v>
      </c>
      <c r="E143" s="14" t="s">
        <v>344</v>
      </c>
      <c r="F143" s="14"/>
      <c r="G143" s="15">
        <f t="shared" ref="G143:I143" si="95">SUM(G144:G145)</f>
        <v>1180.9000000000001</v>
      </c>
      <c r="H143" s="15">
        <f t="shared" si="95"/>
        <v>0</v>
      </c>
      <c r="I143" s="15">
        <f t="shared" si="95"/>
        <v>1180.9000000000001</v>
      </c>
      <c r="J143" s="15">
        <f t="shared" ref="J143:L143" si="96">SUM(J144:J145)</f>
        <v>1180.9000000000001</v>
      </c>
      <c r="K143" s="15">
        <f t="shared" si="96"/>
        <v>0</v>
      </c>
      <c r="L143" s="15">
        <f t="shared" si="96"/>
        <v>1180.9000000000001</v>
      </c>
    </row>
    <row r="144" spans="1:12" ht="22.5">
      <c r="A144" s="49"/>
      <c r="B144" s="21" t="s">
        <v>95</v>
      </c>
      <c r="C144" s="13" t="s">
        <v>8</v>
      </c>
      <c r="D144" s="13" t="s">
        <v>34</v>
      </c>
      <c r="E144" s="14" t="s">
        <v>344</v>
      </c>
      <c r="F144" s="14" t="s">
        <v>22</v>
      </c>
      <c r="G144" s="15">
        <v>280.89999999999998</v>
      </c>
      <c r="H144" s="15"/>
      <c r="I144" s="15">
        <f>G144+H144</f>
        <v>280.89999999999998</v>
      </c>
      <c r="J144" s="15">
        <v>280.89999999999998</v>
      </c>
      <c r="K144" s="15"/>
      <c r="L144" s="15">
        <f>J144+K144</f>
        <v>280.89999999999998</v>
      </c>
    </row>
    <row r="145" spans="1:12">
      <c r="A145" s="49"/>
      <c r="B145" s="21" t="s">
        <v>111</v>
      </c>
      <c r="C145" s="13" t="s">
        <v>8</v>
      </c>
      <c r="D145" s="13" t="s">
        <v>34</v>
      </c>
      <c r="E145" s="14" t="s">
        <v>344</v>
      </c>
      <c r="F145" s="14" t="s">
        <v>112</v>
      </c>
      <c r="G145" s="15">
        <v>900</v>
      </c>
      <c r="H145" s="15"/>
      <c r="I145" s="15">
        <f>G145+H145</f>
        <v>900</v>
      </c>
      <c r="J145" s="15">
        <v>900</v>
      </c>
      <c r="K145" s="15"/>
      <c r="L145" s="15">
        <f>J145+K145</f>
        <v>900</v>
      </c>
    </row>
    <row r="146" spans="1:12">
      <c r="A146" s="49"/>
      <c r="B146" s="21" t="s">
        <v>37</v>
      </c>
      <c r="C146" s="13" t="s">
        <v>8</v>
      </c>
      <c r="D146" s="13" t="s">
        <v>34</v>
      </c>
      <c r="E146" s="13" t="s">
        <v>113</v>
      </c>
      <c r="F146" s="13"/>
      <c r="G146" s="15">
        <f t="shared" ref="G146:I146" si="97">SUM(G147:G150)</f>
        <v>537.6</v>
      </c>
      <c r="H146" s="15">
        <f t="shared" si="97"/>
        <v>0</v>
      </c>
      <c r="I146" s="15">
        <f t="shared" si="97"/>
        <v>537.6</v>
      </c>
      <c r="J146" s="15">
        <f t="shared" ref="J146:L146" si="98">SUM(J147:J150)</f>
        <v>537.6</v>
      </c>
      <c r="K146" s="15">
        <f t="shared" si="98"/>
        <v>0</v>
      </c>
      <c r="L146" s="15">
        <f t="shared" si="98"/>
        <v>537.6</v>
      </c>
    </row>
    <row r="147" spans="1:12">
      <c r="A147" s="49"/>
      <c r="B147" s="21" t="s">
        <v>91</v>
      </c>
      <c r="C147" s="13" t="s">
        <v>8</v>
      </c>
      <c r="D147" s="13" t="s">
        <v>34</v>
      </c>
      <c r="E147" s="13" t="s">
        <v>113</v>
      </c>
      <c r="F147" s="14" t="s">
        <v>13</v>
      </c>
      <c r="G147" s="15">
        <v>294.39999999999998</v>
      </c>
      <c r="H147" s="15"/>
      <c r="I147" s="15">
        <f>G147+H147</f>
        <v>294.39999999999998</v>
      </c>
      <c r="J147" s="15">
        <v>294.39999999999998</v>
      </c>
      <c r="K147" s="15"/>
      <c r="L147" s="15">
        <f>J147+K147</f>
        <v>294.39999999999998</v>
      </c>
    </row>
    <row r="148" spans="1:12" ht="22.5">
      <c r="A148" s="49"/>
      <c r="B148" s="21" t="s">
        <v>14</v>
      </c>
      <c r="C148" s="13" t="s">
        <v>8</v>
      </c>
      <c r="D148" s="13" t="s">
        <v>34</v>
      </c>
      <c r="E148" s="13" t="s">
        <v>113</v>
      </c>
      <c r="F148" s="14" t="s">
        <v>20</v>
      </c>
      <c r="G148" s="15">
        <v>52.800000000000004</v>
      </c>
      <c r="H148" s="15"/>
      <c r="I148" s="15">
        <f>G148+H148</f>
        <v>52.800000000000004</v>
      </c>
      <c r="J148" s="15">
        <v>52.800000000000004</v>
      </c>
      <c r="K148" s="15"/>
      <c r="L148" s="15">
        <f>J148+K148</f>
        <v>52.800000000000004</v>
      </c>
    </row>
    <row r="149" spans="1:12" ht="33.75">
      <c r="A149" s="49"/>
      <c r="B149" s="21" t="s">
        <v>92</v>
      </c>
      <c r="C149" s="13" t="s">
        <v>8</v>
      </c>
      <c r="D149" s="13" t="s">
        <v>34</v>
      </c>
      <c r="E149" s="13" t="s">
        <v>113</v>
      </c>
      <c r="F149" s="14" t="s">
        <v>93</v>
      </c>
      <c r="G149" s="15">
        <v>104.9</v>
      </c>
      <c r="H149" s="15"/>
      <c r="I149" s="15">
        <f>G149+H149</f>
        <v>104.9</v>
      </c>
      <c r="J149" s="15">
        <v>104.9</v>
      </c>
      <c r="K149" s="15"/>
      <c r="L149" s="15">
        <f>J149+K149</f>
        <v>104.9</v>
      </c>
    </row>
    <row r="150" spans="1:12" ht="22.5">
      <c r="A150" s="49"/>
      <c r="B150" s="12" t="s">
        <v>95</v>
      </c>
      <c r="C150" s="13" t="s">
        <v>8</v>
      </c>
      <c r="D150" s="13" t="s">
        <v>34</v>
      </c>
      <c r="E150" s="13" t="s">
        <v>113</v>
      </c>
      <c r="F150" s="14" t="s">
        <v>22</v>
      </c>
      <c r="G150" s="15">
        <v>85.5</v>
      </c>
      <c r="H150" s="15"/>
      <c r="I150" s="15">
        <f>G150+H150</f>
        <v>85.5</v>
      </c>
      <c r="J150" s="15">
        <v>85.5</v>
      </c>
      <c r="K150" s="15"/>
      <c r="L150" s="15">
        <f>J150+K150</f>
        <v>85.5</v>
      </c>
    </row>
    <row r="151" spans="1:12">
      <c r="A151" s="45">
        <v>2</v>
      </c>
      <c r="B151" s="53" t="s">
        <v>399</v>
      </c>
      <c r="C151" s="33" t="s">
        <v>11</v>
      </c>
      <c r="D151" s="33" t="s">
        <v>54</v>
      </c>
      <c r="E151" s="33"/>
      <c r="F151" s="33"/>
      <c r="G151" s="16">
        <f t="shared" ref="G151:L154" si="99">G152</f>
        <v>261.5</v>
      </c>
      <c r="H151" s="16">
        <f t="shared" si="99"/>
        <v>0</v>
      </c>
      <c r="I151" s="16">
        <f t="shared" si="99"/>
        <v>261.5</v>
      </c>
      <c r="J151" s="16">
        <f t="shared" si="99"/>
        <v>146.19999999999999</v>
      </c>
      <c r="K151" s="16">
        <f t="shared" si="99"/>
        <v>0</v>
      </c>
      <c r="L151" s="16">
        <f t="shared" si="99"/>
        <v>146.19999999999999</v>
      </c>
    </row>
    <row r="152" spans="1:12">
      <c r="A152" s="49" t="s">
        <v>431</v>
      </c>
      <c r="B152" s="53" t="s">
        <v>400</v>
      </c>
      <c r="C152" s="33" t="s">
        <v>11</v>
      </c>
      <c r="D152" s="33" t="s">
        <v>19</v>
      </c>
      <c r="E152" s="33"/>
      <c r="F152" s="33"/>
      <c r="G152" s="16">
        <f t="shared" si="99"/>
        <v>261.5</v>
      </c>
      <c r="H152" s="16">
        <f t="shared" si="99"/>
        <v>0</v>
      </c>
      <c r="I152" s="16">
        <f t="shared" si="99"/>
        <v>261.5</v>
      </c>
      <c r="J152" s="16">
        <f t="shared" si="99"/>
        <v>146.19999999999999</v>
      </c>
      <c r="K152" s="16">
        <f t="shared" si="99"/>
        <v>0</v>
      </c>
      <c r="L152" s="16">
        <f t="shared" si="99"/>
        <v>146.19999999999999</v>
      </c>
    </row>
    <row r="153" spans="1:12" ht="22.5">
      <c r="A153" s="49"/>
      <c r="B153" s="21" t="s">
        <v>184</v>
      </c>
      <c r="C153" s="13" t="s">
        <v>11</v>
      </c>
      <c r="D153" s="13" t="s">
        <v>19</v>
      </c>
      <c r="E153" s="13" t="s">
        <v>183</v>
      </c>
      <c r="F153" s="13"/>
      <c r="G153" s="15">
        <f t="shared" si="99"/>
        <v>261.5</v>
      </c>
      <c r="H153" s="15">
        <f t="shared" si="99"/>
        <v>0</v>
      </c>
      <c r="I153" s="15">
        <f t="shared" si="99"/>
        <v>261.5</v>
      </c>
      <c r="J153" s="15">
        <f t="shared" si="99"/>
        <v>146.19999999999999</v>
      </c>
      <c r="K153" s="15">
        <f t="shared" si="99"/>
        <v>0</v>
      </c>
      <c r="L153" s="15">
        <f t="shared" si="99"/>
        <v>146.19999999999999</v>
      </c>
    </row>
    <row r="154" spans="1:12">
      <c r="A154" s="49"/>
      <c r="B154" s="21" t="s">
        <v>187</v>
      </c>
      <c r="C154" s="13" t="s">
        <v>11</v>
      </c>
      <c r="D154" s="13" t="s">
        <v>19</v>
      </c>
      <c r="E154" s="13" t="s">
        <v>188</v>
      </c>
      <c r="F154" s="13"/>
      <c r="G154" s="15">
        <f t="shared" si="99"/>
        <v>261.5</v>
      </c>
      <c r="H154" s="15">
        <f t="shared" si="99"/>
        <v>0</v>
      </c>
      <c r="I154" s="15">
        <f t="shared" si="99"/>
        <v>261.5</v>
      </c>
      <c r="J154" s="15">
        <f t="shared" si="99"/>
        <v>146.19999999999999</v>
      </c>
      <c r="K154" s="15">
        <f t="shared" si="99"/>
        <v>0</v>
      </c>
      <c r="L154" s="15">
        <f t="shared" si="99"/>
        <v>146.19999999999999</v>
      </c>
    </row>
    <row r="155" spans="1:12">
      <c r="A155" s="49"/>
      <c r="B155" s="20" t="s">
        <v>401</v>
      </c>
      <c r="C155" s="13" t="s">
        <v>11</v>
      </c>
      <c r="D155" s="13" t="s">
        <v>19</v>
      </c>
      <c r="E155" s="13" t="s">
        <v>398</v>
      </c>
      <c r="F155" s="13"/>
      <c r="G155" s="15">
        <f t="shared" ref="G155" si="100">SUM(G156:G158)</f>
        <v>261.5</v>
      </c>
      <c r="H155" s="15">
        <f t="shared" ref="H155:J155" si="101">SUM(H156:H158)</f>
        <v>0</v>
      </c>
      <c r="I155" s="15">
        <f t="shared" si="101"/>
        <v>261.5</v>
      </c>
      <c r="J155" s="15">
        <f t="shared" si="101"/>
        <v>146.19999999999999</v>
      </c>
      <c r="K155" s="15">
        <f t="shared" ref="K155:L155" si="102">SUM(K156:K158)</f>
        <v>0</v>
      </c>
      <c r="L155" s="15">
        <f t="shared" si="102"/>
        <v>146.19999999999999</v>
      </c>
    </row>
    <row r="156" spans="1:12" ht="22.5">
      <c r="A156" s="49"/>
      <c r="B156" s="21" t="s">
        <v>14</v>
      </c>
      <c r="C156" s="13" t="s">
        <v>11</v>
      </c>
      <c r="D156" s="13" t="s">
        <v>19</v>
      </c>
      <c r="E156" s="13" t="s">
        <v>398</v>
      </c>
      <c r="F156" s="13" t="s">
        <v>20</v>
      </c>
      <c r="G156" s="15">
        <v>151.80000000000001</v>
      </c>
      <c r="H156" s="15">
        <v>0</v>
      </c>
      <c r="I156" s="15">
        <f>G156+H156</f>
        <v>151.80000000000001</v>
      </c>
      <c r="J156" s="15"/>
      <c r="K156" s="15">
        <v>0</v>
      </c>
      <c r="L156" s="15">
        <f>J156+K156</f>
        <v>0</v>
      </c>
    </row>
    <row r="157" spans="1:12" ht="22.5">
      <c r="A157" s="49"/>
      <c r="B157" s="21" t="s">
        <v>21</v>
      </c>
      <c r="C157" s="13" t="s">
        <v>11</v>
      </c>
      <c r="D157" s="13" t="s">
        <v>19</v>
      </c>
      <c r="E157" s="13" t="s">
        <v>398</v>
      </c>
      <c r="F157" s="14" t="s">
        <v>27</v>
      </c>
      <c r="G157" s="15">
        <v>1.5</v>
      </c>
      <c r="H157" s="15"/>
      <c r="I157" s="15">
        <f>G157+H157</f>
        <v>1.5</v>
      </c>
      <c r="J157" s="15">
        <v>93.5</v>
      </c>
      <c r="K157" s="15"/>
      <c r="L157" s="15">
        <f>J157+K157</f>
        <v>93.5</v>
      </c>
    </row>
    <row r="158" spans="1:12" ht="22.5">
      <c r="A158" s="49"/>
      <c r="B158" s="21" t="s">
        <v>95</v>
      </c>
      <c r="C158" s="13" t="s">
        <v>11</v>
      </c>
      <c r="D158" s="13" t="s">
        <v>19</v>
      </c>
      <c r="E158" s="13" t="s">
        <v>398</v>
      </c>
      <c r="F158" s="14" t="s">
        <v>22</v>
      </c>
      <c r="G158" s="15">
        <v>108.2</v>
      </c>
      <c r="H158" s="15">
        <v>0</v>
      </c>
      <c r="I158" s="15">
        <f>G158+H158</f>
        <v>108.2</v>
      </c>
      <c r="J158" s="15">
        <v>52.7</v>
      </c>
      <c r="K158" s="15">
        <v>0</v>
      </c>
      <c r="L158" s="15">
        <f>J158+K158</f>
        <v>52.7</v>
      </c>
    </row>
    <row r="159" spans="1:12">
      <c r="A159" s="45">
        <v>3</v>
      </c>
      <c r="B159" s="53" t="s">
        <v>38</v>
      </c>
      <c r="C159" s="46" t="s">
        <v>17</v>
      </c>
      <c r="D159" s="46"/>
      <c r="E159" s="46"/>
      <c r="F159" s="62"/>
      <c r="G159" s="16">
        <f t="shared" ref="G159" si="103">G160+G166</f>
        <v>907.19999999999993</v>
      </c>
      <c r="H159" s="16">
        <f t="shared" ref="H159:J159" si="104">H160+H166</f>
        <v>0</v>
      </c>
      <c r="I159" s="16">
        <f t="shared" si="104"/>
        <v>907.19999999999993</v>
      </c>
      <c r="J159" s="16">
        <f t="shared" si="104"/>
        <v>907.19999999999993</v>
      </c>
      <c r="K159" s="16">
        <f t="shared" ref="K159:L159" si="105">K160+K166</f>
        <v>0</v>
      </c>
      <c r="L159" s="16">
        <f t="shared" si="105"/>
        <v>907.19999999999993</v>
      </c>
    </row>
    <row r="160" spans="1:12" ht="21.75">
      <c r="A160" s="49" t="s">
        <v>39</v>
      </c>
      <c r="B160" s="63" t="s">
        <v>306</v>
      </c>
      <c r="C160" s="33" t="s">
        <v>17</v>
      </c>
      <c r="D160" s="33" t="s">
        <v>71</v>
      </c>
      <c r="E160" s="33"/>
      <c r="F160" s="33"/>
      <c r="G160" s="15">
        <f t="shared" ref="G160:L164" si="106">G161</f>
        <v>126</v>
      </c>
      <c r="H160" s="15">
        <f t="shared" si="106"/>
        <v>0</v>
      </c>
      <c r="I160" s="15">
        <f t="shared" si="106"/>
        <v>126</v>
      </c>
      <c r="J160" s="15">
        <f t="shared" si="106"/>
        <v>126</v>
      </c>
      <c r="K160" s="15">
        <f t="shared" si="106"/>
        <v>0</v>
      </c>
      <c r="L160" s="15">
        <f t="shared" si="106"/>
        <v>126</v>
      </c>
    </row>
    <row r="161" spans="1:12" ht="22.5">
      <c r="A161" s="45"/>
      <c r="B161" s="21" t="s">
        <v>184</v>
      </c>
      <c r="C161" s="13" t="s">
        <v>17</v>
      </c>
      <c r="D161" s="13" t="s">
        <v>71</v>
      </c>
      <c r="E161" s="13" t="s">
        <v>183</v>
      </c>
      <c r="F161" s="13"/>
      <c r="G161" s="15">
        <f t="shared" si="106"/>
        <v>126</v>
      </c>
      <c r="H161" s="15">
        <f t="shared" si="106"/>
        <v>0</v>
      </c>
      <c r="I161" s="15">
        <f t="shared" si="106"/>
        <v>126</v>
      </c>
      <c r="J161" s="15">
        <f t="shared" si="106"/>
        <v>126</v>
      </c>
      <c r="K161" s="15">
        <f t="shared" si="106"/>
        <v>0</v>
      </c>
      <c r="L161" s="15">
        <f t="shared" si="106"/>
        <v>126</v>
      </c>
    </row>
    <row r="162" spans="1:12">
      <c r="A162" s="45"/>
      <c r="B162" s="21" t="s">
        <v>187</v>
      </c>
      <c r="C162" s="13" t="s">
        <v>17</v>
      </c>
      <c r="D162" s="13" t="s">
        <v>71</v>
      </c>
      <c r="E162" s="13" t="s">
        <v>188</v>
      </c>
      <c r="F162" s="13"/>
      <c r="G162" s="15">
        <f t="shared" ref="G162:L162" si="107">G163</f>
        <v>126</v>
      </c>
      <c r="H162" s="15">
        <f t="shared" si="107"/>
        <v>0</v>
      </c>
      <c r="I162" s="15">
        <f t="shared" si="107"/>
        <v>126</v>
      </c>
      <c r="J162" s="15">
        <f t="shared" si="107"/>
        <v>126</v>
      </c>
      <c r="K162" s="15">
        <f t="shared" si="107"/>
        <v>0</v>
      </c>
      <c r="L162" s="15">
        <f t="shared" si="107"/>
        <v>126</v>
      </c>
    </row>
    <row r="163" spans="1:12" ht="22.5">
      <c r="A163" s="45"/>
      <c r="B163" s="21" t="s">
        <v>175</v>
      </c>
      <c r="C163" s="13" t="s">
        <v>17</v>
      </c>
      <c r="D163" s="13" t="s">
        <v>71</v>
      </c>
      <c r="E163" s="13" t="s">
        <v>176</v>
      </c>
      <c r="F163" s="13"/>
      <c r="G163" s="15">
        <f>G164</f>
        <v>126</v>
      </c>
      <c r="H163" s="15">
        <f t="shared" si="106"/>
        <v>0</v>
      </c>
      <c r="I163" s="15">
        <f>I164</f>
        <v>126</v>
      </c>
      <c r="J163" s="15">
        <f>J164</f>
        <v>126</v>
      </c>
      <c r="K163" s="15">
        <f t="shared" si="106"/>
        <v>0</v>
      </c>
      <c r="L163" s="15">
        <f>L164</f>
        <v>126</v>
      </c>
    </row>
    <row r="164" spans="1:12" ht="33.75">
      <c r="A164" s="45"/>
      <c r="B164" s="19" t="s">
        <v>292</v>
      </c>
      <c r="C164" s="13" t="s">
        <v>17</v>
      </c>
      <c r="D164" s="13" t="s">
        <v>71</v>
      </c>
      <c r="E164" s="13" t="s">
        <v>176</v>
      </c>
      <c r="F164" s="13"/>
      <c r="G164" s="15">
        <f>G165</f>
        <v>126</v>
      </c>
      <c r="H164" s="15">
        <f t="shared" si="106"/>
        <v>0</v>
      </c>
      <c r="I164" s="15">
        <f>I165</f>
        <v>126</v>
      </c>
      <c r="J164" s="15">
        <f>J165</f>
        <v>126</v>
      </c>
      <c r="K164" s="15">
        <f t="shared" si="106"/>
        <v>0</v>
      </c>
      <c r="L164" s="15">
        <f>L165</f>
        <v>126</v>
      </c>
    </row>
    <row r="165" spans="1:12">
      <c r="A165" s="45"/>
      <c r="B165" s="19" t="s">
        <v>223</v>
      </c>
      <c r="C165" s="13" t="s">
        <v>17</v>
      </c>
      <c r="D165" s="13" t="s">
        <v>71</v>
      </c>
      <c r="E165" s="13" t="s">
        <v>176</v>
      </c>
      <c r="F165" s="13" t="s">
        <v>224</v>
      </c>
      <c r="G165" s="15">
        <v>126</v>
      </c>
      <c r="H165" s="15"/>
      <c r="I165" s="15">
        <f>G165+H165</f>
        <v>126</v>
      </c>
      <c r="J165" s="15">
        <v>126</v>
      </c>
      <c r="K165" s="15"/>
      <c r="L165" s="15">
        <f>J165+K165</f>
        <v>126</v>
      </c>
    </row>
    <row r="166" spans="1:12" ht="21">
      <c r="A166" s="49" t="s">
        <v>406</v>
      </c>
      <c r="B166" s="53" t="s">
        <v>346</v>
      </c>
      <c r="C166" s="33" t="s">
        <v>17</v>
      </c>
      <c r="D166" s="33" t="s">
        <v>40</v>
      </c>
      <c r="E166" s="13"/>
      <c r="F166" s="13"/>
      <c r="G166" s="16">
        <f t="shared" ref="G166:L167" si="108">G167</f>
        <v>781.19999999999993</v>
      </c>
      <c r="H166" s="16">
        <f t="shared" si="108"/>
        <v>0</v>
      </c>
      <c r="I166" s="16">
        <f t="shared" si="108"/>
        <v>781.19999999999993</v>
      </c>
      <c r="J166" s="16">
        <f t="shared" si="108"/>
        <v>781.19999999999993</v>
      </c>
      <c r="K166" s="16">
        <f t="shared" si="108"/>
        <v>0</v>
      </c>
      <c r="L166" s="16">
        <f t="shared" si="108"/>
        <v>781.19999999999993</v>
      </c>
    </row>
    <row r="167" spans="1:12" ht="22.5">
      <c r="A167" s="45"/>
      <c r="B167" s="21" t="s">
        <v>184</v>
      </c>
      <c r="C167" s="13" t="s">
        <v>17</v>
      </c>
      <c r="D167" s="13" t="s">
        <v>40</v>
      </c>
      <c r="E167" s="13" t="s">
        <v>183</v>
      </c>
      <c r="F167" s="13"/>
      <c r="G167" s="15">
        <f t="shared" si="108"/>
        <v>781.19999999999993</v>
      </c>
      <c r="H167" s="15">
        <f t="shared" si="108"/>
        <v>0</v>
      </c>
      <c r="I167" s="15">
        <f t="shared" si="108"/>
        <v>781.19999999999993</v>
      </c>
      <c r="J167" s="15">
        <f t="shared" si="108"/>
        <v>781.19999999999993</v>
      </c>
      <c r="K167" s="15">
        <f t="shared" si="108"/>
        <v>0</v>
      </c>
      <c r="L167" s="15">
        <f t="shared" si="108"/>
        <v>781.19999999999993</v>
      </c>
    </row>
    <row r="168" spans="1:12">
      <c r="A168" s="45"/>
      <c r="B168" s="21" t="s">
        <v>187</v>
      </c>
      <c r="C168" s="13" t="s">
        <v>17</v>
      </c>
      <c r="D168" s="13" t="s">
        <v>40</v>
      </c>
      <c r="E168" s="13" t="s">
        <v>188</v>
      </c>
      <c r="F168" s="13"/>
      <c r="G168" s="15">
        <f t="shared" ref="G168" si="109">G169+G171+G173+G176+G178+G180</f>
        <v>781.19999999999993</v>
      </c>
      <c r="H168" s="15">
        <f t="shared" ref="H168:I168" si="110">H169+H171+H173+H176+H178+H180</f>
        <v>0</v>
      </c>
      <c r="I168" s="15">
        <f t="shared" si="110"/>
        <v>781.19999999999993</v>
      </c>
      <c r="J168" s="15">
        <f t="shared" ref="J168:L168" si="111">J169+J171+J173+J176+J178+J180</f>
        <v>781.19999999999993</v>
      </c>
      <c r="K168" s="15">
        <f t="shared" si="111"/>
        <v>0</v>
      </c>
      <c r="L168" s="15">
        <f t="shared" si="111"/>
        <v>781.19999999999993</v>
      </c>
    </row>
    <row r="169" spans="1:12">
      <c r="A169" s="45"/>
      <c r="B169" s="20" t="s">
        <v>348</v>
      </c>
      <c r="C169" s="13" t="s">
        <v>17</v>
      </c>
      <c r="D169" s="13" t="s">
        <v>40</v>
      </c>
      <c r="E169" s="13" t="s">
        <v>347</v>
      </c>
      <c r="F169" s="13"/>
      <c r="G169" s="15">
        <f t="shared" ref="G169:L169" si="112">SUM(G170:G170)</f>
        <v>50</v>
      </c>
      <c r="H169" s="15">
        <f t="shared" si="112"/>
        <v>0</v>
      </c>
      <c r="I169" s="15">
        <f t="shared" si="112"/>
        <v>50</v>
      </c>
      <c r="J169" s="15">
        <f t="shared" si="112"/>
        <v>50</v>
      </c>
      <c r="K169" s="15">
        <f t="shared" si="112"/>
        <v>0</v>
      </c>
      <c r="L169" s="15">
        <f t="shared" si="112"/>
        <v>50</v>
      </c>
    </row>
    <row r="170" spans="1:12" ht="22.5">
      <c r="A170" s="45"/>
      <c r="B170" s="21" t="s">
        <v>95</v>
      </c>
      <c r="C170" s="13" t="s">
        <v>17</v>
      </c>
      <c r="D170" s="13" t="s">
        <v>40</v>
      </c>
      <c r="E170" s="13" t="s">
        <v>347</v>
      </c>
      <c r="F170" s="13" t="s">
        <v>22</v>
      </c>
      <c r="G170" s="15">
        <v>50</v>
      </c>
      <c r="H170" s="15"/>
      <c r="I170" s="15">
        <f>G170+H170</f>
        <v>50</v>
      </c>
      <c r="J170" s="15">
        <v>50</v>
      </c>
      <c r="K170" s="15"/>
      <c r="L170" s="15">
        <f>J170+K170</f>
        <v>50</v>
      </c>
    </row>
    <row r="171" spans="1:12">
      <c r="A171" s="45"/>
      <c r="B171" s="19" t="s">
        <v>342</v>
      </c>
      <c r="C171" s="13" t="s">
        <v>17</v>
      </c>
      <c r="D171" s="13" t="s">
        <v>40</v>
      </c>
      <c r="E171" s="13" t="s">
        <v>340</v>
      </c>
      <c r="F171" s="13"/>
      <c r="G171" s="15">
        <f t="shared" ref="G171:L171" si="113">SUM(G172:G172)</f>
        <v>50</v>
      </c>
      <c r="H171" s="15">
        <f t="shared" si="113"/>
        <v>0</v>
      </c>
      <c r="I171" s="15">
        <f t="shared" si="113"/>
        <v>50</v>
      </c>
      <c r="J171" s="15">
        <f t="shared" si="113"/>
        <v>50</v>
      </c>
      <c r="K171" s="15">
        <f t="shared" si="113"/>
        <v>0</v>
      </c>
      <c r="L171" s="15">
        <f t="shared" si="113"/>
        <v>50</v>
      </c>
    </row>
    <row r="172" spans="1:12" ht="22.5">
      <c r="A172" s="45"/>
      <c r="B172" s="19" t="s">
        <v>95</v>
      </c>
      <c r="C172" s="13" t="s">
        <v>17</v>
      </c>
      <c r="D172" s="13" t="s">
        <v>40</v>
      </c>
      <c r="E172" s="13" t="s">
        <v>340</v>
      </c>
      <c r="F172" s="13" t="s">
        <v>22</v>
      </c>
      <c r="G172" s="15">
        <v>50</v>
      </c>
      <c r="H172" s="15"/>
      <c r="I172" s="15">
        <f>G172+H172</f>
        <v>50</v>
      </c>
      <c r="J172" s="15">
        <v>50</v>
      </c>
      <c r="K172" s="15"/>
      <c r="L172" s="15">
        <f>J172+K172</f>
        <v>50</v>
      </c>
    </row>
    <row r="173" spans="1:12" ht="22.5">
      <c r="A173" s="45"/>
      <c r="B173" s="21" t="s">
        <v>350</v>
      </c>
      <c r="C173" s="13" t="s">
        <v>17</v>
      </c>
      <c r="D173" s="13" t="s">
        <v>40</v>
      </c>
      <c r="E173" s="13" t="s">
        <v>349</v>
      </c>
      <c r="F173" s="13"/>
      <c r="G173" s="15">
        <f t="shared" ref="G173:I173" si="114">SUM(G174:G175)</f>
        <v>326.39999999999998</v>
      </c>
      <c r="H173" s="15">
        <f t="shared" si="114"/>
        <v>0</v>
      </c>
      <c r="I173" s="15">
        <f t="shared" si="114"/>
        <v>326.39999999999998</v>
      </c>
      <c r="J173" s="15">
        <f t="shared" ref="J173:L173" si="115">SUM(J174:J175)</f>
        <v>326.39999999999998</v>
      </c>
      <c r="K173" s="15">
        <f t="shared" si="115"/>
        <v>0</v>
      </c>
      <c r="L173" s="15">
        <f t="shared" si="115"/>
        <v>326.39999999999998</v>
      </c>
    </row>
    <row r="174" spans="1:12" ht="22.5">
      <c r="A174" s="45"/>
      <c r="B174" s="21" t="s">
        <v>21</v>
      </c>
      <c r="C174" s="13" t="s">
        <v>17</v>
      </c>
      <c r="D174" s="13" t="s">
        <v>40</v>
      </c>
      <c r="E174" s="13" t="s">
        <v>349</v>
      </c>
      <c r="F174" s="13" t="s">
        <v>27</v>
      </c>
      <c r="G174" s="15">
        <v>4.2</v>
      </c>
      <c r="H174" s="15"/>
      <c r="I174" s="15">
        <f>G174+H174</f>
        <v>4.2</v>
      </c>
      <c r="J174" s="15">
        <v>4.2</v>
      </c>
      <c r="K174" s="15"/>
      <c r="L174" s="15">
        <f>J174+K174</f>
        <v>4.2</v>
      </c>
    </row>
    <row r="175" spans="1:12" ht="22.5">
      <c r="A175" s="45"/>
      <c r="B175" s="21" t="s">
        <v>95</v>
      </c>
      <c r="C175" s="13" t="s">
        <v>17</v>
      </c>
      <c r="D175" s="13" t="s">
        <v>40</v>
      </c>
      <c r="E175" s="13" t="s">
        <v>349</v>
      </c>
      <c r="F175" s="13" t="s">
        <v>22</v>
      </c>
      <c r="G175" s="15">
        <v>322.2</v>
      </c>
      <c r="H175" s="15">
        <v>0</v>
      </c>
      <c r="I175" s="15">
        <f>G175+H175</f>
        <v>322.2</v>
      </c>
      <c r="J175" s="15">
        <v>322.2</v>
      </c>
      <c r="K175" s="15">
        <v>0</v>
      </c>
      <c r="L175" s="15">
        <f>J175+K175</f>
        <v>322.2</v>
      </c>
    </row>
    <row r="176" spans="1:12" ht="22.5">
      <c r="A176" s="45"/>
      <c r="B176" s="21" t="s">
        <v>175</v>
      </c>
      <c r="C176" s="13" t="s">
        <v>17</v>
      </c>
      <c r="D176" s="13" t="s">
        <v>40</v>
      </c>
      <c r="E176" s="13" t="s">
        <v>176</v>
      </c>
      <c r="F176" s="13"/>
      <c r="G176" s="15">
        <f t="shared" ref="G176:L176" si="116">SUM(G177:G177)</f>
        <v>171.7</v>
      </c>
      <c r="H176" s="15">
        <f t="shared" si="116"/>
        <v>0</v>
      </c>
      <c r="I176" s="15">
        <f t="shared" si="116"/>
        <v>171.7</v>
      </c>
      <c r="J176" s="15">
        <f t="shared" si="116"/>
        <v>171.7</v>
      </c>
      <c r="K176" s="15">
        <f t="shared" si="116"/>
        <v>0</v>
      </c>
      <c r="L176" s="15">
        <f t="shared" si="116"/>
        <v>171.7</v>
      </c>
    </row>
    <row r="177" spans="1:12" ht="22.5">
      <c r="A177" s="45"/>
      <c r="B177" s="21" t="s">
        <v>95</v>
      </c>
      <c r="C177" s="13" t="s">
        <v>17</v>
      </c>
      <c r="D177" s="13" t="s">
        <v>40</v>
      </c>
      <c r="E177" s="13" t="s">
        <v>176</v>
      </c>
      <c r="F177" s="13" t="s">
        <v>22</v>
      </c>
      <c r="G177" s="64">
        <v>171.7</v>
      </c>
      <c r="H177" s="23">
        <v>0</v>
      </c>
      <c r="I177" s="15">
        <f>G177+H177</f>
        <v>171.7</v>
      </c>
      <c r="J177" s="64">
        <v>171.7</v>
      </c>
      <c r="K177" s="23">
        <v>0</v>
      </c>
      <c r="L177" s="15">
        <f>J177+K177</f>
        <v>171.7</v>
      </c>
    </row>
    <row r="178" spans="1:12" ht="33.75">
      <c r="A178" s="45"/>
      <c r="B178" s="20" t="s">
        <v>353</v>
      </c>
      <c r="C178" s="13" t="s">
        <v>17</v>
      </c>
      <c r="D178" s="13" t="s">
        <v>40</v>
      </c>
      <c r="E178" s="13" t="s">
        <v>351</v>
      </c>
      <c r="F178" s="13"/>
      <c r="G178" s="23">
        <f t="shared" ref="G178:L178" si="117">SUM(G179)</f>
        <v>50</v>
      </c>
      <c r="H178" s="23">
        <f t="shared" si="117"/>
        <v>0</v>
      </c>
      <c r="I178" s="23">
        <f t="shared" si="117"/>
        <v>50</v>
      </c>
      <c r="J178" s="23">
        <f t="shared" si="117"/>
        <v>50</v>
      </c>
      <c r="K178" s="23">
        <f t="shared" si="117"/>
        <v>0</v>
      </c>
      <c r="L178" s="23">
        <f t="shared" si="117"/>
        <v>50</v>
      </c>
    </row>
    <row r="179" spans="1:12" ht="22.5">
      <c r="A179" s="45"/>
      <c r="B179" s="21" t="s">
        <v>95</v>
      </c>
      <c r="C179" s="13" t="s">
        <v>17</v>
      </c>
      <c r="D179" s="13" t="s">
        <v>40</v>
      </c>
      <c r="E179" s="13" t="s">
        <v>351</v>
      </c>
      <c r="F179" s="13" t="s">
        <v>22</v>
      </c>
      <c r="G179" s="23">
        <v>50</v>
      </c>
      <c r="H179" s="64"/>
      <c r="I179" s="15">
        <f>G179+H179</f>
        <v>50</v>
      </c>
      <c r="J179" s="23">
        <v>50</v>
      </c>
      <c r="K179" s="64"/>
      <c r="L179" s="15">
        <f>J179+K179</f>
        <v>50</v>
      </c>
    </row>
    <row r="180" spans="1:12" ht="22.5">
      <c r="A180" s="45"/>
      <c r="B180" s="21" t="s">
        <v>354</v>
      </c>
      <c r="C180" s="13" t="s">
        <v>17</v>
      </c>
      <c r="D180" s="13" t="s">
        <v>40</v>
      </c>
      <c r="E180" s="13" t="s">
        <v>352</v>
      </c>
      <c r="F180" s="13"/>
      <c r="G180" s="23">
        <f t="shared" ref="G180:L180" si="118">G181</f>
        <v>133.1</v>
      </c>
      <c r="H180" s="64">
        <f t="shared" si="118"/>
        <v>0</v>
      </c>
      <c r="I180" s="23">
        <f t="shared" si="118"/>
        <v>133.1</v>
      </c>
      <c r="J180" s="23">
        <f t="shared" si="118"/>
        <v>133.1</v>
      </c>
      <c r="K180" s="64">
        <f t="shared" si="118"/>
        <v>0</v>
      </c>
      <c r="L180" s="23">
        <f t="shared" si="118"/>
        <v>133.1</v>
      </c>
    </row>
    <row r="181" spans="1:12" ht="22.5">
      <c r="A181" s="45"/>
      <c r="B181" s="21" t="s">
        <v>95</v>
      </c>
      <c r="C181" s="13" t="s">
        <v>17</v>
      </c>
      <c r="D181" s="13" t="s">
        <v>40</v>
      </c>
      <c r="E181" s="13" t="s">
        <v>352</v>
      </c>
      <c r="F181" s="13" t="s">
        <v>22</v>
      </c>
      <c r="G181" s="23">
        <v>133.1</v>
      </c>
      <c r="H181" s="23">
        <v>0</v>
      </c>
      <c r="I181" s="15">
        <f>G181+H181</f>
        <v>133.1</v>
      </c>
      <c r="J181" s="23">
        <v>133.1</v>
      </c>
      <c r="K181" s="23">
        <v>0</v>
      </c>
      <c r="L181" s="15">
        <f>J181+K181</f>
        <v>133.1</v>
      </c>
    </row>
    <row r="182" spans="1:12">
      <c r="A182" s="45">
        <v>4</v>
      </c>
      <c r="B182" s="53" t="s">
        <v>41</v>
      </c>
      <c r="C182" s="46" t="s">
        <v>19</v>
      </c>
      <c r="D182" s="46"/>
      <c r="E182" s="46"/>
      <c r="F182" s="61"/>
      <c r="G182" s="59">
        <f t="shared" ref="G182" si="119">G183+G197+G202</f>
        <v>9325.7000000000007</v>
      </c>
      <c r="H182" s="59">
        <f t="shared" ref="H182:L182" si="120">H183+H197+H202</f>
        <v>-130</v>
      </c>
      <c r="I182" s="59">
        <f t="shared" si="120"/>
        <v>9195.7000000000007</v>
      </c>
      <c r="J182" s="59">
        <f t="shared" ref="J182" si="121">J183+J197+J202</f>
        <v>9638.6</v>
      </c>
      <c r="K182" s="59">
        <f t="shared" si="120"/>
        <v>-130</v>
      </c>
      <c r="L182" s="59">
        <f t="shared" si="120"/>
        <v>9508.6</v>
      </c>
    </row>
    <row r="183" spans="1:12">
      <c r="A183" s="49" t="s">
        <v>42</v>
      </c>
      <c r="B183" s="53" t="s">
        <v>165</v>
      </c>
      <c r="C183" s="46" t="s">
        <v>19</v>
      </c>
      <c r="D183" s="46" t="s">
        <v>47</v>
      </c>
      <c r="E183" s="46"/>
      <c r="F183" s="46"/>
      <c r="G183" s="16">
        <f>G184++G192</f>
        <v>619.4</v>
      </c>
      <c r="H183" s="16">
        <f>H184++H192</f>
        <v>0</v>
      </c>
      <c r="I183" s="16">
        <f>I184++I192</f>
        <v>619.4</v>
      </c>
      <c r="J183" s="16">
        <f>J184+J192</f>
        <v>619.4</v>
      </c>
      <c r="K183" s="16">
        <f>K184+K192</f>
        <v>0</v>
      </c>
      <c r="L183" s="16">
        <f>L184+L192</f>
        <v>619.4</v>
      </c>
    </row>
    <row r="184" spans="1:12" ht="33.75">
      <c r="A184" s="49"/>
      <c r="B184" s="21" t="s">
        <v>416</v>
      </c>
      <c r="C184" s="13" t="s">
        <v>19</v>
      </c>
      <c r="D184" s="13" t="s">
        <v>47</v>
      </c>
      <c r="E184" s="13" t="s">
        <v>183</v>
      </c>
      <c r="F184" s="14"/>
      <c r="G184" s="15">
        <f t="shared" ref="G184:L185" si="122">G185</f>
        <v>94.8</v>
      </c>
      <c r="H184" s="15">
        <f t="shared" si="122"/>
        <v>0</v>
      </c>
      <c r="I184" s="15">
        <f t="shared" si="122"/>
        <v>94.8</v>
      </c>
      <c r="J184" s="15">
        <f t="shared" si="122"/>
        <v>94.8</v>
      </c>
      <c r="K184" s="15">
        <f t="shared" si="122"/>
        <v>0</v>
      </c>
      <c r="L184" s="15">
        <f t="shared" si="122"/>
        <v>94.8</v>
      </c>
    </row>
    <row r="185" spans="1:12">
      <c r="A185" s="49"/>
      <c r="B185" s="21" t="s">
        <v>185</v>
      </c>
      <c r="C185" s="13" t="s">
        <v>19</v>
      </c>
      <c r="D185" s="13" t="s">
        <v>47</v>
      </c>
      <c r="E185" s="13" t="s">
        <v>186</v>
      </c>
      <c r="F185" s="14"/>
      <c r="G185" s="15">
        <f t="shared" si="122"/>
        <v>94.8</v>
      </c>
      <c r="H185" s="15">
        <f t="shared" si="122"/>
        <v>0</v>
      </c>
      <c r="I185" s="15">
        <f t="shared" si="122"/>
        <v>94.8</v>
      </c>
      <c r="J185" s="15">
        <f t="shared" si="122"/>
        <v>94.8</v>
      </c>
      <c r="K185" s="15">
        <f t="shared" si="122"/>
        <v>0</v>
      </c>
      <c r="L185" s="15">
        <f t="shared" si="122"/>
        <v>94.8</v>
      </c>
    </row>
    <row r="186" spans="1:12" ht="22.5">
      <c r="A186" s="49"/>
      <c r="B186" s="21" t="s">
        <v>369</v>
      </c>
      <c r="C186" s="13" t="s">
        <v>19</v>
      </c>
      <c r="D186" s="13" t="s">
        <v>47</v>
      </c>
      <c r="E186" s="13" t="s">
        <v>371</v>
      </c>
      <c r="F186" s="14"/>
      <c r="G186" s="15">
        <f t="shared" ref="G186:L186" si="123">G187+G189+G191</f>
        <v>94.8</v>
      </c>
      <c r="H186" s="15">
        <f t="shared" si="123"/>
        <v>0</v>
      </c>
      <c r="I186" s="15">
        <f t="shared" si="123"/>
        <v>94.8</v>
      </c>
      <c r="J186" s="15">
        <f t="shared" si="123"/>
        <v>94.8</v>
      </c>
      <c r="K186" s="15">
        <f t="shared" si="123"/>
        <v>0</v>
      </c>
      <c r="L186" s="15">
        <f t="shared" si="123"/>
        <v>94.8</v>
      </c>
    </row>
    <row r="187" spans="1:12">
      <c r="A187" s="49"/>
      <c r="B187" s="21" t="s">
        <v>370</v>
      </c>
      <c r="C187" s="13" t="s">
        <v>19</v>
      </c>
      <c r="D187" s="13" t="s">
        <v>47</v>
      </c>
      <c r="E187" s="13" t="s">
        <v>371</v>
      </c>
      <c r="F187" s="13" t="s">
        <v>69</v>
      </c>
      <c r="G187" s="15">
        <v>0</v>
      </c>
      <c r="H187" s="15">
        <v>0</v>
      </c>
      <c r="I187" s="15">
        <f>G187+H187</f>
        <v>0</v>
      </c>
      <c r="J187" s="15"/>
      <c r="K187" s="15">
        <v>0</v>
      </c>
      <c r="L187" s="15">
        <f>J187+K187</f>
        <v>0</v>
      </c>
    </row>
    <row r="188" spans="1:12" ht="67.5">
      <c r="A188" s="49"/>
      <c r="B188" s="18" t="s">
        <v>166</v>
      </c>
      <c r="C188" s="13" t="s">
        <v>19</v>
      </c>
      <c r="D188" s="13" t="s">
        <v>47</v>
      </c>
      <c r="E188" s="13" t="s">
        <v>422</v>
      </c>
      <c r="F188" s="13"/>
      <c r="G188" s="15">
        <f t="shared" ref="G188:L188" si="124">G189</f>
        <v>0</v>
      </c>
      <c r="H188" s="15">
        <f t="shared" si="124"/>
        <v>0</v>
      </c>
      <c r="I188" s="15">
        <f t="shared" si="124"/>
        <v>0</v>
      </c>
      <c r="J188" s="15">
        <f t="shared" si="124"/>
        <v>0</v>
      </c>
      <c r="K188" s="15">
        <f t="shared" si="124"/>
        <v>0</v>
      </c>
      <c r="L188" s="15">
        <f t="shared" si="124"/>
        <v>0</v>
      </c>
    </row>
    <row r="189" spans="1:12">
      <c r="A189" s="49"/>
      <c r="B189" s="21" t="s">
        <v>370</v>
      </c>
      <c r="C189" s="13" t="s">
        <v>19</v>
      </c>
      <c r="D189" s="13" t="s">
        <v>47</v>
      </c>
      <c r="E189" s="13" t="s">
        <v>422</v>
      </c>
      <c r="F189" s="13" t="s">
        <v>69</v>
      </c>
      <c r="G189" s="15">
        <v>0</v>
      </c>
      <c r="H189" s="15">
        <v>0</v>
      </c>
      <c r="I189" s="15">
        <f>G189+H189</f>
        <v>0</v>
      </c>
      <c r="J189" s="15">
        <v>0</v>
      </c>
      <c r="K189" s="15">
        <v>0</v>
      </c>
      <c r="L189" s="15">
        <f>J189+K189</f>
        <v>0</v>
      </c>
    </row>
    <row r="190" spans="1:12" ht="67.5">
      <c r="A190" s="49"/>
      <c r="B190" s="18" t="s">
        <v>470</v>
      </c>
      <c r="C190" s="13" t="s">
        <v>19</v>
      </c>
      <c r="D190" s="13" t="s">
        <v>47</v>
      </c>
      <c r="E190" s="13" t="s">
        <v>471</v>
      </c>
      <c r="F190" s="13"/>
      <c r="G190" s="15">
        <f t="shared" ref="G190:L190" si="125">G191</f>
        <v>94.8</v>
      </c>
      <c r="H190" s="15">
        <f t="shared" si="125"/>
        <v>0</v>
      </c>
      <c r="I190" s="15">
        <f t="shared" si="125"/>
        <v>94.8</v>
      </c>
      <c r="J190" s="15">
        <f t="shared" si="125"/>
        <v>94.8</v>
      </c>
      <c r="K190" s="15">
        <f t="shared" si="125"/>
        <v>0</v>
      </c>
      <c r="L190" s="15">
        <f t="shared" si="125"/>
        <v>94.8</v>
      </c>
    </row>
    <row r="191" spans="1:12" ht="22.5">
      <c r="A191" s="49"/>
      <c r="B191" s="21" t="s">
        <v>95</v>
      </c>
      <c r="C191" s="13" t="s">
        <v>19</v>
      </c>
      <c r="D191" s="13" t="s">
        <v>47</v>
      </c>
      <c r="E191" s="13" t="s">
        <v>471</v>
      </c>
      <c r="F191" s="13" t="s">
        <v>22</v>
      </c>
      <c r="G191" s="15">
        <v>94.8</v>
      </c>
      <c r="H191" s="15">
        <v>0</v>
      </c>
      <c r="I191" s="15">
        <f>G191+H191</f>
        <v>94.8</v>
      </c>
      <c r="J191" s="15">
        <v>94.8</v>
      </c>
      <c r="K191" s="15">
        <v>0</v>
      </c>
      <c r="L191" s="15">
        <f>J191+K191</f>
        <v>94.8</v>
      </c>
    </row>
    <row r="192" spans="1:12">
      <c r="A192" s="49"/>
      <c r="B192" s="19" t="s">
        <v>180</v>
      </c>
      <c r="C192" s="13" t="s">
        <v>19</v>
      </c>
      <c r="D192" s="13" t="s">
        <v>47</v>
      </c>
      <c r="E192" s="13" t="s">
        <v>164</v>
      </c>
      <c r="F192" s="13"/>
      <c r="G192" s="15">
        <f t="shared" ref="G192:L192" si="126">G193+G195</f>
        <v>524.6</v>
      </c>
      <c r="H192" s="15">
        <f t="shared" si="126"/>
        <v>0</v>
      </c>
      <c r="I192" s="15">
        <f t="shared" si="126"/>
        <v>524.6</v>
      </c>
      <c r="J192" s="15">
        <f t="shared" si="126"/>
        <v>524.6</v>
      </c>
      <c r="K192" s="15">
        <f t="shared" si="126"/>
        <v>0</v>
      </c>
      <c r="L192" s="15">
        <f t="shared" si="126"/>
        <v>524.6</v>
      </c>
    </row>
    <row r="193" spans="1:12" ht="33.75">
      <c r="A193" s="49"/>
      <c r="B193" s="20" t="s">
        <v>225</v>
      </c>
      <c r="C193" s="13" t="s">
        <v>19</v>
      </c>
      <c r="D193" s="13" t="s">
        <v>47</v>
      </c>
      <c r="E193" s="13" t="s">
        <v>167</v>
      </c>
      <c r="F193" s="13"/>
      <c r="G193" s="15">
        <f t="shared" ref="G193:L193" si="127">G194</f>
        <v>0</v>
      </c>
      <c r="H193" s="15">
        <f t="shared" si="127"/>
        <v>0</v>
      </c>
      <c r="I193" s="15">
        <f t="shared" si="127"/>
        <v>0</v>
      </c>
      <c r="J193" s="15">
        <f t="shared" si="127"/>
        <v>0</v>
      </c>
      <c r="K193" s="15">
        <f t="shared" si="127"/>
        <v>0</v>
      </c>
      <c r="L193" s="15">
        <f t="shared" si="127"/>
        <v>0</v>
      </c>
    </row>
    <row r="194" spans="1:12" ht="22.5">
      <c r="A194" s="49"/>
      <c r="B194" s="21" t="s">
        <v>95</v>
      </c>
      <c r="C194" s="13" t="s">
        <v>19</v>
      </c>
      <c r="D194" s="13" t="s">
        <v>47</v>
      </c>
      <c r="E194" s="13" t="s">
        <v>167</v>
      </c>
      <c r="F194" s="13" t="s">
        <v>22</v>
      </c>
      <c r="G194" s="15">
        <v>0</v>
      </c>
      <c r="H194" s="15">
        <v>0</v>
      </c>
      <c r="I194" s="15">
        <f>G194+H194</f>
        <v>0</v>
      </c>
      <c r="J194" s="15">
        <v>0</v>
      </c>
      <c r="K194" s="15">
        <v>0</v>
      </c>
      <c r="L194" s="15">
        <f>J194+K194</f>
        <v>0</v>
      </c>
    </row>
    <row r="195" spans="1:12" ht="33.75">
      <c r="A195" s="49"/>
      <c r="B195" s="18" t="s">
        <v>533</v>
      </c>
      <c r="C195" s="13" t="s">
        <v>19</v>
      </c>
      <c r="D195" s="13" t="s">
        <v>47</v>
      </c>
      <c r="E195" s="13" t="s">
        <v>473</v>
      </c>
      <c r="F195" s="13"/>
      <c r="G195" s="15">
        <f t="shared" ref="G195:L195" si="128">G196</f>
        <v>524.6</v>
      </c>
      <c r="H195" s="15">
        <f t="shared" si="128"/>
        <v>0</v>
      </c>
      <c r="I195" s="15">
        <f t="shared" si="128"/>
        <v>524.6</v>
      </c>
      <c r="J195" s="15">
        <f t="shared" si="128"/>
        <v>524.6</v>
      </c>
      <c r="K195" s="15">
        <f t="shared" si="128"/>
        <v>0</v>
      </c>
      <c r="L195" s="15">
        <f t="shared" si="128"/>
        <v>524.6</v>
      </c>
    </row>
    <row r="196" spans="1:12" ht="22.5">
      <c r="A196" s="49"/>
      <c r="B196" s="12" t="s">
        <v>95</v>
      </c>
      <c r="C196" s="13" t="s">
        <v>19</v>
      </c>
      <c r="D196" s="13" t="s">
        <v>47</v>
      </c>
      <c r="E196" s="13" t="s">
        <v>473</v>
      </c>
      <c r="F196" s="13" t="s">
        <v>22</v>
      </c>
      <c r="G196" s="15">
        <v>524.6</v>
      </c>
      <c r="H196" s="15">
        <v>0</v>
      </c>
      <c r="I196" s="15">
        <f>G196+H196</f>
        <v>524.6</v>
      </c>
      <c r="J196" s="15">
        <v>524.6</v>
      </c>
      <c r="K196" s="15">
        <v>0</v>
      </c>
      <c r="L196" s="15">
        <f>J196+K196</f>
        <v>524.6</v>
      </c>
    </row>
    <row r="197" spans="1:12">
      <c r="A197" s="49" t="s">
        <v>44</v>
      </c>
      <c r="B197" s="53" t="s">
        <v>118</v>
      </c>
      <c r="C197" s="46" t="s">
        <v>19</v>
      </c>
      <c r="D197" s="46" t="s">
        <v>43</v>
      </c>
      <c r="E197" s="46"/>
      <c r="F197" s="46"/>
      <c r="G197" s="59">
        <f t="shared" ref="G197:L199" si="129">G198</f>
        <v>7550.3</v>
      </c>
      <c r="H197" s="59">
        <f t="shared" si="129"/>
        <v>0</v>
      </c>
      <c r="I197" s="59">
        <f t="shared" si="129"/>
        <v>7550.3</v>
      </c>
      <c r="J197" s="59">
        <f t="shared" si="129"/>
        <v>7863.2</v>
      </c>
      <c r="K197" s="59">
        <f t="shared" si="129"/>
        <v>0</v>
      </c>
      <c r="L197" s="59">
        <f t="shared" si="129"/>
        <v>7863.2</v>
      </c>
    </row>
    <row r="198" spans="1:12" ht="22.5">
      <c r="A198" s="49"/>
      <c r="B198" s="21" t="s">
        <v>184</v>
      </c>
      <c r="C198" s="13" t="s">
        <v>19</v>
      </c>
      <c r="D198" s="13" t="s">
        <v>43</v>
      </c>
      <c r="E198" s="13" t="s">
        <v>183</v>
      </c>
      <c r="F198" s="13"/>
      <c r="G198" s="15">
        <f t="shared" si="129"/>
        <v>7550.3</v>
      </c>
      <c r="H198" s="15">
        <f t="shared" si="129"/>
        <v>0</v>
      </c>
      <c r="I198" s="15">
        <f t="shared" si="129"/>
        <v>7550.3</v>
      </c>
      <c r="J198" s="15">
        <f t="shared" si="129"/>
        <v>7863.2</v>
      </c>
      <c r="K198" s="15">
        <f t="shared" si="129"/>
        <v>0</v>
      </c>
      <c r="L198" s="15">
        <f t="shared" si="129"/>
        <v>7863.2</v>
      </c>
    </row>
    <row r="199" spans="1:12">
      <c r="A199" s="49"/>
      <c r="B199" s="21" t="s">
        <v>185</v>
      </c>
      <c r="C199" s="13" t="s">
        <v>19</v>
      </c>
      <c r="D199" s="13" t="s">
        <v>43</v>
      </c>
      <c r="E199" s="13" t="s">
        <v>186</v>
      </c>
      <c r="F199" s="13"/>
      <c r="G199" s="15">
        <f t="shared" si="129"/>
        <v>7550.3</v>
      </c>
      <c r="H199" s="15">
        <f>H200</f>
        <v>0</v>
      </c>
      <c r="I199" s="15">
        <f t="shared" si="129"/>
        <v>7550.3</v>
      </c>
      <c r="J199" s="15">
        <f t="shared" si="129"/>
        <v>7863.2</v>
      </c>
      <c r="K199" s="15">
        <f>K200</f>
        <v>0</v>
      </c>
      <c r="L199" s="15">
        <f t="shared" si="129"/>
        <v>7863.2</v>
      </c>
    </row>
    <row r="200" spans="1:12">
      <c r="A200" s="49"/>
      <c r="B200" s="20" t="s">
        <v>119</v>
      </c>
      <c r="C200" s="13" t="s">
        <v>19</v>
      </c>
      <c r="D200" s="13" t="s">
        <v>43</v>
      </c>
      <c r="E200" s="13" t="s">
        <v>120</v>
      </c>
      <c r="F200" s="13"/>
      <c r="G200" s="15">
        <f t="shared" ref="G200:L200" si="130">SUM(G201:G201)</f>
        <v>7550.3</v>
      </c>
      <c r="H200" s="15">
        <f t="shared" si="130"/>
        <v>0</v>
      </c>
      <c r="I200" s="15">
        <f t="shared" si="130"/>
        <v>7550.3</v>
      </c>
      <c r="J200" s="15">
        <f t="shared" si="130"/>
        <v>7863.2</v>
      </c>
      <c r="K200" s="15">
        <f t="shared" si="130"/>
        <v>0</v>
      </c>
      <c r="L200" s="15">
        <f t="shared" si="130"/>
        <v>7863.2</v>
      </c>
    </row>
    <row r="201" spans="1:12" ht="22.5">
      <c r="A201" s="49"/>
      <c r="B201" s="21" t="s">
        <v>95</v>
      </c>
      <c r="C201" s="13" t="s">
        <v>19</v>
      </c>
      <c r="D201" s="13" t="s">
        <v>43</v>
      </c>
      <c r="E201" s="13" t="s">
        <v>120</v>
      </c>
      <c r="F201" s="13" t="s">
        <v>22</v>
      </c>
      <c r="G201" s="15">
        <v>7550.3</v>
      </c>
      <c r="H201" s="15"/>
      <c r="I201" s="15">
        <f>G201+H201</f>
        <v>7550.3</v>
      </c>
      <c r="J201" s="15">
        <v>7863.2</v>
      </c>
      <c r="K201" s="15"/>
      <c r="L201" s="15">
        <f>J201+K201</f>
        <v>7863.2</v>
      </c>
    </row>
    <row r="202" spans="1:12">
      <c r="A202" s="49" t="s">
        <v>410</v>
      </c>
      <c r="B202" s="53" t="s">
        <v>357</v>
      </c>
      <c r="C202" s="33" t="s">
        <v>19</v>
      </c>
      <c r="D202" s="33" t="s">
        <v>45</v>
      </c>
      <c r="E202" s="33"/>
      <c r="F202" s="33"/>
      <c r="G202" s="16">
        <f t="shared" ref="G202:L202" si="131">G203+G209+G214</f>
        <v>1156</v>
      </c>
      <c r="H202" s="16">
        <f t="shared" si="131"/>
        <v>-130</v>
      </c>
      <c r="I202" s="16">
        <f t="shared" si="131"/>
        <v>1026</v>
      </c>
      <c r="J202" s="16">
        <f t="shared" si="131"/>
        <v>1156</v>
      </c>
      <c r="K202" s="16">
        <f t="shared" si="131"/>
        <v>-130</v>
      </c>
      <c r="L202" s="16">
        <f t="shared" si="131"/>
        <v>1026</v>
      </c>
    </row>
    <row r="203" spans="1:12" ht="22.5">
      <c r="A203" s="49"/>
      <c r="B203" s="21" t="s">
        <v>189</v>
      </c>
      <c r="C203" s="13" t="s">
        <v>19</v>
      </c>
      <c r="D203" s="13" t="s">
        <v>45</v>
      </c>
      <c r="E203" s="13" t="s">
        <v>327</v>
      </c>
      <c r="F203" s="13"/>
      <c r="G203" s="15">
        <f t="shared" ref="G203:L203" si="132">G204</f>
        <v>150</v>
      </c>
      <c r="H203" s="15">
        <f t="shared" si="132"/>
        <v>0</v>
      </c>
      <c r="I203" s="15">
        <f t="shared" si="132"/>
        <v>150</v>
      </c>
      <c r="J203" s="15">
        <f t="shared" si="132"/>
        <v>150</v>
      </c>
      <c r="K203" s="15">
        <f t="shared" si="132"/>
        <v>0</v>
      </c>
      <c r="L203" s="15">
        <f t="shared" si="132"/>
        <v>150</v>
      </c>
    </row>
    <row r="204" spans="1:12" ht="22.5">
      <c r="A204" s="49"/>
      <c r="B204" s="21" t="s">
        <v>358</v>
      </c>
      <c r="C204" s="13" t="s">
        <v>19</v>
      </c>
      <c r="D204" s="13" t="s">
        <v>45</v>
      </c>
      <c r="E204" s="13" t="s">
        <v>355</v>
      </c>
      <c r="F204" s="13"/>
      <c r="G204" s="15">
        <f t="shared" ref="G204:L204" si="133">G205+G207</f>
        <v>150</v>
      </c>
      <c r="H204" s="15">
        <f t="shared" si="133"/>
        <v>0</v>
      </c>
      <c r="I204" s="15">
        <f t="shared" si="133"/>
        <v>150</v>
      </c>
      <c r="J204" s="15">
        <f t="shared" si="133"/>
        <v>150</v>
      </c>
      <c r="K204" s="15">
        <f t="shared" si="133"/>
        <v>0</v>
      </c>
      <c r="L204" s="15">
        <f t="shared" si="133"/>
        <v>150</v>
      </c>
    </row>
    <row r="205" spans="1:12" ht="22.5">
      <c r="A205" s="49"/>
      <c r="B205" s="21" t="s">
        <v>359</v>
      </c>
      <c r="C205" s="13" t="s">
        <v>19</v>
      </c>
      <c r="D205" s="13" t="s">
        <v>45</v>
      </c>
      <c r="E205" s="13" t="s">
        <v>356</v>
      </c>
      <c r="F205" s="13"/>
      <c r="G205" s="15">
        <f t="shared" ref="G205:L205" si="134">SUM(G206:G206)</f>
        <v>100</v>
      </c>
      <c r="H205" s="15">
        <f t="shared" si="134"/>
        <v>0</v>
      </c>
      <c r="I205" s="15">
        <f t="shared" si="134"/>
        <v>100</v>
      </c>
      <c r="J205" s="15">
        <f t="shared" si="134"/>
        <v>100</v>
      </c>
      <c r="K205" s="15">
        <f t="shared" si="134"/>
        <v>0</v>
      </c>
      <c r="L205" s="15">
        <f t="shared" si="134"/>
        <v>100</v>
      </c>
    </row>
    <row r="206" spans="1:12" ht="33.75">
      <c r="A206" s="49"/>
      <c r="B206" s="21" t="s">
        <v>201</v>
      </c>
      <c r="C206" s="13" t="s">
        <v>19</v>
      </c>
      <c r="D206" s="13" t="s">
        <v>45</v>
      </c>
      <c r="E206" s="13" t="s">
        <v>356</v>
      </c>
      <c r="F206" s="13" t="s">
        <v>204</v>
      </c>
      <c r="G206" s="15">
        <v>100</v>
      </c>
      <c r="H206" s="15"/>
      <c r="I206" s="15">
        <f>G206+H206</f>
        <v>100</v>
      </c>
      <c r="J206" s="15">
        <v>100</v>
      </c>
      <c r="K206" s="15"/>
      <c r="L206" s="15">
        <f>J206+K206</f>
        <v>100</v>
      </c>
    </row>
    <row r="207" spans="1:12">
      <c r="A207" s="49"/>
      <c r="B207" s="21" t="s">
        <v>362</v>
      </c>
      <c r="C207" s="13" t="s">
        <v>19</v>
      </c>
      <c r="D207" s="13" t="s">
        <v>45</v>
      </c>
      <c r="E207" s="13" t="s">
        <v>361</v>
      </c>
      <c r="F207" s="13"/>
      <c r="G207" s="15">
        <f t="shared" ref="G207:L207" si="135">SUM(G208:G208)</f>
        <v>50</v>
      </c>
      <c r="H207" s="15">
        <f t="shared" si="135"/>
        <v>0</v>
      </c>
      <c r="I207" s="15">
        <f t="shared" si="135"/>
        <v>50</v>
      </c>
      <c r="J207" s="15">
        <f t="shared" si="135"/>
        <v>50</v>
      </c>
      <c r="K207" s="15">
        <f t="shared" si="135"/>
        <v>0</v>
      </c>
      <c r="L207" s="15">
        <f t="shared" si="135"/>
        <v>50</v>
      </c>
    </row>
    <row r="208" spans="1:12" ht="22.5">
      <c r="A208" s="49"/>
      <c r="B208" s="21" t="s">
        <v>95</v>
      </c>
      <c r="C208" s="13" t="s">
        <v>19</v>
      </c>
      <c r="D208" s="13" t="s">
        <v>45</v>
      </c>
      <c r="E208" s="13" t="s">
        <v>361</v>
      </c>
      <c r="F208" s="13" t="s">
        <v>22</v>
      </c>
      <c r="G208" s="15">
        <v>50</v>
      </c>
      <c r="H208" s="15"/>
      <c r="I208" s="15">
        <f>G208+H208</f>
        <v>50</v>
      </c>
      <c r="J208" s="15">
        <v>50</v>
      </c>
      <c r="K208" s="15"/>
      <c r="L208" s="15">
        <f>J208+K208</f>
        <v>50</v>
      </c>
    </row>
    <row r="209" spans="1:12" ht="22.5">
      <c r="A209" s="49"/>
      <c r="B209" s="20" t="s">
        <v>181</v>
      </c>
      <c r="C209" s="13" t="s">
        <v>19</v>
      </c>
      <c r="D209" s="13" t="s">
        <v>45</v>
      </c>
      <c r="E209" s="13" t="s">
        <v>182</v>
      </c>
      <c r="F209" s="13"/>
      <c r="G209" s="15">
        <f t="shared" ref="G209:L210" si="136">G210</f>
        <v>876</v>
      </c>
      <c r="H209" s="15">
        <f t="shared" si="136"/>
        <v>0</v>
      </c>
      <c r="I209" s="15">
        <f t="shared" si="136"/>
        <v>876</v>
      </c>
      <c r="J209" s="15">
        <f t="shared" si="136"/>
        <v>876</v>
      </c>
      <c r="K209" s="15">
        <f t="shared" si="136"/>
        <v>0</v>
      </c>
      <c r="L209" s="15">
        <f t="shared" si="136"/>
        <v>876</v>
      </c>
    </row>
    <row r="210" spans="1:12" ht="22.5">
      <c r="A210" s="49"/>
      <c r="B210" s="20" t="s">
        <v>365</v>
      </c>
      <c r="C210" s="13" t="s">
        <v>19</v>
      </c>
      <c r="D210" s="13" t="s">
        <v>45</v>
      </c>
      <c r="E210" s="13" t="s">
        <v>363</v>
      </c>
      <c r="F210" s="13"/>
      <c r="G210" s="15">
        <f t="shared" si="136"/>
        <v>876</v>
      </c>
      <c r="H210" s="15">
        <f t="shared" si="136"/>
        <v>0</v>
      </c>
      <c r="I210" s="15">
        <f t="shared" si="136"/>
        <v>876</v>
      </c>
      <c r="J210" s="15">
        <f t="shared" si="136"/>
        <v>876</v>
      </c>
      <c r="K210" s="15">
        <f t="shared" si="136"/>
        <v>0</v>
      </c>
      <c r="L210" s="15">
        <f t="shared" si="136"/>
        <v>876</v>
      </c>
    </row>
    <row r="211" spans="1:12" ht="33.75">
      <c r="A211" s="49"/>
      <c r="B211" s="20" t="s">
        <v>366</v>
      </c>
      <c r="C211" s="13" t="s">
        <v>19</v>
      </c>
      <c r="D211" s="13" t="s">
        <v>45</v>
      </c>
      <c r="E211" s="13" t="s">
        <v>364</v>
      </c>
      <c r="F211" s="13"/>
      <c r="G211" s="15">
        <f t="shared" ref="G211" si="137">SUM(G212:G213)</f>
        <v>876</v>
      </c>
      <c r="H211" s="15">
        <f t="shared" ref="H211:I211" si="138">SUM(H212:H213)</f>
        <v>0</v>
      </c>
      <c r="I211" s="15">
        <f t="shared" si="138"/>
        <v>876</v>
      </c>
      <c r="J211" s="15">
        <f t="shared" ref="J211:L211" si="139">SUM(J212:J213)</f>
        <v>876</v>
      </c>
      <c r="K211" s="15">
        <f t="shared" si="139"/>
        <v>0</v>
      </c>
      <c r="L211" s="15">
        <f t="shared" si="139"/>
        <v>876</v>
      </c>
    </row>
    <row r="212" spans="1:12" ht="22.5">
      <c r="A212" s="49"/>
      <c r="B212" s="21" t="s">
        <v>21</v>
      </c>
      <c r="C212" s="13" t="s">
        <v>19</v>
      </c>
      <c r="D212" s="13" t="s">
        <v>45</v>
      </c>
      <c r="E212" s="13" t="s">
        <v>364</v>
      </c>
      <c r="F212" s="13" t="s">
        <v>27</v>
      </c>
      <c r="G212" s="15">
        <v>238</v>
      </c>
      <c r="H212" s="15"/>
      <c r="I212" s="15">
        <f>G212+H212</f>
        <v>238</v>
      </c>
      <c r="J212" s="15">
        <v>238</v>
      </c>
      <c r="K212" s="15"/>
      <c r="L212" s="15">
        <f>J212+K212</f>
        <v>238</v>
      </c>
    </row>
    <row r="213" spans="1:12" ht="22.5">
      <c r="A213" s="49"/>
      <c r="B213" s="21" t="s">
        <v>95</v>
      </c>
      <c r="C213" s="13" t="s">
        <v>19</v>
      </c>
      <c r="D213" s="13" t="s">
        <v>45</v>
      </c>
      <c r="E213" s="13" t="s">
        <v>364</v>
      </c>
      <c r="F213" s="13" t="s">
        <v>22</v>
      </c>
      <c r="G213" s="15">
        <v>638</v>
      </c>
      <c r="H213" s="15"/>
      <c r="I213" s="15">
        <f>G213+H213</f>
        <v>638</v>
      </c>
      <c r="J213" s="15">
        <v>638</v>
      </c>
      <c r="K213" s="15"/>
      <c r="L213" s="15">
        <f>J213+K213</f>
        <v>638</v>
      </c>
    </row>
    <row r="214" spans="1:12">
      <c r="A214" s="49"/>
      <c r="B214" s="12" t="s">
        <v>180</v>
      </c>
      <c r="C214" s="13" t="s">
        <v>19</v>
      </c>
      <c r="D214" s="13" t="s">
        <v>45</v>
      </c>
      <c r="E214" s="13" t="s">
        <v>164</v>
      </c>
      <c r="F214" s="14"/>
      <c r="G214" s="15">
        <f>G215+G219</f>
        <v>130</v>
      </c>
      <c r="H214" s="15">
        <f t="shared" ref="H214:L214" si="140">H215+H219</f>
        <v>-130</v>
      </c>
      <c r="I214" s="15">
        <f t="shared" si="140"/>
        <v>0</v>
      </c>
      <c r="J214" s="15">
        <f t="shared" si="140"/>
        <v>130</v>
      </c>
      <c r="K214" s="15">
        <f t="shared" si="140"/>
        <v>-130</v>
      </c>
      <c r="L214" s="15">
        <f t="shared" si="140"/>
        <v>0</v>
      </c>
    </row>
    <row r="215" spans="1:12" ht="22.5">
      <c r="A215" s="49"/>
      <c r="B215" s="12" t="s">
        <v>105</v>
      </c>
      <c r="C215" s="13" t="s">
        <v>19</v>
      </c>
      <c r="D215" s="13" t="s">
        <v>45</v>
      </c>
      <c r="E215" s="13" t="s">
        <v>476</v>
      </c>
      <c r="F215" s="14"/>
      <c r="G215" s="15">
        <f t="shared" ref="G215:L215" si="141">SUM(G216:G218)</f>
        <v>130</v>
      </c>
      <c r="H215" s="15">
        <f t="shared" si="141"/>
        <v>-130</v>
      </c>
      <c r="I215" s="15">
        <f t="shared" si="141"/>
        <v>0</v>
      </c>
      <c r="J215" s="15">
        <f t="shared" si="141"/>
        <v>130</v>
      </c>
      <c r="K215" s="15">
        <f t="shared" si="141"/>
        <v>-130</v>
      </c>
      <c r="L215" s="15">
        <f t="shared" si="141"/>
        <v>0</v>
      </c>
    </row>
    <row r="216" spans="1:12">
      <c r="A216" s="49"/>
      <c r="B216" s="12" t="s">
        <v>91</v>
      </c>
      <c r="C216" s="13" t="s">
        <v>19</v>
      </c>
      <c r="D216" s="13" t="s">
        <v>45</v>
      </c>
      <c r="E216" s="13" t="s">
        <v>476</v>
      </c>
      <c r="F216" s="14" t="s">
        <v>13</v>
      </c>
      <c r="G216" s="15">
        <v>97</v>
      </c>
      <c r="H216" s="15">
        <v>-97</v>
      </c>
      <c r="I216" s="15">
        <f>G216+H216</f>
        <v>0</v>
      </c>
      <c r="J216" s="15">
        <v>97</v>
      </c>
      <c r="K216" s="15">
        <v>-97</v>
      </c>
      <c r="L216" s="15">
        <f>J216+K216</f>
        <v>0</v>
      </c>
    </row>
    <row r="217" spans="1:12" ht="33.75">
      <c r="A217" s="49"/>
      <c r="B217" s="12" t="s">
        <v>92</v>
      </c>
      <c r="C217" s="13" t="s">
        <v>19</v>
      </c>
      <c r="D217" s="13" t="s">
        <v>45</v>
      </c>
      <c r="E217" s="13" t="s">
        <v>476</v>
      </c>
      <c r="F217" s="14" t="s">
        <v>93</v>
      </c>
      <c r="G217" s="15">
        <v>29.3</v>
      </c>
      <c r="H217" s="15">
        <v>-29.3</v>
      </c>
      <c r="I217" s="15">
        <f>G217+H217</f>
        <v>0</v>
      </c>
      <c r="J217" s="15">
        <v>29.3</v>
      </c>
      <c r="K217" s="15">
        <v>-29.3</v>
      </c>
      <c r="L217" s="15">
        <f>J217+K217</f>
        <v>0</v>
      </c>
    </row>
    <row r="218" spans="1:12" ht="22.5">
      <c r="A218" s="49"/>
      <c r="B218" s="12" t="s">
        <v>95</v>
      </c>
      <c r="C218" s="13" t="s">
        <v>19</v>
      </c>
      <c r="D218" s="13" t="s">
        <v>45</v>
      </c>
      <c r="E218" s="13" t="s">
        <v>476</v>
      </c>
      <c r="F218" s="14" t="s">
        <v>22</v>
      </c>
      <c r="G218" s="15">
        <v>3.7</v>
      </c>
      <c r="H218" s="15">
        <v>-3.7</v>
      </c>
      <c r="I218" s="15">
        <f>G218+H218</f>
        <v>0</v>
      </c>
      <c r="J218" s="15">
        <v>3.7</v>
      </c>
      <c r="K218" s="15">
        <v>-3.7</v>
      </c>
      <c r="L218" s="15">
        <f>J218+K218</f>
        <v>0</v>
      </c>
    </row>
    <row r="219" spans="1:12" ht="22.5">
      <c r="A219" s="49"/>
      <c r="B219" s="12" t="s">
        <v>105</v>
      </c>
      <c r="C219" s="13" t="s">
        <v>19</v>
      </c>
      <c r="D219" s="13" t="s">
        <v>45</v>
      </c>
      <c r="E219" s="13" t="s">
        <v>106</v>
      </c>
      <c r="F219" s="14"/>
      <c r="G219" s="15">
        <f t="shared" ref="G219:L219" si="142">SUM(G220:G222)</f>
        <v>0</v>
      </c>
      <c r="H219" s="15">
        <f t="shared" si="142"/>
        <v>0</v>
      </c>
      <c r="I219" s="15">
        <f t="shared" si="142"/>
        <v>0</v>
      </c>
      <c r="J219" s="15">
        <f t="shared" si="142"/>
        <v>0</v>
      </c>
      <c r="K219" s="15">
        <f t="shared" si="142"/>
        <v>0</v>
      </c>
      <c r="L219" s="15">
        <f t="shared" si="142"/>
        <v>0</v>
      </c>
    </row>
    <row r="220" spans="1:12">
      <c r="A220" s="49"/>
      <c r="B220" s="12" t="s">
        <v>91</v>
      </c>
      <c r="C220" s="13" t="s">
        <v>19</v>
      </c>
      <c r="D220" s="13" t="s">
        <v>45</v>
      </c>
      <c r="E220" s="13" t="s">
        <v>106</v>
      </c>
      <c r="F220" s="14" t="s">
        <v>13</v>
      </c>
      <c r="G220" s="15">
        <v>0</v>
      </c>
      <c r="H220" s="15">
        <v>0</v>
      </c>
      <c r="I220" s="15">
        <f>G220+H220</f>
        <v>0</v>
      </c>
      <c r="J220" s="15">
        <v>0</v>
      </c>
      <c r="K220" s="15">
        <v>0</v>
      </c>
      <c r="L220" s="15">
        <f>J220+K220</f>
        <v>0</v>
      </c>
    </row>
    <row r="221" spans="1:12" ht="33.75">
      <c r="A221" s="49"/>
      <c r="B221" s="12" t="s">
        <v>92</v>
      </c>
      <c r="C221" s="13" t="s">
        <v>19</v>
      </c>
      <c r="D221" s="13" t="s">
        <v>45</v>
      </c>
      <c r="E221" s="13" t="s">
        <v>106</v>
      </c>
      <c r="F221" s="14" t="s">
        <v>93</v>
      </c>
      <c r="G221" s="15">
        <v>0</v>
      </c>
      <c r="H221" s="15">
        <v>0</v>
      </c>
      <c r="I221" s="15">
        <f>G221+H221</f>
        <v>0</v>
      </c>
      <c r="J221" s="15">
        <v>0</v>
      </c>
      <c r="K221" s="15">
        <v>0</v>
      </c>
      <c r="L221" s="15">
        <f>J221+K221</f>
        <v>0</v>
      </c>
    </row>
    <row r="222" spans="1:12" ht="22.5">
      <c r="A222" s="49"/>
      <c r="B222" s="12" t="s">
        <v>95</v>
      </c>
      <c r="C222" s="13" t="s">
        <v>19</v>
      </c>
      <c r="D222" s="13" t="s">
        <v>45</v>
      </c>
      <c r="E222" s="13" t="s">
        <v>106</v>
      </c>
      <c r="F222" s="14" t="s">
        <v>22</v>
      </c>
      <c r="G222" s="15">
        <v>0</v>
      </c>
      <c r="H222" s="15">
        <v>0</v>
      </c>
      <c r="I222" s="15">
        <f>G222+H222</f>
        <v>0</v>
      </c>
      <c r="J222" s="15">
        <v>0</v>
      </c>
      <c r="K222" s="15">
        <v>0</v>
      </c>
      <c r="L222" s="15">
        <f>J222+K222</f>
        <v>0</v>
      </c>
    </row>
    <row r="223" spans="1:12">
      <c r="A223" s="45">
        <v>5</v>
      </c>
      <c r="B223" s="53" t="s">
        <v>46</v>
      </c>
      <c r="C223" s="46" t="s">
        <v>47</v>
      </c>
      <c r="D223" s="46"/>
      <c r="E223" s="46"/>
      <c r="F223" s="61"/>
      <c r="G223" s="65">
        <f t="shared" ref="G223" si="143">G224+G231+G251+G260</f>
        <v>136908.80000000002</v>
      </c>
      <c r="H223" s="65">
        <f t="shared" ref="H223:L223" si="144">H224+H231+H251+H260</f>
        <v>-531.30000000000018</v>
      </c>
      <c r="I223" s="65">
        <f t="shared" si="144"/>
        <v>136377.5</v>
      </c>
      <c r="J223" s="65">
        <f t="shared" si="144"/>
        <v>18228</v>
      </c>
      <c r="K223" s="65">
        <f t="shared" si="144"/>
        <v>0</v>
      </c>
      <c r="L223" s="65">
        <f t="shared" si="144"/>
        <v>18228</v>
      </c>
    </row>
    <row r="224" spans="1:12">
      <c r="A224" s="49" t="s">
        <v>48</v>
      </c>
      <c r="B224" s="53" t="s">
        <v>367</v>
      </c>
      <c r="C224" s="33" t="s">
        <v>47</v>
      </c>
      <c r="D224" s="33" t="s">
        <v>8</v>
      </c>
      <c r="E224" s="33"/>
      <c r="F224" s="33"/>
      <c r="G224" s="16">
        <f t="shared" ref="G224:L226" si="145">G225</f>
        <v>103.1</v>
      </c>
      <c r="H224" s="16">
        <f t="shared" si="145"/>
        <v>0</v>
      </c>
      <c r="I224" s="16">
        <f t="shared" si="145"/>
        <v>103.1</v>
      </c>
      <c r="J224" s="16">
        <f t="shared" si="145"/>
        <v>103.1</v>
      </c>
      <c r="K224" s="16">
        <f t="shared" si="145"/>
        <v>0</v>
      </c>
      <c r="L224" s="16">
        <f t="shared" si="145"/>
        <v>103.1</v>
      </c>
    </row>
    <row r="225" spans="1:12" ht="22.5">
      <c r="A225" s="45"/>
      <c r="B225" s="20" t="s">
        <v>181</v>
      </c>
      <c r="C225" s="13" t="s">
        <v>47</v>
      </c>
      <c r="D225" s="13" t="s">
        <v>8</v>
      </c>
      <c r="E225" s="13" t="s">
        <v>182</v>
      </c>
      <c r="F225" s="13"/>
      <c r="G225" s="15">
        <f t="shared" si="145"/>
        <v>103.1</v>
      </c>
      <c r="H225" s="15">
        <f t="shared" si="145"/>
        <v>0</v>
      </c>
      <c r="I225" s="15">
        <f t="shared" si="145"/>
        <v>103.1</v>
      </c>
      <c r="J225" s="15">
        <f t="shared" si="145"/>
        <v>103.1</v>
      </c>
      <c r="K225" s="15">
        <f t="shared" si="145"/>
        <v>0</v>
      </c>
      <c r="L225" s="15">
        <f t="shared" si="145"/>
        <v>103.1</v>
      </c>
    </row>
    <row r="226" spans="1:12" ht="22.5">
      <c r="A226" s="45"/>
      <c r="B226" s="20" t="s">
        <v>365</v>
      </c>
      <c r="C226" s="13" t="s">
        <v>47</v>
      </c>
      <c r="D226" s="13" t="s">
        <v>8</v>
      </c>
      <c r="E226" s="13" t="s">
        <v>363</v>
      </c>
      <c r="F226" s="13"/>
      <c r="G226" s="15">
        <f t="shared" si="145"/>
        <v>103.1</v>
      </c>
      <c r="H226" s="15">
        <f t="shared" si="145"/>
        <v>0</v>
      </c>
      <c r="I226" s="15">
        <f t="shared" si="145"/>
        <v>103.1</v>
      </c>
      <c r="J226" s="15">
        <f t="shared" si="145"/>
        <v>103.1</v>
      </c>
      <c r="K226" s="15">
        <f t="shared" si="145"/>
        <v>0</v>
      </c>
      <c r="L226" s="15">
        <f t="shared" si="145"/>
        <v>103.1</v>
      </c>
    </row>
    <row r="227" spans="1:12" ht="33.75">
      <c r="A227" s="45"/>
      <c r="B227" s="20" t="s">
        <v>366</v>
      </c>
      <c r="C227" s="13" t="s">
        <v>47</v>
      </c>
      <c r="D227" s="13" t="s">
        <v>8</v>
      </c>
      <c r="E227" s="13" t="s">
        <v>364</v>
      </c>
      <c r="F227" s="13"/>
      <c r="G227" s="15">
        <f t="shared" ref="G227" si="146">SUM(G228:G230)</f>
        <v>103.1</v>
      </c>
      <c r="H227" s="15">
        <f t="shared" ref="H227:I227" si="147">SUM(H228:H230)</f>
        <v>0</v>
      </c>
      <c r="I227" s="15">
        <f t="shared" si="147"/>
        <v>103.1</v>
      </c>
      <c r="J227" s="15">
        <f t="shared" ref="J227" si="148">SUM(J228:J230)</f>
        <v>103.1</v>
      </c>
      <c r="K227" s="15">
        <f t="shared" ref="K227:L227" si="149">SUM(K228:K230)</f>
        <v>0</v>
      </c>
      <c r="L227" s="15">
        <f t="shared" si="149"/>
        <v>103.1</v>
      </c>
    </row>
    <row r="228" spans="1:12" ht="22.5">
      <c r="A228" s="45"/>
      <c r="B228" s="21" t="s">
        <v>95</v>
      </c>
      <c r="C228" s="13" t="s">
        <v>47</v>
      </c>
      <c r="D228" s="13" t="s">
        <v>8</v>
      </c>
      <c r="E228" s="13" t="s">
        <v>364</v>
      </c>
      <c r="F228" s="13" t="s">
        <v>22</v>
      </c>
      <c r="G228" s="23">
        <v>56.1</v>
      </c>
      <c r="H228" s="23">
        <v>0</v>
      </c>
      <c r="I228" s="15">
        <f>G228+H228</f>
        <v>56.1</v>
      </c>
      <c r="J228" s="23">
        <v>56.1</v>
      </c>
      <c r="K228" s="23">
        <v>0</v>
      </c>
      <c r="L228" s="15">
        <f>J228+K228</f>
        <v>56.1</v>
      </c>
    </row>
    <row r="229" spans="1:12">
      <c r="A229" s="45"/>
      <c r="B229" s="21" t="s">
        <v>304</v>
      </c>
      <c r="C229" s="13" t="s">
        <v>47</v>
      </c>
      <c r="D229" s="13" t="s">
        <v>8</v>
      </c>
      <c r="E229" s="13" t="s">
        <v>364</v>
      </c>
      <c r="F229" s="13" t="s">
        <v>305</v>
      </c>
      <c r="G229" s="23">
        <v>47</v>
      </c>
      <c r="H229" s="23"/>
      <c r="I229" s="15">
        <f>G229+H229</f>
        <v>47</v>
      </c>
      <c r="J229" s="23">
        <v>47</v>
      </c>
      <c r="K229" s="23"/>
      <c r="L229" s="15">
        <f>J229+K229</f>
        <v>47</v>
      </c>
    </row>
    <row r="230" spans="1:12">
      <c r="A230" s="45"/>
      <c r="B230" s="21" t="s">
        <v>370</v>
      </c>
      <c r="C230" s="13" t="s">
        <v>47</v>
      </c>
      <c r="D230" s="13" t="s">
        <v>8</v>
      </c>
      <c r="E230" s="13" t="s">
        <v>364</v>
      </c>
      <c r="F230" s="13" t="s">
        <v>69</v>
      </c>
      <c r="G230" s="23">
        <v>0</v>
      </c>
      <c r="H230" s="23">
        <v>0</v>
      </c>
      <c r="I230" s="15">
        <f>G230+H230</f>
        <v>0</v>
      </c>
      <c r="J230" s="23">
        <v>0</v>
      </c>
      <c r="K230" s="23">
        <v>0</v>
      </c>
      <c r="L230" s="15">
        <f>J230+K230</f>
        <v>0</v>
      </c>
    </row>
    <row r="231" spans="1:12">
      <c r="A231" s="49" t="s">
        <v>51</v>
      </c>
      <c r="B231" s="53" t="s">
        <v>49</v>
      </c>
      <c r="C231" s="33" t="s">
        <v>47</v>
      </c>
      <c r="D231" s="33" t="s">
        <v>11</v>
      </c>
      <c r="E231" s="33"/>
      <c r="F231" s="33"/>
      <c r="G231" s="16">
        <f t="shared" ref="G231" si="150">G232+G246</f>
        <v>123503.6</v>
      </c>
      <c r="H231" s="16">
        <f t="shared" ref="H231:L231" si="151">H232+H246</f>
        <v>-531.30000000000018</v>
      </c>
      <c r="I231" s="16">
        <f t="shared" si="151"/>
        <v>122972.3</v>
      </c>
      <c r="J231" s="16">
        <f t="shared" si="151"/>
        <v>4822.8</v>
      </c>
      <c r="K231" s="16">
        <f t="shared" si="151"/>
        <v>0</v>
      </c>
      <c r="L231" s="16">
        <f t="shared" si="151"/>
        <v>4822.8</v>
      </c>
    </row>
    <row r="232" spans="1:12" ht="22.5">
      <c r="A232" s="49"/>
      <c r="B232" s="66" t="s">
        <v>184</v>
      </c>
      <c r="C232" s="13" t="s">
        <v>47</v>
      </c>
      <c r="D232" s="13" t="s">
        <v>11</v>
      </c>
      <c r="E232" s="13" t="s">
        <v>183</v>
      </c>
      <c r="F232" s="13"/>
      <c r="G232" s="15">
        <f t="shared" ref="G232:L232" si="152">G233</f>
        <v>123143.6</v>
      </c>
      <c r="H232" s="15">
        <f t="shared" si="152"/>
        <v>-531.30000000000018</v>
      </c>
      <c r="I232" s="15">
        <f t="shared" si="152"/>
        <v>122612.3</v>
      </c>
      <c r="J232" s="15">
        <f t="shared" si="152"/>
        <v>4467.8</v>
      </c>
      <c r="K232" s="15">
        <f t="shared" si="152"/>
        <v>0</v>
      </c>
      <c r="L232" s="15">
        <f t="shared" si="152"/>
        <v>4467.8</v>
      </c>
    </row>
    <row r="233" spans="1:12">
      <c r="A233" s="49"/>
      <c r="B233" s="21" t="s">
        <v>185</v>
      </c>
      <c r="C233" s="13" t="s">
        <v>47</v>
      </c>
      <c r="D233" s="13" t="s">
        <v>11</v>
      </c>
      <c r="E233" s="13" t="s">
        <v>186</v>
      </c>
      <c r="F233" s="13"/>
      <c r="G233" s="15">
        <f>G237+G234+G239+G241+G243</f>
        <v>123143.6</v>
      </c>
      <c r="H233" s="15">
        <f>H237+H234+H239+H241</f>
        <v>-531.30000000000018</v>
      </c>
      <c r="I233" s="15">
        <f>I237+I234+I239+I241+I243</f>
        <v>122612.3</v>
      </c>
      <c r="J233" s="15">
        <f>J237+J234+J239+J241+J243</f>
        <v>4467.8</v>
      </c>
      <c r="K233" s="15">
        <f>K237+K234+K239+K241+K243</f>
        <v>0</v>
      </c>
      <c r="L233" s="15">
        <f>L237+L234+L239+L241+L243</f>
        <v>4467.8</v>
      </c>
    </row>
    <row r="234" spans="1:12">
      <c r="A234" s="49"/>
      <c r="B234" s="21" t="s">
        <v>279</v>
      </c>
      <c r="C234" s="13" t="s">
        <v>47</v>
      </c>
      <c r="D234" s="13" t="s">
        <v>11</v>
      </c>
      <c r="E234" s="13" t="s">
        <v>122</v>
      </c>
      <c r="F234" s="14"/>
      <c r="G234" s="15">
        <f t="shared" ref="G234" si="153">G235+G236</f>
        <v>30001.5</v>
      </c>
      <c r="H234" s="15">
        <f t="shared" ref="H234:L234" si="154">H235+H236</f>
        <v>-531.30000000000018</v>
      </c>
      <c r="I234" s="15">
        <f t="shared" si="154"/>
        <v>29470.2</v>
      </c>
      <c r="J234" s="15">
        <f t="shared" si="154"/>
        <v>979.5</v>
      </c>
      <c r="K234" s="15">
        <f t="shared" si="154"/>
        <v>0</v>
      </c>
      <c r="L234" s="15">
        <f t="shared" si="154"/>
        <v>979.5</v>
      </c>
    </row>
    <row r="235" spans="1:12" ht="22.5">
      <c r="A235" s="49"/>
      <c r="B235" s="21" t="s">
        <v>95</v>
      </c>
      <c r="C235" s="13" t="s">
        <v>47</v>
      </c>
      <c r="D235" s="13" t="s">
        <v>11</v>
      </c>
      <c r="E235" s="13" t="s">
        <v>122</v>
      </c>
      <c r="F235" s="13" t="s">
        <v>22</v>
      </c>
      <c r="G235" s="15">
        <v>29022</v>
      </c>
      <c r="H235" s="15">
        <f>-5898+5366.7</f>
        <v>-531.30000000000018</v>
      </c>
      <c r="I235" s="15">
        <f>G235+H235</f>
        <v>28490.7</v>
      </c>
      <c r="J235" s="15"/>
      <c r="K235" s="15"/>
      <c r="L235" s="15">
        <f>J235+K235</f>
        <v>0</v>
      </c>
    </row>
    <row r="236" spans="1:12">
      <c r="A236" s="49"/>
      <c r="B236" s="21" t="s">
        <v>304</v>
      </c>
      <c r="C236" s="13" t="s">
        <v>47</v>
      </c>
      <c r="D236" s="13" t="s">
        <v>11</v>
      </c>
      <c r="E236" s="13" t="s">
        <v>122</v>
      </c>
      <c r="F236" s="14" t="s">
        <v>305</v>
      </c>
      <c r="G236" s="15">
        <v>979.5</v>
      </c>
      <c r="H236" s="15">
        <v>0</v>
      </c>
      <c r="I236" s="15">
        <f>G236+H236</f>
        <v>979.5</v>
      </c>
      <c r="J236" s="15">
        <v>979.5</v>
      </c>
      <c r="K236" s="15">
        <v>0</v>
      </c>
      <c r="L236" s="15">
        <f>J236+K236</f>
        <v>979.5</v>
      </c>
    </row>
    <row r="237" spans="1:12" ht="45">
      <c r="A237" s="49"/>
      <c r="B237" s="20" t="s">
        <v>168</v>
      </c>
      <c r="C237" s="13" t="s">
        <v>47</v>
      </c>
      <c r="D237" s="13" t="s">
        <v>11</v>
      </c>
      <c r="E237" s="13" t="s">
        <v>226</v>
      </c>
      <c r="F237" s="14"/>
      <c r="G237" s="15">
        <f t="shared" ref="G237:L237" si="155">SUM(G238:G238)</f>
        <v>0</v>
      </c>
      <c r="H237" s="15">
        <f t="shared" si="155"/>
        <v>0</v>
      </c>
      <c r="I237" s="15">
        <f t="shared" si="155"/>
        <v>0</v>
      </c>
      <c r="J237" s="15">
        <f t="shared" si="155"/>
        <v>0</v>
      </c>
      <c r="K237" s="15">
        <f t="shared" si="155"/>
        <v>0</v>
      </c>
      <c r="L237" s="15">
        <f t="shared" si="155"/>
        <v>0</v>
      </c>
    </row>
    <row r="238" spans="1:12" ht="33.75">
      <c r="A238" s="49"/>
      <c r="B238" s="20" t="s">
        <v>201</v>
      </c>
      <c r="C238" s="13" t="s">
        <v>47</v>
      </c>
      <c r="D238" s="13" t="s">
        <v>11</v>
      </c>
      <c r="E238" s="13" t="s">
        <v>226</v>
      </c>
      <c r="F238" s="14" t="s">
        <v>204</v>
      </c>
      <c r="G238" s="15">
        <v>0</v>
      </c>
      <c r="H238" s="15">
        <v>0</v>
      </c>
      <c r="I238" s="15">
        <f>G238+H238</f>
        <v>0</v>
      </c>
      <c r="J238" s="15">
        <v>0</v>
      </c>
      <c r="K238" s="15">
        <v>0</v>
      </c>
      <c r="L238" s="15">
        <f>J238+K238</f>
        <v>0</v>
      </c>
    </row>
    <row r="239" spans="1:12" ht="67.5">
      <c r="A239" s="49"/>
      <c r="B239" s="18" t="s">
        <v>481</v>
      </c>
      <c r="C239" s="13" t="s">
        <v>47</v>
      </c>
      <c r="D239" s="13" t="s">
        <v>11</v>
      </c>
      <c r="E239" s="13" t="s">
        <v>482</v>
      </c>
      <c r="F239" s="14"/>
      <c r="G239" s="15">
        <f t="shared" ref="G239:L239" si="156">SUM(G240:G240)</f>
        <v>3118.8</v>
      </c>
      <c r="H239" s="15">
        <f t="shared" si="156"/>
        <v>0</v>
      </c>
      <c r="I239" s="15">
        <f t="shared" si="156"/>
        <v>3118.8</v>
      </c>
      <c r="J239" s="15">
        <f t="shared" si="156"/>
        <v>3118.8</v>
      </c>
      <c r="K239" s="15">
        <f t="shared" si="156"/>
        <v>0</v>
      </c>
      <c r="L239" s="15">
        <f t="shared" si="156"/>
        <v>3118.8</v>
      </c>
    </row>
    <row r="240" spans="1:12" ht="33.75">
      <c r="A240" s="49"/>
      <c r="B240" s="18" t="s">
        <v>201</v>
      </c>
      <c r="C240" s="13" t="s">
        <v>47</v>
      </c>
      <c r="D240" s="13" t="s">
        <v>11</v>
      </c>
      <c r="E240" s="13" t="s">
        <v>482</v>
      </c>
      <c r="F240" s="14" t="s">
        <v>204</v>
      </c>
      <c r="G240" s="15">
        <v>3118.8</v>
      </c>
      <c r="H240" s="15">
        <v>0</v>
      </c>
      <c r="I240" s="15">
        <f>G240+H240</f>
        <v>3118.8</v>
      </c>
      <c r="J240" s="15">
        <v>3118.8</v>
      </c>
      <c r="K240" s="15">
        <v>0</v>
      </c>
      <c r="L240" s="15">
        <f>J240+K240</f>
        <v>3118.8</v>
      </c>
    </row>
    <row r="241" spans="1:12">
      <c r="A241" s="49"/>
      <c r="B241" s="21" t="s">
        <v>534</v>
      </c>
      <c r="C241" s="13" t="s">
        <v>47</v>
      </c>
      <c r="D241" s="13" t="s">
        <v>11</v>
      </c>
      <c r="E241" s="13" t="s">
        <v>535</v>
      </c>
      <c r="F241" s="14"/>
      <c r="G241" s="15">
        <f t="shared" ref="G241:L241" si="157">SUM(G242:G242)</f>
        <v>89653.8</v>
      </c>
      <c r="H241" s="15">
        <f t="shared" si="157"/>
        <v>0</v>
      </c>
      <c r="I241" s="15">
        <f t="shared" si="157"/>
        <v>89653.8</v>
      </c>
      <c r="J241" s="15">
        <f t="shared" si="157"/>
        <v>0</v>
      </c>
      <c r="K241" s="15">
        <f t="shared" si="157"/>
        <v>0</v>
      </c>
      <c r="L241" s="15">
        <f t="shared" si="157"/>
        <v>0</v>
      </c>
    </row>
    <row r="242" spans="1:12" ht="22.5">
      <c r="A242" s="49"/>
      <c r="B242" s="19" t="s">
        <v>480</v>
      </c>
      <c r="C242" s="13" t="s">
        <v>47</v>
      </c>
      <c r="D242" s="13" t="s">
        <v>11</v>
      </c>
      <c r="E242" s="13" t="s">
        <v>535</v>
      </c>
      <c r="F242" s="14" t="s">
        <v>50</v>
      </c>
      <c r="G242" s="15">
        <v>89653.8</v>
      </c>
      <c r="H242" s="15">
        <v>0</v>
      </c>
      <c r="I242" s="15">
        <f>G242+H242</f>
        <v>89653.8</v>
      </c>
      <c r="J242" s="15">
        <f>369.5-369.5</f>
        <v>0</v>
      </c>
      <c r="K242" s="15">
        <f>369.5-369.5</f>
        <v>0</v>
      </c>
      <c r="L242" s="15">
        <f>J242+K242</f>
        <v>0</v>
      </c>
    </row>
    <row r="243" spans="1:12" ht="22.5">
      <c r="A243" s="49"/>
      <c r="B243" s="21" t="s">
        <v>369</v>
      </c>
      <c r="C243" s="13" t="s">
        <v>47</v>
      </c>
      <c r="D243" s="13" t="s">
        <v>11</v>
      </c>
      <c r="E243" s="13" t="s">
        <v>371</v>
      </c>
      <c r="F243" s="14"/>
      <c r="G243" s="15">
        <f t="shared" ref="G243:L243" si="158">SUM(G244:G245)</f>
        <v>369.5</v>
      </c>
      <c r="H243" s="15">
        <f t="shared" si="158"/>
        <v>0</v>
      </c>
      <c r="I243" s="15">
        <f t="shared" si="158"/>
        <v>369.5</v>
      </c>
      <c r="J243" s="15">
        <f t="shared" si="158"/>
        <v>369.5</v>
      </c>
      <c r="K243" s="15">
        <f t="shared" si="158"/>
        <v>0</v>
      </c>
      <c r="L243" s="15">
        <f t="shared" si="158"/>
        <v>369.5</v>
      </c>
    </row>
    <row r="244" spans="1:12" ht="22.5">
      <c r="A244" s="49"/>
      <c r="B244" s="21" t="s">
        <v>95</v>
      </c>
      <c r="C244" s="13" t="s">
        <v>47</v>
      </c>
      <c r="D244" s="13" t="s">
        <v>11</v>
      </c>
      <c r="E244" s="13" t="s">
        <v>371</v>
      </c>
      <c r="F244" s="14" t="s">
        <v>22</v>
      </c>
      <c r="G244" s="15">
        <v>369.5</v>
      </c>
      <c r="H244" s="15">
        <v>0</v>
      </c>
      <c r="I244" s="15">
        <f>G244+H244</f>
        <v>369.5</v>
      </c>
      <c r="J244" s="15">
        <v>369.5</v>
      </c>
      <c r="K244" s="15">
        <v>0</v>
      </c>
      <c r="L244" s="15">
        <f>J244+K244</f>
        <v>369.5</v>
      </c>
    </row>
    <row r="245" spans="1:12">
      <c r="A245" s="49"/>
      <c r="B245" s="21" t="s">
        <v>370</v>
      </c>
      <c r="C245" s="13" t="s">
        <v>47</v>
      </c>
      <c r="D245" s="13" t="s">
        <v>11</v>
      </c>
      <c r="E245" s="13" t="s">
        <v>371</v>
      </c>
      <c r="F245" s="14" t="s">
        <v>69</v>
      </c>
      <c r="G245" s="15">
        <v>0</v>
      </c>
      <c r="H245" s="15">
        <v>0</v>
      </c>
      <c r="I245" s="15">
        <f>G245+H245</f>
        <v>0</v>
      </c>
      <c r="J245" s="15">
        <v>0</v>
      </c>
      <c r="K245" s="15">
        <v>0</v>
      </c>
      <c r="L245" s="15">
        <f>J245+K245</f>
        <v>0</v>
      </c>
    </row>
    <row r="246" spans="1:12" ht="22.5">
      <c r="A246" s="49"/>
      <c r="B246" s="20" t="s">
        <v>181</v>
      </c>
      <c r="C246" s="13" t="s">
        <v>47</v>
      </c>
      <c r="D246" s="13" t="s">
        <v>11</v>
      </c>
      <c r="E246" s="13" t="s">
        <v>182</v>
      </c>
      <c r="F246" s="13"/>
      <c r="G246" s="15">
        <f t="shared" ref="G246:L247" si="159">G247</f>
        <v>360</v>
      </c>
      <c r="H246" s="15">
        <f t="shared" si="159"/>
        <v>0</v>
      </c>
      <c r="I246" s="15">
        <f t="shared" si="159"/>
        <v>360</v>
      </c>
      <c r="J246" s="15">
        <f t="shared" si="159"/>
        <v>355</v>
      </c>
      <c r="K246" s="15">
        <f t="shared" si="159"/>
        <v>0</v>
      </c>
      <c r="L246" s="15">
        <f t="shared" si="159"/>
        <v>355</v>
      </c>
    </row>
    <row r="247" spans="1:12" ht="22.5">
      <c r="A247" s="49"/>
      <c r="B247" s="20" t="s">
        <v>365</v>
      </c>
      <c r="C247" s="13" t="s">
        <v>47</v>
      </c>
      <c r="D247" s="13" t="s">
        <v>11</v>
      </c>
      <c r="E247" s="13" t="s">
        <v>363</v>
      </c>
      <c r="F247" s="13"/>
      <c r="G247" s="15">
        <f t="shared" si="159"/>
        <v>360</v>
      </c>
      <c r="H247" s="15">
        <f t="shared" si="159"/>
        <v>0</v>
      </c>
      <c r="I247" s="15">
        <f t="shared" si="159"/>
        <v>360</v>
      </c>
      <c r="J247" s="15">
        <f t="shared" si="159"/>
        <v>355</v>
      </c>
      <c r="K247" s="15">
        <f t="shared" si="159"/>
        <v>0</v>
      </c>
      <c r="L247" s="15">
        <f t="shared" si="159"/>
        <v>355</v>
      </c>
    </row>
    <row r="248" spans="1:12" ht="33.75">
      <c r="A248" s="49"/>
      <c r="B248" s="20" t="s">
        <v>366</v>
      </c>
      <c r="C248" s="13" t="s">
        <v>47</v>
      </c>
      <c r="D248" s="13" t="s">
        <v>11</v>
      </c>
      <c r="E248" s="13" t="s">
        <v>364</v>
      </c>
      <c r="F248" s="13"/>
      <c r="G248" s="15">
        <f t="shared" ref="G248" si="160">SUM(G249:G250)</f>
        <v>360</v>
      </c>
      <c r="H248" s="15">
        <f t="shared" ref="H248:L248" si="161">SUM(H249:H250)</f>
        <v>0</v>
      </c>
      <c r="I248" s="15">
        <f t="shared" si="161"/>
        <v>360</v>
      </c>
      <c r="J248" s="15">
        <f t="shared" si="161"/>
        <v>355</v>
      </c>
      <c r="K248" s="15">
        <f t="shared" si="161"/>
        <v>0</v>
      </c>
      <c r="L248" s="15">
        <f t="shared" si="161"/>
        <v>355</v>
      </c>
    </row>
    <row r="249" spans="1:12" ht="33.75">
      <c r="A249" s="49"/>
      <c r="B249" s="18" t="s">
        <v>201</v>
      </c>
      <c r="C249" s="13" t="s">
        <v>47</v>
      </c>
      <c r="D249" s="13" t="s">
        <v>11</v>
      </c>
      <c r="E249" s="13" t="s">
        <v>364</v>
      </c>
      <c r="F249" s="13" t="s">
        <v>204</v>
      </c>
      <c r="G249" s="15">
        <v>360</v>
      </c>
      <c r="H249" s="15">
        <v>0</v>
      </c>
      <c r="I249" s="15">
        <f>G249+H249</f>
        <v>360</v>
      </c>
      <c r="J249" s="15">
        <v>355</v>
      </c>
      <c r="K249" s="15">
        <v>0</v>
      </c>
      <c r="L249" s="15">
        <f>J249+K249</f>
        <v>355</v>
      </c>
    </row>
    <row r="250" spans="1:12" ht="33.75">
      <c r="A250" s="49"/>
      <c r="B250" s="22" t="s">
        <v>404</v>
      </c>
      <c r="C250" s="13" t="s">
        <v>47</v>
      </c>
      <c r="D250" s="13" t="s">
        <v>11</v>
      </c>
      <c r="E250" s="13" t="s">
        <v>364</v>
      </c>
      <c r="F250" s="13" t="s">
        <v>360</v>
      </c>
      <c r="G250" s="15">
        <v>0</v>
      </c>
      <c r="H250" s="15">
        <v>0</v>
      </c>
      <c r="I250" s="15">
        <f>G250+H250</f>
        <v>0</v>
      </c>
      <c r="J250" s="15">
        <v>0</v>
      </c>
      <c r="K250" s="15">
        <v>0</v>
      </c>
      <c r="L250" s="15">
        <f>J250+K250</f>
        <v>0</v>
      </c>
    </row>
    <row r="251" spans="1:12">
      <c r="A251" s="49" t="s">
        <v>407</v>
      </c>
      <c r="B251" s="53" t="s">
        <v>368</v>
      </c>
      <c r="C251" s="33" t="s">
        <v>47</v>
      </c>
      <c r="D251" s="33" t="s">
        <v>17</v>
      </c>
      <c r="E251" s="33"/>
      <c r="F251" s="33"/>
      <c r="G251" s="16">
        <f t="shared" ref="G251" si="162">G252+G253</f>
        <v>103</v>
      </c>
      <c r="H251" s="16">
        <f>H252+H253</f>
        <v>0</v>
      </c>
      <c r="I251" s="16">
        <f t="shared" ref="I251:L251" si="163">I252+I253</f>
        <v>103</v>
      </c>
      <c r="J251" s="16">
        <f t="shared" si="163"/>
        <v>103</v>
      </c>
      <c r="K251" s="16">
        <f t="shared" si="163"/>
        <v>0</v>
      </c>
      <c r="L251" s="16">
        <f t="shared" si="163"/>
        <v>103</v>
      </c>
    </row>
    <row r="252" spans="1:12" ht="22.5">
      <c r="A252" s="49"/>
      <c r="B252" s="21" t="s">
        <v>184</v>
      </c>
      <c r="C252" s="13" t="s">
        <v>47</v>
      </c>
      <c r="D252" s="13" t="s">
        <v>17</v>
      </c>
      <c r="E252" s="13" t="s">
        <v>183</v>
      </c>
      <c r="F252" s="14"/>
      <c r="G252" s="15">
        <f t="shared" ref="G252:L252" si="164">G256</f>
        <v>100</v>
      </c>
      <c r="H252" s="15">
        <f t="shared" si="164"/>
        <v>0</v>
      </c>
      <c r="I252" s="15">
        <f t="shared" si="164"/>
        <v>100</v>
      </c>
      <c r="J252" s="15">
        <f t="shared" si="164"/>
        <v>100</v>
      </c>
      <c r="K252" s="15">
        <f t="shared" si="164"/>
        <v>0</v>
      </c>
      <c r="L252" s="15">
        <f t="shared" si="164"/>
        <v>100</v>
      </c>
    </row>
    <row r="253" spans="1:12" ht="22.5">
      <c r="A253" s="49"/>
      <c r="B253" s="21" t="s">
        <v>487</v>
      </c>
      <c r="C253" s="13" t="s">
        <v>47</v>
      </c>
      <c r="D253" s="13" t="s">
        <v>17</v>
      </c>
      <c r="E253" s="13" t="s">
        <v>490</v>
      </c>
      <c r="F253" s="14"/>
      <c r="G253" s="15">
        <f t="shared" ref="G253:L254" si="165">SUM(G254)</f>
        <v>3</v>
      </c>
      <c r="H253" s="15">
        <f t="shared" si="165"/>
        <v>0</v>
      </c>
      <c r="I253" s="15">
        <f t="shared" si="165"/>
        <v>3</v>
      </c>
      <c r="J253" s="15">
        <f>SUM(J254)</f>
        <v>3</v>
      </c>
      <c r="K253" s="15">
        <f t="shared" si="165"/>
        <v>0</v>
      </c>
      <c r="L253" s="15">
        <f t="shared" si="165"/>
        <v>3</v>
      </c>
    </row>
    <row r="254" spans="1:12" ht="22.5">
      <c r="A254" s="49"/>
      <c r="B254" s="21" t="s">
        <v>488</v>
      </c>
      <c r="C254" s="13" t="s">
        <v>47</v>
      </c>
      <c r="D254" s="13" t="s">
        <v>17</v>
      </c>
      <c r="E254" s="13" t="s">
        <v>491</v>
      </c>
      <c r="F254" s="14"/>
      <c r="G254" s="15">
        <f t="shared" si="165"/>
        <v>3</v>
      </c>
      <c r="H254" s="15">
        <f t="shared" si="165"/>
        <v>0</v>
      </c>
      <c r="I254" s="15">
        <f t="shared" si="165"/>
        <v>3</v>
      </c>
      <c r="J254" s="15">
        <f>SUM(J255)</f>
        <v>3</v>
      </c>
      <c r="K254" s="15">
        <f t="shared" si="165"/>
        <v>0</v>
      </c>
      <c r="L254" s="15">
        <f t="shared" si="165"/>
        <v>3</v>
      </c>
    </row>
    <row r="255" spans="1:12" ht="22.5">
      <c r="A255" s="49"/>
      <c r="B255" s="21" t="s">
        <v>95</v>
      </c>
      <c r="C255" s="13" t="s">
        <v>47</v>
      </c>
      <c r="D255" s="13" t="s">
        <v>17</v>
      </c>
      <c r="E255" s="13" t="s">
        <v>491</v>
      </c>
      <c r="F255" s="14" t="s">
        <v>22</v>
      </c>
      <c r="G255" s="15">
        <v>3</v>
      </c>
      <c r="H255" s="15">
        <v>0</v>
      </c>
      <c r="I255" s="15">
        <f>G255+H255</f>
        <v>3</v>
      </c>
      <c r="J255" s="15">
        <v>3</v>
      </c>
      <c r="K255" s="15">
        <v>0</v>
      </c>
      <c r="L255" s="15">
        <f>J255+K255</f>
        <v>3</v>
      </c>
    </row>
    <row r="256" spans="1:12">
      <c r="A256" s="49"/>
      <c r="B256" s="21" t="s">
        <v>185</v>
      </c>
      <c r="C256" s="13" t="s">
        <v>47</v>
      </c>
      <c r="D256" s="13" t="s">
        <v>17</v>
      </c>
      <c r="E256" s="13" t="s">
        <v>186</v>
      </c>
      <c r="F256" s="14"/>
      <c r="G256" s="15">
        <f t="shared" ref="G256:L256" si="166">G257</f>
        <v>100</v>
      </c>
      <c r="H256" s="15">
        <f t="shared" si="166"/>
        <v>0</v>
      </c>
      <c r="I256" s="15">
        <f t="shared" si="166"/>
        <v>100</v>
      </c>
      <c r="J256" s="15">
        <f t="shared" si="166"/>
        <v>100</v>
      </c>
      <c r="K256" s="15">
        <f t="shared" si="166"/>
        <v>0</v>
      </c>
      <c r="L256" s="15">
        <f t="shared" si="166"/>
        <v>100</v>
      </c>
    </row>
    <row r="257" spans="1:12" ht="22.5">
      <c r="A257" s="49"/>
      <c r="B257" s="21" t="s">
        <v>369</v>
      </c>
      <c r="C257" s="13" t="s">
        <v>47</v>
      </c>
      <c r="D257" s="13" t="s">
        <v>17</v>
      </c>
      <c r="E257" s="13" t="s">
        <v>371</v>
      </c>
      <c r="F257" s="14"/>
      <c r="G257" s="15">
        <f t="shared" ref="G257" si="167">SUM(G258:G259)</f>
        <v>100</v>
      </c>
      <c r="H257" s="15">
        <f t="shared" ref="H257:I257" si="168">SUM(H258:H259)</f>
        <v>0</v>
      </c>
      <c r="I257" s="15">
        <f t="shared" si="168"/>
        <v>100</v>
      </c>
      <c r="J257" s="15">
        <f t="shared" ref="J257:L257" si="169">SUM(J258:J259)</f>
        <v>100</v>
      </c>
      <c r="K257" s="15">
        <f t="shared" si="169"/>
        <v>0</v>
      </c>
      <c r="L257" s="15">
        <f t="shared" si="169"/>
        <v>100</v>
      </c>
    </row>
    <row r="258" spans="1:12" ht="22.5">
      <c r="A258" s="49"/>
      <c r="B258" s="21" t="s">
        <v>95</v>
      </c>
      <c r="C258" s="13" t="s">
        <v>47</v>
      </c>
      <c r="D258" s="13" t="s">
        <v>17</v>
      </c>
      <c r="E258" s="13" t="s">
        <v>371</v>
      </c>
      <c r="F258" s="13" t="s">
        <v>22</v>
      </c>
      <c r="G258" s="15">
        <v>100</v>
      </c>
      <c r="H258" s="15">
        <v>0</v>
      </c>
      <c r="I258" s="15">
        <f>G258+H258</f>
        <v>100</v>
      </c>
      <c r="J258" s="15">
        <v>100</v>
      </c>
      <c r="K258" s="15">
        <v>0</v>
      </c>
      <c r="L258" s="15">
        <f>J258+K258</f>
        <v>100</v>
      </c>
    </row>
    <row r="259" spans="1:12">
      <c r="A259" s="49"/>
      <c r="B259" s="21" t="s">
        <v>370</v>
      </c>
      <c r="C259" s="13" t="s">
        <v>47</v>
      </c>
      <c r="D259" s="13" t="s">
        <v>17</v>
      </c>
      <c r="E259" s="13" t="s">
        <v>371</v>
      </c>
      <c r="F259" s="13" t="s">
        <v>69</v>
      </c>
      <c r="G259" s="15">
        <v>0</v>
      </c>
      <c r="H259" s="15">
        <v>0</v>
      </c>
      <c r="I259" s="15">
        <f>G259+H259</f>
        <v>0</v>
      </c>
      <c r="J259" s="15">
        <v>0</v>
      </c>
      <c r="K259" s="15">
        <v>0</v>
      </c>
      <c r="L259" s="15">
        <f>J259+K259</f>
        <v>0</v>
      </c>
    </row>
    <row r="260" spans="1:12">
      <c r="A260" s="49" t="s">
        <v>408</v>
      </c>
      <c r="B260" s="63" t="s">
        <v>202</v>
      </c>
      <c r="C260" s="33" t="s">
        <v>47</v>
      </c>
      <c r="D260" s="33" t="s">
        <v>47</v>
      </c>
      <c r="E260" s="33"/>
      <c r="F260" s="33"/>
      <c r="G260" s="16">
        <f t="shared" ref="G260:L261" si="170">G261</f>
        <v>13199.099999999999</v>
      </c>
      <c r="H260" s="16">
        <f t="shared" si="170"/>
        <v>0</v>
      </c>
      <c r="I260" s="16">
        <f t="shared" si="170"/>
        <v>13199.099999999999</v>
      </c>
      <c r="J260" s="16">
        <f t="shared" si="170"/>
        <v>13199.099999999999</v>
      </c>
      <c r="K260" s="16">
        <f t="shared" si="170"/>
        <v>0</v>
      </c>
      <c r="L260" s="16">
        <f t="shared" si="170"/>
        <v>13199.099999999999</v>
      </c>
    </row>
    <row r="261" spans="1:12" ht="33.75">
      <c r="A261" s="49"/>
      <c r="B261" s="21" t="s">
        <v>307</v>
      </c>
      <c r="C261" s="13" t="s">
        <v>47</v>
      </c>
      <c r="D261" s="13" t="s">
        <v>47</v>
      </c>
      <c r="E261" s="13" t="s">
        <v>308</v>
      </c>
      <c r="F261" s="33"/>
      <c r="G261" s="15">
        <f t="shared" si="170"/>
        <v>13199.099999999999</v>
      </c>
      <c r="H261" s="15">
        <f t="shared" si="170"/>
        <v>0</v>
      </c>
      <c r="I261" s="15">
        <f t="shared" si="170"/>
        <v>13199.099999999999</v>
      </c>
      <c r="J261" s="15">
        <f t="shared" si="170"/>
        <v>13199.099999999999</v>
      </c>
      <c r="K261" s="15">
        <f t="shared" si="170"/>
        <v>0</v>
      </c>
      <c r="L261" s="15">
        <f t="shared" si="170"/>
        <v>13199.099999999999</v>
      </c>
    </row>
    <row r="262" spans="1:12" ht="22.5">
      <c r="A262" s="49"/>
      <c r="B262" s="21" t="s">
        <v>184</v>
      </c>
      <c r="C262" s="13" t="s">
        <v>47</v>
      </c>
      <c r="D262" s="13" t="s">
        <v>47</v>
      </c>
      <c r="E262" s="13" t="s">
        <v>183</v>
      </c>
      <c r="F262" s="14"/>
      <c r="G262" s="15">
        <f t="shared" ref="G262" si="171">G263+G270+G272</f>
        <v>13199.099999999999</v>
      </c>
      <c r="H262" s="15">
        <f t="shared" ref="H262:L262" si="172">H263+H270+H272</f>
        <v>0</v>
      </c>
      <c r="I262" s="15">
        <f t="shared" si="172"/>
        <v>13199.099999999999</v>
      </c>
      <c r="J262" s="15">
        <f t="shared" si="172"/>
        <v>13199.099999999999</v>
      </c>
      <c r="K262" s="15">
        <f t="shared" si="172"/>
        <v>0</v>
      </c>
      <c r="L262" s="15">
        <f t="shared" si="172"/>
        <v>13199.099999999999</v>
      </c>
    </row>
    <row r="263" spans="1:12" ht="33.75">
      <c r="A263" s="49"/>
      <c r="B263" s="21" t="s">
        <v>203</v>
      </c>
      <c r="C263" s="13" t="s">
        <v>47</v>
      </c>
      <c r="D263" s="13" t="s">
        <v>47</v>
      </c>
      <c r="E263" s="13" t="s">
        <v>227</v>
      </c>
      <c r="F263" s="14"/>
      <c r="G263" s="15">
        <f t="shared" ref="G263" si="173">G264+G265+G266+G267+G268+G269</f>
        <v>3721.3</v>
      </c>
      <c r="H263" s="15">
        <f t="shared" ref="H263:L263" si="174">H264+H265+H266+H267+H268+H269</f>
        <v>0</v>
      </c>
      <c r="I263" s="15">
        <f t="shared" si="174"/>
        <v>3721.3</v>
      </c>
      <c r="J263" s="15">
        <f t="shared" si="174"/>
        <v>3721.3</v>
      </c>
      <c r="K263" s="15">
        <f t="shared" si="174"/>
        <v>0</v>
      </c>
      <c r="L263" s="15">
        <f t="shared" si="174"/>
        <v>3721.3</v>
      </c>
    </row>
    <row r="264" spans="1:12" ht="22.5">
      <c r="A264" s="49"/>
      <c r="B264" s="21" t="s">
        <v>21</v>
      </c>
      <c r="C264" s="13" t="s">
        <v>47</v>
      </c>
      <c r="D264" s="13" t="s">
        <v>47</v>
      </c>
      <c r="E264" s="13" t="s">
        <v>227</v>
      </c>
      <c r="F264" s="14" t="s">
        <v>27</v>
      </c>
      <c r="G264" s="15">
        <v>90</v>
      </c>
      <c r="H264" s="15"/>
      <c r="I264" s="15">
        <f t="shared" ref="I264:I269" si="175">G264+H264</f>
        <v>90</v>
      </c>
      <c r="J264" s="15">
        <v>90</v>
      </c>
      <c r="K264" s="15">
        <v>0</v>
      </c>
      <c r="L264" s="15">
        <f t="shared" ref="L264:L269" si="176">J264+K264</f>
        <v>90</v>
      </c>
    </row>
    <row r="265" spans="1:12" ht="22.5">
      <c r="A265" s="49"/>
      <c r="B265" s="21" t="s">
        <v>95</v>
      </c>
      <c r="C265" s="13" t="s">
        <v>47</v>
      </c>
      <c r="D265" s="13" t="s">
        <v>47</v>
      </c>
      <c r="E265" s="13" t="s">
        <v>227</v>
      </c>
      <c r="F265" s="14" t="s">
        <v>22</v>
      </c>
      <c r="G265" s="15">
        <v>3431.2</v>
      </c>
      <c r="H265" s="15"/>
      <c r="I265" s="15">
        <f t="shared" si="175"/>
        <v>3431.2</v>
      </c>
      <c r="J265" s="15">
        <v>3431.2</v>
      </c>
      <c r="K265" s="15">
        <v>0</v>
      </c>
      <c r="L265" s="15">
        <f t="shared" si="176"/>
        <v>3431.2</v>
      </c>
    </row>
    <row r="266" spans="1:12" ht="33.75">
      <c r="A266" s="49"/>
      <c r="B266" s="19" t="s">
        <v>57</v>
      </c>
      <c r="C266" s="13" t="s">
        <v>47</v>
      </c>
      <c r="D266" s="13" t="s">
        <v>47</v>
      </c>
      <c r="E266" s="13" t="s">
        <v>227</v>
      </c>
      <c r="F266" s="13" t="s">
        <v>68</v>
      </c>
      <c r="G266" s="15">
        <v>0</v>
      </c>
      <c r="H266" s="15"/>
      <c r="I266" s="15">
        <f t="shared" si="175"/>
        <v>0</v>
      </c>
      <c r="J266" s="15">
        <v>0</v>
      </c>
      <c r="K266" s="15">
        <v>0</v>
      </c>
      <c r="L266" s="15">
        <f t="shared" si="176"/>
        <v>0</v>
      </c>
    </row>
    <row r="267" spans="1:12">
      <c r="A267" s="49"/>
      <c r="B267" s="21" t="s">
        <v>370</v>
      </c>
      <c r="C267" s="13" t="s">
        <v>47</v>
      </c>
      <c r="D267" s="13" t="s">
        <v>47</v>
      </c>
      <c r="E267" s="13" t="s">
        <v>227</v>
      </c>
      <c r="F267" s="13" t="s">
        <v>69</v>
      </c>
      <c r="G267" s="15">
        <v>0</v>
      </c>
      <c r="H267" s="15"/>
      <c r="I267" s="15">
        <f t="shared" si="175"/>
        <v>0</v>
      </c>
      <c r="J267" s="15">
        <v>0</v>
      </c>
      <c r="K267" s="15">
        <v>0</v>
      </c>
      <c r="L267" s="15">
        <f t="shared" si="176"/>
        <v>0</v>
      </c>
    </row>
    <row r="268" spans="1:12">
      <c r="A268" s="49"/>
      <c r="B268" s="12" t="s">
        <v>23</v>
      </c>
      <c r="C268" s="13" t="s">
        <v>47</v>
      </c>
      <c r="D268" s="13" t="s">
        <v>47</v>
      </c>
      <c r="E268" s="13" t="s">
        <v>227</v>
      </c>
      <c r="F268" s="13" t="s">
        <v>103</v>
      </c>
      <c r="G268" s="15">
        <v>180.8</v>
      </c>
      <c r="H268" s="15"/>
      <c r="I268" s="15">
        <f t="shared" si="175"/>
        <v>180.8</v>
      </c>
      <c r="J268" s="15">
        <v>180.8</v>
      </c>
      <c r="K268" s="15"/>
      <c r="L268" s="15">
        <f t="shared" si="176"/>
        <v>180.8</v>
      </c>
    </row>
    <row r="269" spans="1:12">
      <c r="A269" s="49"/>
      <c r="B269" s="21" t="s">
        <v>104</v>
      </c>
      <c r="C269" s="13" t="s">
        <v>47</v>
      </c>
      <c r="D269" s="13" t="s">
        <v>47</v>
      </c>
      <c r="E269" s="13" t="s">
        <v>227</v>
      </c>
      <c r="F269" s="13" t="s">
        <v>36</v>
      </c>
      <c r="G269" s="15">
        <v>19.3</v>
      </c>
      <c r="H269" s="15"/>
      <c r="I269" s="15">
        <f t="shared" si="175"/>
        <v>19.3</v>
      </c>
      <c r="J269" s="15">
        <v>19.3</v>
      </c>
      <c r="K269" s="15"/>
      <c r="L269" s="15">
        <f t="shared" si="176"/>
        <v>19.3</v>
      </c>
    </row>
    <row r="270" spans="1:12" ht="22.5">
      <c r="A270" s="49"/>
      <c r="B270" s="12" t="s">
        <v>427</v>
      </c>
      <c r="C270" s="13" t="s">
        <v>47</v>
      </c>
      <c r="D270" s="13" t="s">
        <v>47</v>
      </c>
      <c r="E270" s="13" t="s">
        <v>426</v>
      </c>
      <c r="F270" s="13"/>
      <c r="G270" s="15">
        <f>G271</f>
        <v>0</v>
      </c>
      <c r="H270" s="15">
        <f t="shared" ref="H270:L270" si="177">H271</f>
        <v>0</v>
      </c>
      <c r="I270" s="15">
        <f t="shared" si="177"/>
        <v>0</v>
      </c>
      <c r="J270" s="15">
        <f t="shared" si="177"/>
        <v>0</v>
      </c>
      <c r="K270" s="15">
        <f t="shared" si="177"/>
        <v>0</v>
      </c>
      <c r="L270" s="15">
        <f t="shared" si="177"/>
        <v>0</v>
      </c>
    </row>
    <row r="271" spans="1:12" ht="33.75">
      <c r="A271" s="49"/>
      <c r="B271" s="12" t="s">
        <v>57</v>
      </c>
      <c r="C271" s="13" t="s">
        <v>47</v>
      </c>
      <c r="D271" s="13" t="s">
        <v>47</v>
      </c>
      <c r="E271" s="13" t="s">
        <v>426</v>
      </c>
      <c r="F271" s="14">
        <v>611</v>
      </c>
      <c r="G271" s="15">
        <v>0</v>
      </c>
      <c r="H271" s="15">
        <v>0</v>
      </c>
      <c r="I271" s="15">
        <f>G271+H271</f>
        <v>0</v>
      </c>
      <c r="J271" s="15">
        <v>0</v>
      </c>
      <c r="K271" s="15">
        <v>0</v>
      </c>
      <c r="L271" s="15">
        <f>J271+K271</f>
        <v>0</v>
      </c>
    </row>
    <row r="272" spans="1:12" ht="33.75">
      <c r="A272" s="49"/>
      <c r="B272" s="19" t="s">
        <v>228</v>
      </c>
      <c r="C272" s="13" t="s">
        <v>47</v>
      </c>
      <c r="D272" s="13" t="s">
        <v>47</v>
      </c>
      <c r="E272" s="13" t="s">
        <v>229</v>
      </c>
      <c r="F272" s="13"/>
      <c r="G272" s="15">
        <f>G273+G274+G275+G276</f>
        <v>9477.7999999999993</v>
      </c>
      <c r="H272" s="15">
        <f t="shared" ref="H272:L272" si="178">H273+H274+H275+H276</f>
        <v>0</v>
      </c>
      <c r="I272" s="15">
        <f t="shared" si="178"/>
        <v>9477.7999999999993</v>
      </c>
      <c r="J272" s="15">
        <f t="shared" si="178"/>
        <v>9477.7999999999993</v>
      </c>
      <c r="K272" s="15">
        <f t="shared" si="178"/>
        <v>0</v>
      </c>
      <c r="L272" s="15">
        <f t="shared" si="178"/>
        <v>9477.7999999999993</v>
      </c>
    </row>
    <row r="273" spans="1:12">
      <c r="A273" s="49"/>
      <c r="B273" s="12" t="s">
        <v>162</v>
      </c>
      <c r="C273" s="13" t="s">
        <v>47</v>
      </c>
      <c r="D273" s="13" t="s">
        <v>47</v>
      </c>
      <c r="E273" s="13" t="s">
        <v>229</v>
      </c>
      <c r="F273" s="13" t="s">
        <v>35</v>
      </c>
      <c r="G273" s="15">
        <v>7279.4</v>
      </c>
      <c r="H273" s="15"/>
      <c r="I273" s="15">
        <f>G273+H273</f>
        <v>7279.4</v>
      </c>
      <c r="J273" s="15">
        <v>7279.4</v>
      </c>
      <c r="K273" s="15"/>
      <c r="L273" s="15">
        <f>J273+K273</f>
        <v>7279.4</v>
      </c>
    </row>
    <row r="274" spans="1:12" ht="22.5">
      <c r="A274" s="49"/>
      <c r="B274" s="12" t="s">
        <v>163</v>
      </c>
      <c r="C274" s="13" t="s">
        <v>47</v>
      </c>
      <c r="D274" s="13" t="s">
        <v>47</v>
      </c>
      <c r="E274" s="13" t="s">
        <v>229</v>
      </c>
      <c r="F274" s="13" t="s">
        <v>116</v>
      </c>
      <c r="G274" s="15">
        <v>2198.4</v>
      </c>
      <c r="H274" s="15"/>
      <c r="I274" s="15">
        <f>G274+H274</f>
        <v>2198.4</v>
      </c>
      <c r="J274" s="15">
        <v>2198.4</v>
      </c>
      <c r="K274" s="15"/>
      <c r="L274" s="15">
        <f>J274+K274</f>
        <v>2198.4</v>
      </c>
    </row>
    <row r="275" spans="1:12" ht="33.75">
      <c r="A275" s="49"/>
      <c r="B275" s="19" t="s">
        <v>57</v>
      </c>
      <c r="C275" s="13" t="s">
        <v>47</v>
      </c>
      <c r="D275" s="13" t="s">
        <v>47</v>
      </c>
      <c r="E275" s="13" t="s">
        <v>229</v>
      </c>
      <c r="F275" s="13" t="s">
        <v>68</v>
      </c>
      <c r="G275" s="15">
        <v>0</v>
      </c>
      <c r="H275" s="15">
        <v>0</v>
      </c>
      <c r="I275" s="15">
        <f>G275+H275</f>
        <v>0</v>
      </c>
      <c r="J275" s="15">
        <v>0</v>
      </c>
      <c r="K275" s="15"/>
      <c r="L275" s="15">
        <f>J275+K275</f>
        <v>0</v>
      </c>
    </row>
    <row r="276" spans="1:12">
      <c r="A276" s="49"/>
      <c r="B276" s="19" t="s">
        <v>370</v>
      </c>
      <c r="C276" s="13" t="s">
        <v>47</v>
      </c>
      <c r="D276" s="13" t="s">
        <v>47</v>
      </c>
      <c r="E276" s="13" t="s">
        <v>229</v>
      </c>
      <c r="F276" s="13" t="s">
        <v>69</v>
      </c>
      <c r="G276" s="15">
        <v>0</v>
      </c>
      <c r="H276" s="15">
        <v>0</v>
      </c>
      <c r="I276" s="15">
        <f>G276+H276</f>
        <v>0</v>
      </c>
      <c r="J276" s="15">
        <v>0</v>
      </c>
      <c r="K276" s="15"/>
      <c r="L276" s="15">
        <f>J276+K276</f>
        <v>0</v>
      </c>
    </row>
    <row r="277" spans="1:12">
      <c r="A277" s="45">
        <v>6</v>
      </c>
      <c r="B277" s="53" t="s">
        <v>52</v>
      </c>
      <c r="C277" s="46" t="s">
        <v>53</v>
      </c>
      <c r="D277" s="46" t="s">
        <v>54</v>
      </c>
      <c r="E277" s="46"/>
      <c r="F277" s="46"/>
      <c r="G277" s="59">
        <f t="shared" ref="G277" si="179">G278+G306+G357+G390+G396</f>
        <v>723123.79999999993</v>
      </c>
      <c r="H277" s="59">
        <f t="shared" ref="H277:L277" si="180">H278+H306+H357+H390+H396</f>
        <v>0</v>
      </c>
      <c r="I277" s="59">
        <f t="shared" si="180"/>
        <v>723123.79999999993</v>
      </c>
      <c r="J277" s="59">
        <f t="shared" si="180"/>
        <v>735922</v>
      </c>
      <c r="K277" s="59">
        <f t="shared" si="180"/>
        <v>0</v>
      </c>
      <c r="L277" s="59">
        <f t="shared" si="180"/>
        <v>735922</v>
      </c>
    </row>
    <row r="278" spans="1:12">
      <c r="A278" s="49" t="s">
        <v>55</v>
      </c>
      <c r="B278" s="53" t="s">
        <v>56</v>
      </c>
      <c r="C278" s="33" t="s">
        <v>53</v>
      </c>
      <c r="D278" s="33" t="s">
        <v>8</v>
      </c>
      <c r="E278" s="33"/>
      <c r="F278" s="33"/>
      <c r="G278" s="16">
        <f t="shared" ref="G278:L279" si="181">G279</f>
        <v>185972.09999999998</v>
      </c>
      <c r="H278" s="16">
        <f t="shared" si="181"/>
        <v>0</v>
      </c>
      <c r="I278" s="16">
        <f t="shared" si="181"/>
        <v>185972.09999999998</v>
      </c>
      <c r="J278" s="16">
        <f t="shared" si="181"/>
        <v>189037.5</v>
      </c>
      <c r="K278" s="16">
        <f t="shared" si="181"/>
        <v>0</v>
      </c>
      <c r="L278" s="16">
        <f t="shared" si="181"/>
        <v>189037.5</v>
      </c>
    </row>
    <row r="279" spans="1:12" ht="33.75">
      <c r="A279" s="49"/>
      <c r="B279" s="21" t="s">
        <v>309</v>
      </c>
      <c r="C279" s="13" t="s">
        <v>53</v>
      </c>
      <c r="D279" s="13" t="s">
        <v>8</v>
      </c>
      <c r="E279" s="13" t="s">
        <v>196</v>
      </c>
      <c r="F279" s="13"/>
      <c r="G279" s="15">
        <f t="shared" si="181"/>
        <v>185972.09999999998</v>
      </c>
      <c r="H279" s="15">
        <f t="shared" si="181"/>
        <v>0</v>
      </c>
      <c r="I279" s="15">
        <f t="shared" si="181"/>
        <v>185972.09999999998</v>
      </c>
      <c r="J279" s="15">
        <f t="shared" si="181"/>
        <v>189037.5</v>
      </c>
      <c r="K279" s="15">
        <f t="shared" si="181"/>
        <v>0</v>
      </c>
      <c r="L279" s="15">
        <f t="shared" si="181"/>
        <v>189037.5</v>
      </c>
    </row>
    <row r="280" spans="1:12">
      <c r="A280" s="49"/>
      <c r="B280" s="21" t="s">
        <v>195</v>
      </c>
      <c r="C280" s="13" t="s">
        <v>53</v>
      </c>
      <c r="D280" s="13" t="s">
        <v>8</v>
      </c>
      <c r="E280" s="13" t="s">
        <v>197</v>
      </c>
      <c r="F280" s="13"/>
      <c r="G280" s="15">
        <f t="shared" ref="G280" si="182">G281+G283+G285+G287+G289+G291+G293+G295+G297+G300+G303</f>
        <v>185972.09999999998</v>
      </c>
      <c r="H280" s="15">
        <f t="shared" ref="H280:L280" si="183">H281+H283+H285+H287+H289+H291+H293+H295+H297+H300+H303</f>
        <v>0</v>
      </c>
      <c r="I280" s="15">
        <f t="shared" si="183"/>
        <v>185972.09999999998</v>
      </c>
      <c r="J280" s="15">
        <f t="shared" si="183"/>
        <v>189037.5</v>
      </c>
      <c r="K280" s="15">
        <f t="shared" si="183"/>
        <v>0</v>
      </c>
      <c r="L280" s="15">
        <f t="shared" si="183"/>
        <v>189037.5</v>
      </c>
    </row>
    <row r="281" spans="1:12" ht="22.5">
      <c r="A281" s="49"/>
      <c r="B281" s="21" t="s">
        <v>123</v>
      </c>
      <c r="C281" s="13" t="s">
        <v>53</v>
      </c>
      <c r="D281" s="13" t="s">
        <v>8</v>
      </c>
      <c r="E281" s="13" t="s">
        <v>124</v>
      </c>
      <c r="F281" s="13"/>
      <c r="G281" s="15">
        <f t="shared" ref="G281:L281" si="184">G282</f>
        <v>8994.9</v>
      </c>
      <c r="H281" s="15">
        <f t="shared" si="184"/>
        <v>0</v>
      </c>
      <c r="I281" s="15">
        <f t="shared" si="184"/>
        <v>8994.9</v>
      </c>
      <c r="J281" s="15">
        <f t="shared" si="184"/>
        <v>8994.9</v>
      </c>
      <c r="K281" s="15">
        <f t="shared" si="184"/>
        <v>0</v>
      </c>
      <c r="L281" s="15">
        <f t="shared" si="184"/>
        <v>8994.9</v>
      </c>
    </row>
    <row r="282" spans="1:12" ht="33.75">
      <c r="A282" s="49"/>
      <c r="B282" s="12" t="s">
        <v>58</v>
      </c>
      <c r="C282" s="13" t="s">
        <v>53</v>
      </c>
      <c r="D282" s="13" t="s">
        <v>8</v>
      </c>
      <c r="E282" s="13" t="s">
        <v>124</v>
      </c>
      <c r="F282" s="13" t="s">
        <v>68</v>
      </c>
      <c r="G282" s="15">
        <v>8994.9</v>
      </c>
      <c r="H282" s="15"/>
      <c r="I282" s="15">
        <f>G282+H282</f>
        <v>8994.9</v>
      </c>
      <c r="J282" s="15">
        <v>8994.9</v>
      </c>
      <c r="K282" s="15"/>
      <c r="L282" s="15">
        <f>J282+K282</f>
        <v>8994.9</v>
      </c>
    </row>
    <row r="283" spans="1:12" ht="22.5">
      <c r="A283" s="49"/>
      <c r="B283" s="21" t="s">
        <v>248</v>
      </c>
      <c r="C283" s="13" t="s">
        <v>53</v>
      </c>
      <c r="D283" s="13" t="s">
        <v>8</v>
      </c>
      <c r="E283" s="13" t="s">
        <v>254</v>
      </c>
      <c r="F283" s="14"/>
      <c r="G283" s="15">
        <f t="shared" ref="G283:L283" si="185">SUM(G284)</f>
        <v>4418.3999999999996</v>
      </c>
      <c r="H283" s="15">
        <f t="shared" si="185"/>
        <v>0</v>
      </c>
      <c r="I283" s="15">
        <f t="shared" si="185"/>
        <v>4418.3999999999996</v>
      </c>
      <c r="J283" s="15">
        <f t="shared" si="185"/>
        <v>4418.3999999999996</v>
      </c>
      <c r="K283" s="15">
        <f t="shared" si="185"/>
        <v>0</v>
      </c>
      <c r="L283" s="15">
        <f t="shared" si="185"/>
        <v>4418.3999999999996</v>
      </c>
    </row>
    <row r="284" spans="1:12" ht="33.75">
      <c r="A284" s="49"/>
      <c r="B284" s="21" t="s">
        <v>58</v>
      </c>
      <c r="C284" s="13" t="s">
        <v>53</v>
      </c>
      <c r="D284" s="13" t="s">
        <v>8</v>
      </c>
      <c r="E284" s="13" t="s">
        <v>254</v>
      </c>
      <c r="F284" s="13" t="s">
        <v>68</v>
      </c>
      <c r="G284" s="15">
        <v>4418.3999999999996</v>
      </c>
      <c r="H284" s="15"/>
      <c r="I284" s="15">
        <f>G284+H284</f>
        <v>4418.3999999999996</v>
      </c>
      <c r="J284" s="15">
        <v>4418.3999999999996</v>
      </c>
      <c r="K284" s="15"/>
      <c r="L284" s="15">
        <f>J284+K284</f>
        <v>4418.3999999999996</v>
      </c>
    </row>
    <row r="285" spans="1:12" ht="22.5">
      <c r="A285" s="49"/>
      <c r="B285" s="21" t="s">
        <v>249</v>
      </c>
      <c r="C285" s="13" t="s">
        <v>53</v>
      </c>
      <c r="D285" s="13" t="s">
        <v>8</v>
      </c>
      <c r="E285" s="13" t="s">
        <v>255</v>
      </c>
      <c r="F285" s="14"/>
      <c r="G285" s="15">
        <f t="shared" ref="G285:L285" si="186">SUM(G286)</f>
        <v>6501.5</v>
      </c>
      <c r="H285" s="15">
        <f t="shared" si="186"/>
        <v>0</v>
      </c>
      <c r="I285" s="15">
        <f t="shared" si="186"/>
        <v>6501.5</v>
      </c>
      <c r="J285" s="15">
        <f t="shared" si="186"/>
        <v>6501.5</v>
      </c>
      <c r="K285" s="15">
        <f t="shared" si="186"/>
        <v>0</v>
      </c>
      <c r="L285" s="15">
        <f t="shared" si="186"/>
        <v>6501.5</v>
      </c>
    </row>
    <row r="286" spans="1:12" ht="33.75">
      <c r="A286" s="49"/>
      <c r="B286" s="21" t="s">
        <v>58</v>
      </c>
      <c r="C286" s="13" t="s">
        <v>53</v>
      </c>
      <c r="D286" s="13" t="s">
        <v>8</v>
      </c>
      <c r="E286" s="13" t="s">
        <v>255</v>
      </c>
      <c r="F286" s="13" t="s">
        <v>68</v>
      </c>
      <c r="G286" s="15">
        <v>6501.5</v>
      </c>
      <c r="H286" s="15"/>
      <c r="I286" s="15">
        <f>G286+H286</f>
        <v>6501.5</v>
      </c>
      <c r="J286" s="15">
        <v>6501.5</v>
      </c>
      <c r="K286" s="15"/>
      <c r="L286" s="15">
        <f>J286+K286</f>
        <v>6501.5</v>
      </c>
    </row>
    <row r="287" spans="1:12" ht="22.5">
      <c r="A287" s="49"/>
      <c r="B287" s="21" t="s">
        <v>250</v>
      </c>
      <c r="C287" s="13" t="s">
        <v>53</v>
      </c>
      <c r="D287" s="13" t="s">
        <v>8</v>
      </c>
      <c r="E287" s="13" t="s">
        <v>256</v>
      </c>
      <c r="F287" s="14"/>
      <c r="G287" s="15">
        <f t="shared" ref="G287:L287" si="187">SUM(G288)</f>
        <v>5593.8</v>
      </c>
      <c r="H287" s="15">
        <f t="shared" si="187"/>
        <v>0</v>
      </c>
      <c r="I287" s="15">
        <f t="shared" si="187"/>
        <v>5593.8</v>
      </c>
      <c r="J287" s="15">
        <f t="shared" si="187"/>
        <v>5593.8</v>
      </c>
      <c r="K287" s="15">
        <f t="shared" si="187"/>
        <v>0</v>
      </c>
      <c r="L287" s="15">
        <f t="shared" si="187"/>
        <v>5593.8</v>
      </c>
    </row>
    <row r="288" spans="1:12" ht="33.75">
      <c r="A288" s="49"/>
      <c r="B288" s="21" t="s">
        <v>58</v>
      </c>
      <c r="C288" s="13" t="s">
        <v>53</v>
      </c>
      <c r="D288" s="13" t="s">
        <v>8</v>
      </c>
      <c r="E288" s="13" t="s">
        <v>256</v>
      </c>
      <c r="F288" s="13" t="s">
        <v>68</v>
      </c>
      <c r="G288" s="15">
        <v>5593.8</v>
      </c>
      <c r="H288" s="15"/>
      <c r="I288" s="15">
        <f>G288+H288</f>
        <v>5593.8</v>
      </c>
      <c r="J288" s="15">
        <v>5593.8</v>
      </c>
      <c r="K288" s="15"/>
      <c r="L288" s="15">
        <f>J288+K288</f>
        <v>5593.8</v>
      </c>
    </row>
    <row r="289" spans="1:12" ht="33.75">
      <c r="A289" s="49"/>
      <c r="B289" s="21" t="s">
        <v>374</v>
      </c>
      <c r="C289" s="13" t="s">
        <v>53</v>
      </c>
      <c r="D289" s="13" t="s">
        <v>8</v>
      </c>
      <c r="E289" s="13" t="s">
        <v>373</v>
      </c>
      <c r="F289" s="14"/>
      <c r="G289" s="15">
        <f t="shared" ref="G289:L289" si="188">SUM(G290)</f>
        <v>522.90000000000009</v>
      </c>
      <c r="H289" s="15">
        <f t="shared" si="188"/>
        <v>0</v>
      </c>
      <c r="I289" s="15">
        <f t="shared" si="188"/>
        <v>522.90000000000009</v>
      </c>
      <c r="J289" s="15">
        <f t="shared" si="188"/>
        <v>522.9</v>
      </c>
      <c r="K289" s="15">
        <f t="shared" si="188"/>
        <v>0</v>
      </c>
      <c r="L289" s="15">
        <f t="shared" si="188"/>
        <v>522.9</v>
      </c>
    </row>
    <row r="290" spans="1:12" ht="33.75">
      <c r="A290" s="49"/>
      <c r="B290" s="21" t="s">
        <v>58</v>
      </c>
      <c r="C290" s="13" t="s">
        <v>53</v>
      </c>
      <c r="D290" s="13" t="s">
        <v>8</v>
      </c>
      <c r="E290" s="13" t="s">
        <v>373</v>
      </c>
      <c r="F290" s="13" t="s">
        <v>68</v>
      </c>
      <c r="G290" s="15">
        <v>522.90000000000009</v>
      </c>
      <c r="H290" s="15"/>
      <c r="I290" s="15">
        <f>G290+H290</f>
        <v>522.90000000000009</v>
      </c>
      <c r="J290" s="15">
        <v>522.9</v>
      </c>
      <c r="K290" s="15"/>
      <c r="L290" s="15">
        <f>J290+K290</f>
        <v>522.9</v>
      </c>
    </row>
    <row r="291" spans="1:12" ht="22.5">
      <c r="A291" s="49"/>
      <c r="B291" s="19" t="s">
        <v>205</v>
      </c>
      <c r="C291" s="13" t="s">
        <v>53</v>
      </c>
      <c r="D291" s="13" t="s">
        <v>8</v>
      </c>
      <c r="E291" s="13" t="s">
        <v>206</v>
      </c>
      <c r="F291" s="13"/>
      <c r="G291" s="15">
        <f t="shared" ref="G291:L291" si="189">G292</f>
        <v>34189</v>
      </c>
      <c r="H291" s="15">
        <f t="shared" si="189"/>
        <v>0</v>
      </c>
      <c r="I291" s="15">
        <f t="shared" si="189"/>
        <v>34189</v>
      </c>
      <c r="J291" s="15">
        <f t="shared" si="189"/>
        <v>34189</v>
      </c>
      <c r="K291" s="15">
        <f t="shared" si="189"/>
        <v>0</v>
      </c>
      <c r="L291" s="15">
        <f t="shared" si="189"/>
        <v>34189</v>
      </c>
    </row>
    <row r="292" spans="1:12" ht="33.75">
      <c r="A292" s="49"/>
      <c r="B292" s="19" t="s">
        <v>58</v>
      </c>
      <c r="C292" s="13" t="s">
        <v>53</v>
      </c>
      <c r="D292" s="13" t="s">
        <v>8</v>
      </c>
      <c r="E292" s="13" t="s">
        <v>206</v>
      </c>
      <c r="F292" s="13" t="s">
        <v>68</v>
      </c>
      <c r="G292" s="15">
        <v>34189</v>
      </c>
      <c r="H292" s="15"/>
      <c r="I292" s="15">
        <f>G292+H292</f>
        <v>34189</v>
      </c>
      <c r="J292" s="15">
        <v>34189</v>
      </c>
      <c r="K292" s="15"/>
      <c r="L292" s="15">
        <f>J292+K292</f>
        <v>34189</v>
      </c>
    </row>
    <row r="293" spans="1:12" ht="69.75" customHeight="1">
      <c r="A293" s="49"/>
      <c r="B293" s="18" t="s">
        <v>125</v>
      </c>
      <c r="C293" s="13" t="s">
        <v>53</v>
      </c>
      <c r="D293" s="13" t="s">
        <v>8</v>
      </c>
      <c r="E293" s="13" t="s">
        <v>492</v>
      </c>
      <c r="F293" s="13"/>
      <c r="G293" s="15">
        <f t="shared" ref="G293:L293" si="190">G294</f>
        <v>30739.9</v>
      </c>
      <c r="H293" s="15">
        <f t="shared" si="190"/>
        <v>0</v>
      </c>
      <c r="I293" s="15">
        <f t="shared" si="190"/>
        <v>30739.9</v>
      </c>
      <c r="J293" s="15">
        <f t="shared" si="190"/>
        <v>35721.199999999997</v>
      </c>
      <c r="K293" s="15">
        <f t="shared" si="190"/>
        <v>0</v>
      </c>
      <c r="L293" s="15">
        <f t="shared" si="190"/>
        <v>35721.199999999997</v>
      </c>
    </row>
    <row r="294" spans="1:12" ht="33.75">
      <c r="A294" s="49"/>
      <c r="B294" s="12" t="s">
        <v>251</v>
      </c>
      <c r="C294" s="13" t="s">
        <v>53</v>
      </c>
      <c r="D294" s="13" t="s">
        <v>8</v>
      </c>
      <c r="E294" s="13" t="s">
        <v>492</v>
      </c>
      <c r="F294" s="13" t="s">
        <v>68</v>
      </c>
      <c r="G294" s="15">
        <v>30739.9</v>
      </c>
      <c r="H294" s="15">
        <v>0</v>
      </c>
      <c r="I294" s="15">
        <f>G294+H294</f>
        <v>30739.9</v>
      </c>
      <c r="J294" s="15">
        <v>35721.199999999997</v>
      </c>
      <c r="K294" s="15">
        <v>0</v>
      </c>
      <c r="L294" s="15">
        <f>J294+K294</f>
        <v>35721.199999999997</v>
      </c>
    </row>
    <row r="295" spans="1:12" ht="78" customHeight="1">
      <c r="A295" s="49"/>
      <c r="B295" s="20" t="s">
        <v>125</v>
      </c>
      <c r="C295" s="13" t="s">
        <v>53</v>
      </c>
      <c r="D295" s="13" t="s">
        <v>8</v>
      </c>
      <c r="E295" s="13" t="s">
        <v>126</v>
      </c>
      <c r="F295" s="13"/>
      <c r="G295" s="15">
        <f t="shared" ref="G295:L295" si="191">G296</f>
        <v>0</v>
      </c>
      <c r="H295" s="15">
        <f t="shared" si="191"/>
        <v>0</v>
      </c>
      <c r="I295" s="15">
        <f t="shared" si="191"/>
        <v>0</v>
      </c>
      <c r="J295" s="15">
        <f t="shared" si="191"/>
        <v>0</v>
      </c>
      <c r="K295" s="15">
        <f t="shared" si="191"/>
        <v>0</v>
      </c>
      <c r="L295" s="15">
        <f t="shared" si="191"/>
        <v>0</v>
      </c>
    </row>
    <row r="296" spans="1:12" ht="33.75">
      <c r="A296" s="49"/>
      <c r="B296" s="21" t="s">
        <v>251</v>
      </c>
      <c r="C296" s="13" t="s">
        <v>53</v>
      </c>
      <c r="D296" s="13" t="s">
        <v>8</v>
      </c>
      <c r="E296" s="13" t="s">
        <v>126</v>
      </c>
      <c r="F296" s="13" t="s">
        <v>68</v>
      </c>
      <c r="G296" s="15">
        <v>0</v>
      </c>
      <c r="H296" s="15">
        <v>0</v>
      </c>
      <c r="I296" s="15">
        <f>G296+H296</f>
        <v>0</v>
      </c>
      <c r="J296" s="15">
        <v>0</v>
      </c>
      <c r="K296" s="15">
        <v>0</v>
      </c>
      <c r="L296" s="15">
        <f>J296+K296</f>
        <v>0</v>
      </c>
    </row>
    <row r="297" spans="1:12" ht="22.5" customHeight="1">
      <c r="A297" s="49"/>
      <c r="B297" s="12" t="s">
        <v>494</v>
      </c>
      <c r="C297" s="13" t="s">
        <v>53</v>
      </c>
      <c r="D297" s="13" t="s">
        <v>8</v>
      </c>
      <c r="E297" s="13" t="s">
        <v>496</v>
      </c>
      <c r="F297" s="14"/>
      <c r="G297" s="15">
        <f t="shared" ref="G297:L297" si="192">G298+G299</f>
        <v>176.4</v>
      </c>
      <c r="H297" s="15">
        <f>H298+H299</f>
        <v>0</v>
      </c>
      <c r="I297" s="15">
        <f t="shared" si="192"/>
        <v>176.4</v>
      </c>
      <c r="J297" s="15">
        <f t="shared" si="192"/>
        <v>176.4</v>
      </c>
      <c r="K297" s="15">
        <f t="shared" si="192"/>
        <v>0</v>
      </c>
      <c r="L297" s="15">
        <f t="shared" si="192"/>
        <v>176.4</v>
      </c>
    </row>
    <row r="298" spans="1:12" ht="33.75">
      <c r="A298" s="49"/>
      <c r="B298" s="12" t="s">
        <v>252</v>
      </c>
      <c r="C298" s="13" t="s">
        <v>53</v>
      </c>
      <c r="D298" s="13" t="s">
        <v>8</v>
      </c>
      <c r="E298" s="13" t="s">
        <v>496</v>
      </c>
      <c r="F298" s="14" t="s">
        <v>68</v>
      </c>
      <c r="G298" s="15">
        <v>8.8000000000000007</v>
      </c>
      <c r="H298" s="15"/>
      <c r="I298" s="15">
        <f>G298+H298</f>
        <v>8.8000000000000007</v>
      </c>
      <c r="J298" s="15">
        <v>8.8000000000000007</v>
      </c>
      <c r="K298" s="15"/>
      <c r="L298" s="15">
        <f>J298+K298</f>
        <v>8.8000000000000007</v>
      </c>
    </row>
    <row r="299" spans="1:12" ht="33.75">
      <c r="A299" s="49"/>
      <c r="B299" s="12" t="s">
        <v>253</v>
      </c>
      <c r="C299" s="13" t="s">
        <v>53</v>
      </c>
      <c r="D299" s="13" t="s">
        <v>8</v>
      </c>
      <c r="E299" s="13" t="s">
        <v>496</v>
      </c>
      <c r="F299" s="14" t="s">
        <v>68</v>
      </c>
      <c r="G299" s="15">
        <v>167.6</v>
      </c>
      <c r="H299" s="15"/>
      <c r="I299" s="15">
        <f>G299+H299</f>
        <v>167.6</v>
      </c>
      <c r="J299" s="15">
        <v>167.6</v>
      </c>
      <c r="K299" s="15"/>
      <c r="L299" s="15">
        <f>J299+K299</f>
        <v>167.6</v>
      </c>
    </row>
    <row r="300" spans="1:12" ht="33.75">
      <c r="A300" s="49"/>
      <c r="B300" s="12" t="s">
        <v>127</v>
      </c>
      <c r="C300" s="13" t="s">
        <v>53</v>
      </c>
      <c r="D300" s="13" t="s">
        <v>8</v>
      </c>
      <c r="E300" s="13" t="s">
        <v>128</v>
      </c>
      <c r="F300" s="14"/>
      <c r="G300" s="15">
        <f t="shared" ref="G300:I300" si="193">SUM(G301:G302)</f>
        <v>0</v>
      </c>
      <c r="H300" s="15">
        <f t="shared" si="193"/>
        <v>0</v>
      </c>
      <c r="I300" s="15">
        <f t="shared" si="193"/>
        <v>0</v>
      </c>
      <c r="J300" s="15">
        <f t="shared" ref="J300" si="194">SUM(J301:J302)</f>
        <v>0</v>
      </c>
      <c r="K300" s="15">
        <f t="shared" ref="K300:L300" si="195">SUM(K301:K302)</f>
        <v>0</v>
      </c>
      <c r="L300" s="15">
        <f t="shared" si="195"/>
        <v>0</v>
      </c>
    </row>
    <row r="301" spans="1:12" ht="33.75">
      <c r="A301" s="49"/>
      <c r="B301" s="12" t="s">
        <v>252</v>
      </c>
      <c r="C301" s="13" t="s">
        <v>53</v>
      </c>
      <c r="D301" s="13" t="s">
        <v>8</v>
      </c>
      <c r="E301" s="13" t="s">
        <v>128</v>
      </c>
      <c r="F301" s="14" t="s">
        <v>68</v>
      </c>
      <c r="G301" s="15">
        <v>0</v>
      </c>
      <c r="H301" s="15">
        <v>0</v>
      </c>
      <c r="I301" s="15">
        <f>G301+H301</f>
        <v>0</v>
      </c>
      <c r="J301" s="15">
        <v>0</v>
      </c>
      <c r="K301" s="15">
        <v>0</v>
      </c>
      <c r="L301" s="15">
        <f>J301+K301</f>
        <v>0</v>
      </c>
    </row>
    <row r="302" spans="1:12" ht="33.75">
      <c r="A302" s="49"/>
      <c r="B302" s="12" t="s">
        <v>253</v>
      </c>
      <c r="C302" s="13" t="s">
        <v>53</v>
      </c>
      <c r="D302" s="13" t="s">
        <v>8</v>
      </c>
      <c r="E302" s="13" t="s">
        <v>128</v>
      </c>
      <c r="F302" s="14" t="s">
        <v>68</v>
      </c>
      <c r="G302" s="15">
        <v>0</v>
      </c>
      <c r="H302" s="15">
        <v>0</v>
      </c>
      <c r="I302" s="15">
        <f>G302+H302</f>
        <v>0</v>
      </c>
      <c r="J302" s="15">
        <v>0</v>
      </c>
      <c r="K302" s="15">
        <v>0</v>
      </c>
      <c r="L302" s="15">
        <f>J302+K302</f>
        <v>0</v>
      </c>
    </row>
    <row r="303" spans="1:12" ht="22.5">
      <c r="A303" s="49"/>
      <c r="B303" s="12" t="s">
        <v>538</v>
      </c>
      <c r="C303" s="13" t="s">
        <v>53</v>
      </c>
      <c r="D303" s="13" t="s">
        <v>8</v>
      </c>
      <c r="E303" s="13" t="s">
        <v>539</v>
      </c>
      <c r="F303" s="13"/>
      <c r="G303" s="15">
        <f t="shared" ref="G303:L304" si="196">G304</f>
        <v>94835.3</v>
      </c>
      <c r="H303" s="15">
        <f t="shared" si="196"/>
        <v>0</v>
      </c>
      <c r="I303" s="15">
        <f t="shared" si="196"/>
        <v>94835.3</v>
      </c>
      <c r="J303" s="15">
        <f t="shared" si="196"/>
        <v>92919.4</v>
      </c>
      <c r="K303" s="15">
        <f t="shared" si="196"/>
        <v>0</v>
      </c>
      <c r="L303" s="15">
        <f t="shared" si="196"/>
        <v>92919.4</v>
      </c>
    </row>
    <row r="304" spans="1:12">
      <c r="A304" s="49"/>
      <c r="B304" s="21" t="s">
        <v>534</v>
      </c>
      <c r="C304" s="13" t="s">
        <v>53</v>
      </c>
      <c r="D304" s="13" t="s">
        <v>8</v>
      </c>
      <c r="E304" s="13" t="s">
        <v>540</v>
      </c>
      <c r="F304" s="13"/>
      <c r="G304" s="15">
        <f t="shared" si="196"/>
        <v>94835.3</v>
      </c>
      <c r="H304" s="15">
        <f t="shared" si="196"/>
        <v>0</v>
      </c>
      <c r="I304" s="15">
        <f t="shared" si="196"/>
        <v>94835.3</v>
      </c>
      <c r="J304" s="15">
        <f t="shared" si="196"/>
        <v>92919.4</v>
      </c>
      <c r="K304" s="15">
        <f t="shared" si="196"/>
        <v>0</v>
      </c>
      <c r="L304" s="15">
        <f t="shared" si="196"/>
        <v>92919.4</v>
      </c>
    </row>
    <row r="305" spans="1:12" ht="22.5">
      <c r="A305" s="49"/>
      <c r="B305" s="19" t="s">
        <v>480</v>
      </c>
      <c r="C305" s="13" t="s">
        <v>53</v>
      </c>
      <c r="D305" s="13" t="s">
        <v>8</v>
      </c>
      <c r="E305" s="13" t="s">
        <v>540</v>
      </c>
      <c r="F305" s="13" t="s">
        <v>50</v>
      </c>
      <c r="G305" s="15">
        <v>94835.3</v>
      </c>
      <c r="H305" s="15">
        <v>0</v>
      </c>
      <c r="I305" s="15">
        <f>G305+H305</f>
        <v>94835.3</v>
      </c>
      <c r="J305" s="15">
        <v>92919.4</v>
      </c>
      <c r="K305" s="15">
        <v>0</v>
      </c>
      <c r="L305" s="15">
        <f>J305+K305</f>
        <v>92919.4</v>
      </c>
    </row>
    <row r="306" spans="1:12">
      <c r="A306" s="49" t="s">
        <v>59</v>
      </c>
      <c r="B306" s="53" t="s">
        <v>60</v>
      </c>
      <c r="C306" s="46" t="s">
        <v>53</v>
      </c>
      <c r="D306" s="46" t="s">
        <v>11</v>
      </c>
      <c r="E306" s="46"/>
      <c r="F306" s="33"/>
      <c r="G306" s="16">
        <f t="shared" ref="G306:L307" si="197">G307</f>
        <v>484986.8</v>
      </c>
      <c r="H306" s="16">
        <f t="shared" si="197"/>
        <v>0</v>
      </c>
      <c r="I306" s="16">
        <f t="shared" si="197"/>
        <v>484986.8</v>
      </c>
      <c r="J306" s="16">
        <f t="shared" si="197"/>
        <v>495019.6</v>
      </c>
      <c r="K306" s="16">
        <f t="shared" si="197"/>
        <v>0</v>
      </c>
      <c r="L306" s="16">
        <f t="shared" si="197"/>
        <v>495019.6</v>
      </c>
    </row>
    <row r="307" spans="1:12" ht="33.75">
      <c r="A307" s="49"/>
      <c r="B307" s="21" t="s">
        <v>309</v>
      </c>
      <c r="C307" s="13" t="s">
        <v>53</v>
      </c>
      <c r="D307" s="13" t="s">
        <v>11</v>
      </c>
      <c r="E307" s="13" t="s">
        <v>196</v>
      </c>
      <c r="F307" s="13"/>
      <c r="G307" s="15">
        <f t="shared" si="197"/>
        <v>484986.8</v>
      </c>
      <c r="H307" s="15">
        <f t="shared" si="197"/>
        <v>0</v>
      </c>
      <c r="I307" s="15">
        <f t="shared" si="197"/>
        <v>484986.8</v>
      </c>
      <c r="J307" s="15">
        <f t="shared" si="197"/>
        <v>495019.6</v>
      </c>
      <c r="K307" s="15">
        <f t="shared" si="197"/>
        <v>0</v>
      </c>
      <c r="L307" s="15">
        <f t="shared" si="197"/>
        <v>495019.6</v>
      </c>
    </row>
    <row r="308" spans="1:12">
      <c r="A308" s="49"/>
      <c r="B308" s="21" t="s">
        <v>195</v>
      </c>
      <c r="C308" s="13" t="s">
        <v>53</v>
      </c>
      <c r="D308" s="13" t="s">
        <v>11</v>
      </c>
      <c r="E308" s="13" t="s">
        <v>197</v>
      </c>
      <c r="F308" s="13"/>
      <c r="G308" s="15">
        <f t="shared" ref="G308" si="198">G309+G311+G313+G315+G317+G319+G321+G323+G325+G327+G330+G333+G336+G339+G342+G345+G348+G350+G352+G354</f>
        <v>484986.8</v>
      </c>
      <c r="H308" s="15">
        <f t="shared" ref="H308:L308" si="199">H309+H311+H313+H315+H317+H319+H321+H323+H325+H327+H330+H333+H336+H339+H342+H345+H348+H350+H352+H354</f>
        <v>0</v>
      </c>
      <c r="I308" s="15">
        <f t="shared" si="199"/>
        <v>484986.8</v>
      </c>
      <c r="J308" s="15">
        <f t="shared" si="199"/>
        <v>495019.6</v>
      </c>
      <c r="K308" s="15">
        <f t="shared" si="199"/>
        <v>0</v>
      </c>
      <c r="L308" s="15">
        <f t="shared" si="199"/>
        <v>495019.6</v>
      </c>
    </row>
    <row r="309" spans="1:12" ht="22.5">
      <c r="A309" s="49"/>
      <c r="B309" s="21" t="s">
        <v>123</v>
      </c>
      <c r="C309" s="13" t="s">
        <v>53</v>
      </c>
      <c r="D309" s="13" t="s">
        <v>11</v>
      </c>
      <c r="E309" s="13" t="s">
        <v>124</v>
      </c>
      <c r="F309" s="13"/>
      <c r="G309" s="15">
        <f t="shared" ref="G309:L309" si="200">G310</f>
        <v>8599.7999999999993</v>
      </c>
      <c r="H309" s="15">
        <f>H310</f>
        <v>0</v>
      </c>
      <c r="I309" s="15">
        <f t="shared" si="200"/>
        <v>8599.7999999999993</v>
      </c>
      <c r="J309" s="15">
        <f t="shared" si="200"/>
        <v>8918.2999999999993</v>
      </c>
      <c r="K309" s="15">
        <f>K310</f>
        <v>0</v>
      </c>
      <c r="L309" s="15">
        <f t="shared" si="200"/>
        <v>8918.2999999999993</v>
      </c>
    </row>
    <row r="310" spans="1:12" ht="33.75">
      <c r="A310" s="49"/>
      <c r="B310" s="21" t="s">
        <v>58</v>
      </c>
      <c r="C310" s="13" t="s">
        <v>53</v>
      </c>
      <c r="D310" s="13" t="s">
        <v>11</v>
      </c>
      <c r="E310" s="13" t="s">
        <v>124</v>
      </c>
      <c r="F310" s="13" t="s">
        <v>68</v>
      </c>
      <c r="G310" s="15">
        <v>8599.7999999999993</v>
      </c>
      <c r="H310" s="15">
        <v>0</v>
      </c>
      <c r="I310" s="15">
        <f>G310+H310</f>
        <v>8599.7999999999993</v>
      </c>
      <c r="J310" s="15">
        <v>8918.2999999999993</v>
      </c>
      <c r="K310" s="15">
        <v>0</v>
      </c>
      <c r="L310" s="15">
        <f>J310+K310</f>
        <v>8918.2999999999993</v>
      </c>
    </row>
    <row r="311" spans="1:12" ht="22.5">
      <c r="A311" s="49"/>
      <c r="B311" s="21" t="s">
        <v>248</v>
      </c>
      <c r="C311" s="13" t="s">
        <v>53</v>
      </c>
      <c r="D311" s="13" t="s">
        <v>11</v>
      </c>
      <c r="E311" s="13" t="s">
        <v>254</v>
      </c>
      <c r="F311" s="14"/>
      <c r="G311" s="15">
        <f t="shared" ref="G311:L311" si="201">SUM(G312)</f>
        <v>5263.6</v>
      </c>
      <c r="H311" s="15">
        <f t="shared" si="201"/>
        <v>0</v>
      </c>
      <c r="I311" s="15">
        <f t="shared" si="201"/>
        <v>5263.6</v>
      </c>
      <c r="J311" s="15">
        <f>SUM(J312)</f>
        <v>5263.6</v>
      </c>
      <c r="K311" s="15">
        <f t="shared" si="201"/>
        <v>0</v>
      </c>
      <c r="L311" s="15">
        <f t="shared" si="201"/>
        <v>5263.6</v>
      </c>
    </row>
    <row r="312" spans="1:12" ht="33.75">
      <c r="A312" s="49"/>
      <c r="B312" s="21" t="s">
        <v>58</v>
      </c>
      <c r="C312" s="13" t="s">
        <v>53</v>
      </c>
      <c r="D312" s="13" t="s">
        <v>11</v>
      </c>
      <c r="E312" s="13" t="s">
        <v>254</v>
      </c>
      <c r="F312" s="13" t="s">
        <v>68</v>
      </c>
      <c r="G312" s="15">
        <v>5263.6</v>
      </c>
      <c r="H312" s="15"/>
      <c r="I312" s="15">
        <f>G312+H312</f>
        <v>5263.6</v>
      </c>
      <c r="J312" s="15">
        <v>5263.6</v>
      </c>
      <c r="K312" s="15"/>
      <c r="L312" s="15">
        <f>J312+K312</f>
        <v>5263.6</v>
      </c>
    </row>
    <row r="313" spans="1:12" ht="22.5">
      <c r="A313" s="49"/>
      <c r="B313" s="21" t="s">
        <v>249</v>
      </c>
      <c r="C313" s="13" t="s">
        <v>53</v>
      </c>
      <c r="D313" s="13" t="s">
        <v>11</v>
      </c>
      <c r="E313" s="13" t="s">
        <v>255</v>
      </c>
      <c r="F313" s="14"/>
      <c r="G313" s="15">
        <f t="shared" ref="G313:L313" si="202">SUM(G314)</f>
        <v>8070.9</v>
      </c>
      <c r="H313" s="15">
        <f t="shared" si="202"/>
        <v>0</v>
      </c>
      <c r="I313" s="15">
        <f t="shared" si="202"/>
        <v>8070.9</v>
      </c>
      <c r="J313" s="15">
        <f t="shared" si="202"/>
        <v>8070.9</v>
      </c>
      <c r="K313" s="15">
        <f t="shared" si="202"/>
        <v>0</v>
      </c>
      <c r="L313" s="15">
        <f t="shared" si="202"/>
        <v>8070.9</v>
      </c>
    </row>
    <row r="314" spans="1:12" ht="33.75">
      <c r="A314" s="49"/>
      <c r="B314" s="21" t="s">
        <v>58</v>
      </c>
      <c r="C314" s="13" t="s">
        <v>53</v>
      </c>
      <c r="D314" s="13" t="s">
        <v>11</v>
      </c>
      <c r="E314" s="13" t="s">
        <v>255</v>
      </c>
      <c r="F314" s="13" t="s">
        <v>68</v>
      </c>
      <c r="G314" s="15">
        <v>8070.9</v>
      </c>
      <c r="H314" s="15"/>
      <c r="I314" s="15">
        <f>G314+H314</f>
        <v>8070.9</v>
      </c>
      <c r="J314" s="15">
        <v>8070.9</v>
      </c>
      <c r="K314" s="15"/>
      <c r="L314" s="15">
        <f>J314+K314</f>
        <v>8070.9</v>
      </c>
    </row>
    <row r="315" spans="1:12" ht="22.5">
      <c r="A315" s="49"/>
      <c r="B315" s="21" t="s">
        <v>250</v>
      </c>
      <c r="C315" s="13" t="s">
        <v>53</v>
      </c>
      <c r="D315" s="13" t="s">
        <v>11</v>
      </c>
      <c r="E315" s="13" t="s">
        <v>256</v>
      </c>
      <c r="F315" s="14"/>
      <c r="G315" s="15">
        <f t="shared" ref="G315:L315" si="203">SUM(G316)</f>
        <v>1446.3000000000002</v>
      </c>
      <c r="H315" s="15">
        <f t="shared" si="203"/>
        <v>0</v>
      </c>
      <c r="I315" s="15">
        <f t="shared" si="203"/>
        <v>1446.3000000000002</v>
      </c>
      <c r="J315" s="15">
        <f t="shared" si="203"/>
        <v>1446.3</v>
      </c>
      <c r="K315" s="15">
        <f t="shared" si="203"/>
        <v>0</v>
      </c>
      <c r="L315" s="15">
        <f t="shared" si="203"/>
        <v>1446.3</v>
      </c>
    </row>
    <row r="316" spans="1:12" ht="33.75">
      <c r="A316" s="49"/>
      <c r="B316" s="21" t="s">
        <v>58</v>
      </c>
      <c r="C316" s="13" t="s">
        <v>53</v>
      </c>
      <c r="D316" s="13" t="s">
        <v>11</v>
      </c>
      <c r="E316" s="13" t="s">
        <v>256</v>
      </c>
      <c r="F316" s="13" t="s">
        <v>68</v>
      </c>
      <c r="G316" s="15">
        <v>1446.3000000000002</v>
      </c>
      <c r="H316" s="15"/>
      <c r="I316" s="15">
        <f>G316+H316</f>
        <v>1446.3000000000002</v>
      </c>
      <c r="J316" s="15">
        <v>1446.3</v>
      </c>
      <c r="K316" s="15"/>
      <c r="L316" s="15">
        <f>J316+K316</f>
        <v>1446.3</v>
      </c>
    </row>
    <row r="317" spans="1:12" ht="22.5">
      <c r="A317" s="49"/>
      <c r="B317" s="21" t="s">
        <v>377</v>
      </c>
      <c r="C317" s="13" t="s">
        <v>53</v>
      </c>
      <c r="D317" s="13" t="s">
        <v>11</v>
      </c>
      <c r="E317" s="13" t="s">
        <v>376</v>
      </c>
      <c r="F317" s="13"/>
      <c r="G317" s="15">
        <f t="shared" ref="G317:L317" si="204">SUM(G318:G318)</f>
        <v>0</v>
      </c>
      <c r="H317" s="15">
        <f t="shared" si="204"/>
        <v>0</v>
      </c>
      <c r="I317" s="15">
        <f t="shared" si="204"/>
        <v>0</v>
      </c>
      <c r="J317" s="15">
        <f t="shared" si="204"/>
        <v>0</v>
      </c>
      <c r="K317" s="15">
        <f t="shared" si="204"/>
        <v>0</v>
      </c>
      <c r="L317" s="15">
        <f t="shared" si="204"/>
        <v>0</v>
      </c>
    </row>
    <row r="318" spans="1:12" ht="33.75">
      <c r="A318" s="49"/>
      <c r="B318" s="21" t="s">
        <v>252</v>
      </c>
      <c r="C318" s="13" t="s">
        <v>53</v>
      </c>
      <c r="D318" s="13" t="s">
        <v>11</v>
      </c>
      <c r="E318" s="13" t="s">
        <v>376</v>
      </c>
      <c r="F318" s="13" t="s">
        <v>68</v>
      </c>
      <c r="G318" s="15">
        <v>0</v>
      </c>
      <c r="H318" s="15"/>
      <c r="I318" s="15">
        <f>G318+H318</f>
        <v>0</v>
      </c>
      <c r="J318" s="15"/>
      <c r="K318" s="15"/>
      <c r="L318" s="15">
        <f>J318+K318</f>
        <v>0</v>
      </c>
    </row>
    <row r="319" spans="1:12" ht="33.75">
      <c r="A319" s="49"/>
      <c r="B319" s="21" t="s">
        <v>374</v>
      </c>
      <c r="C319" s="13" t="s">
        <v>53</v>
      </c>
      <c r="D319" s="13" t="s">
        <v>11</v>
      </c>
      <c r="E319" s="13" t="s">
        <v>373</v>
      </c>
      <c r="F319" s="14"/>
      <c r="G319" s="15">
        <f t="shared" ref="G319:L319" si="205">SUM(G320)</f>
        <v>3115.9</v>
      </c>
      <c r="H319" s="15">
        <f t="shared" si="205"/>
        <v>0</v>
      </c>
      <c r="I319" s="15">
        <f t="shared" si="205"/>
        <v>3115.9</v>
      </c>
      <c r="J319" s="15">
        <f t="shared" si="205"/>
        <v>3115.9</v>
      </c>
      <c r="K319" s="15">
        <f t="shared" si="205"/>
        <v>0</v>
      </c>
      <c r="L319" s="15">
        <f t="shared" si="205"/>
        <v>3115.9</v>
      </c>
    </row>
    <row r="320" spans="1:12" ht="33.75">
      <c r="A320" s="49"/>
      <c r="B320" s="21" t="s">
        <v>58</v>
      </c>
      <c r="C320" s="13" t="s">
        <v>53</v>
      </c>
      <c r="D320" s="13" t="s">
        <v>11</v>
      </c>
      <c r="E320" s="13" t="s">
        <v>373</v>
      </c>
      <c r="F320" s="13" t="s">
        <v>68</v>
      </c>
      <c r="G320" s="15">
        <v>3115.9</v>
      </c>
      <c r="H320" s="15"/>
      <c r="I320" s="15">
        <f>G320+H320</f>
        <v>3115.9</v>
      </c>
      <c r="J320" s="15">
        <v>3115.9</v>
      </c>
      <c r="K320" s="15"/>
      <c r="L320" s="15">
        <f>J320+K320</f>
        <v>3115.9</v>
      </c>
    </row>
    <row r="321" spans="1:12" ht="22.5">
      <c r="A321" s="49"/>
      <c r="B321" s="19" t="s">
        <v>205</v>
      </c>
      <c r="C321" s="13" t="s">
        <v>53</v>
      </c>
      <c r="D321" s="13" t="s">
        <v>11</v>
      </c>
      <c r="E321" s="13" t="s">
        <v>206</v>
      </c>
      <c r="F321" s="13"/>
      <c r="G321" s="15">
        <f t="shared" ref="G321:L321" si="206">G322</f>
        <v>60966.2</v>
      </c>
      <c r="H321" s="15">
        <f t="shared" si="206"/>
        <v>0</v>
      </c>
      <c r="I321" s="15">
        <f t="shared" si="206"/>
        <v>60966.2</v>
      </c>
      <c r="J321" s="15">
        <f t="shared" si="206"/>
        <v>60966.2</v>
      </c>
      <c r="K321" s="15">
        <f t="shared" si="206"/>
        <v>0</v>
      </c>
      <c r="L321" s="15">
        <f t="shared" si="206"/>
        <v>60966.2</v>
      </c>
    </row>
    <row r="322" spans="1:12" ht="33.75">
      <c r="A322" s="49"/>
      <c r="B322" s="19" t="s">
        <v>58</v>
      </c>
      <c r="C322" s="13" t="s">
        <v>53</v>
      </c>
      <c r="D322" s="13" t="s">
        <v>11</v>
      </c>
      <c r="E322" s="13" t="s">
        <v>206</v>
      </c>
      <c r="F322" s="13" t="s">
        <v>68</v>
      </c>
      <c r="G322" s="15">
        <v>60966.2</v>
      </c>
      <c r="H322" s="15"/>
      <c r="I322" s="15">
        <f>G322+H322</f>
        <v>60966.2</v>
      </c>
      <c r="J322" s="15">
        <v>60966.2</v>
      </c>
      <c r="K322" s="15"/>
      <c r="L322" s="15">
        <f>J322+K322</f>
        <v>60966.2</v>
      </c>
    </row>
    <row r="323" spans="1:12" ht="72" customHeight="1">
      <c r="A323" s="49"/>
      <c r="B323" s="18" t="s">
        <v>125</v>
      </c>
      <c r="C323" s="13" t="s">
        <v>53</v>
      </c>
      <c r="D323" s="13" t="s">
        <v>11</v>
      </c>
      <c r="E323" s="13" t="s">
        <v>492</v>
      </c>
      <c r="F323" s="13"/>
      <c r="G323" s="15">
        <f t="shared" ref="G323:L323" si="207">G324</f>
        <v>94049.7</v>
      </c>
      <c r="H323" s="15">
        <f t="shared" si="207"/>
        <v>0</v>
      </c>
      <c r="I323" s="15">
        <f t="shared" si="207"/>
        <v>94049.7</v>
      </c>
      <c r="J323" s="15">
        <f t="shared" si="207"/>
        <v>109290.2</v>
      </c>
      <c r="K323" s="15">
        <f t="shared" si="207"/>
        <v>0</v>
      </c>
      <c r="L323" s="15">
        <f t="shared" si="207"/>
        <v>109290.2</v>
      </c>
    </row>
    <row r="324" spans="1:12" ht="33.75">
      <c r="A324" s="49"/>
      <c r="B324" s="12" t="s">
        <v>251</v>
      </c>
      <c r="C324" s="13" t="s">
        <v>53</v>
      </c>
      <c r="D324" s="13" t="s">
        <v>11</v>
      </c>
      <c r="E324" s="13" t="s">
        <v>492</v>
      </c>
      <c r="F324" s="13" t="s">
        <v>68</v>
      </c>
      <c r="G324" s="15">
        <v>94049.7</v>
      </c>
      <c r="H324" s="15">
        <v>0</v>
      </c>
      <c r="I324" s="15">
        <f>G324+H324</f>
        <v>94049.7</v>
      </c>
      <c r="J324" s="15">
        <v>109290.2</v>
      </c>
      <c r="K324" s="15">
        <v>0</v>
      </c>
      <c r="L324" s="15">
        <f>J324+K324</f>
        <v>109290.2</v>
      </c>
    </row>
    <row r="325" spans="1:12" ht="75.75" customHeight="1">
      <c r="A325" s="49"/>
      <c r="B325" s="20" t="s">
        <v>125</v>
      </c>
      <c r="C325" s="13" t="s">
        <v>53</v>
      </c>
      <c r="D325" s="13" t="s">
        <v>11</v>
      </c>
      <c r="E325" s="13" t="s">
        <v>126</v>
      </c>
      <c r="F325" s="13"/>
      <c r="G325" s="15">
        <f t="shared" ref="G325:L325" si="208">G326</f>
        <v>0</v>
      </c>
      <c r="H325" s="15">
        <f t="shared" si="208"/>
        <v>0</v>
      </c>
      <c r="I325" s="15">
        <f t="shared" si="208"/>
        <v>0</v>
      </c>
      <c r="J325" s="15">
        <f t="shared" si="208"/>
        <v>0</v>
      </c>
      <c r="K325" s="15">
        <f t="shared" si="208"/>
        <v>0</v>
      </c>
      <c r="L325" s="15">
        <f t="shared" si="208"/>
        <v>0</v>
      </c>
    </row>
    <row r="326" spans="1:12" ht="33.75">
      <c r="A326" s="49"/>
      <c r="B326" s="21" t="s">
        <v>251</v>
      </c>
      <c r="C326" s="13" t="s">
        <v>53</v>
      </c>
      <c r="D326" s="13" t="s">
        <v>11</v>
      </c>
      <c r="E326" s="13" t="s">
        <v>126</v>
      </c>
      <c r="F326" s="13" t="s">
        <v>68</v>
      </c>
      <c r="G326" s="15">
        <v>0</v>
      </c>
      <c r="H326" s="15">
        <v>0</v>
      </c>
      <c r="I326" s="15">
        <f>G326+H326</f>
        <v>0</v>
      </c>
      <c r="J326" s="15">
        <v>0</v>
      </c>
      <c r="K326" s="15">
        <v>0</v>
      </c>
      <c r="L326" s="15">
        <f>J326+K326</f>
        <v>0</v>
      </c>
    </row>
    <row r="327" spans="1:12" ht="33.75">
      <c r="A327" s="49"/>
      <c r="B327" s="21" t="s">
        <v>310</v>
      </c>
      <c r="C327" s="13" t="s">
        <v>53</v>
      </c>
      <c r="D327" s="13" t="s">
        <v>11</v>
      </c>
      <c r="E327" s="13" t="s">
        <v>311</v>
      </c>
      <c r="F327" s="13"/>
      <c r="G327" s="15">
        <f t="shared" ref="G327:I327" si="209">SUM(G328:G329)</f>
        <v>9208.2999999999993</v>
      </c>
      <c r="H327" s="15">
        <f t="shared" si="209"/>
        <v>0</v>
      </c>
      <c r="I327" s="15">
        <f t="shared" si="209"/>
        <v>9208.2999999999993</v>
      </c>
      <c r="J327" s="15">
        <f>SUM(J328:J329)</f>
        <v>9096.5</v>
      </c>
      <c r="K327" s="15">
        <f t="shared" ref="K327:L327" si="210">SUM(K328:K329)</f>
        <v>0</v>
      </c>
      <c r="L327" s="15">
        <f t="shared" si="210"/>
        <v>9096.5</v>
      </c>
    </row>
    <row r="328" spans="1:12">
      <c r="A328" s="49"/>
      <c r="B328" s="21" t="s">
        <v>257</v>
      </c>
      <c r="C328" s="13" t="s">
        <v>53</v>
      </c>
      <c r="D328" s="13" t="s">
        <v>11</v>
      </c>
      <c r="E328" s="13" t="s">
        <v>311</v>
      </c>
      <c r="F328" s="13" t="s">
        <v>69</v>
      </c>
      <c r="G328" s="15">
        <v>460.4</v>
      </c>
      <c r="H328" s="15"/>
      <c r="I328" s="15">
        <f>G328+H328</f>
        <v>460.4</v>
      </c>
      <c r="J328" s="15">
        <v>454.8</v>
      </c>
      <c r="K328" s="15"/>
      <c r="L328" s="15">
        <f>J328+K328</f>
        <v>454.8</v>
      </c>
    </row>
    <row r="329" spans="1:12">
      <c r="A329" s="49"/>
      <c r="B329" s="21" t="s">
        <v>258</v>
      </c>
      <c r="C329" s="13" t="s">
        <v>53</v>
      </c>
      <c r="D329" s="13" t="s">
        <v>11</v>
      </c>
      <c r="E329" s="13" t="s">
        <v>311</v>
      </c>
      <c r="F329" s="13" t="s">
        <v>69</v>
      </c>
      <c r="G329" s="15">
        <v>8747.9</v>
      </c>
      <c r="H329" s="15"/>
      <c r="I329" s="15">
        <f>G329+H329</f>
        <v>8747.9</v>
      </c>
      <c r="J329" s="15">
        <v>8641.7000000000007</v>
      </c>
      <c r="K329" s="15"/>
      <c r="L329" s="15">
        <f>J329+K329</f>
        <v>8641.7000000000007</v>
      </c>
    </row>
    <row r="330" spans="1:12" ht="26.25" customHeight="1">
      <c r="A330" s="49"/>
      <c r="B330" s="12" t="s">
        <v>494</v>
      </c>
      <c r="C330" s="13" t="s">
        <v>53</v>
      </c>
      <c r="D330" s="13" t="s">
        <v>11</v>
      </c>
      <c r="E330" s="13" t="s">
        <v>496</v>
      </c>
      <c r="F330" s="14"/>
      <c r="G330" s="15">
        <f t="shared" ref="G330:L330" si="211">G331+G332</f>
        <v>950.8</v>
      </c>
      <c r="H330" s="15">
        <f t="shared" si="211"/>
        <v>0</v>
      </c>
      <c r="I330" s="15">
        <f t="shared" si="211"/>
        <v>950.8</v>
      </c>
      <c r="J330" s="15">
        <f t="shared" si="211"/>
        <v>950.8</v>
      </c>
      <c r="K330" s="15">
        <f t="shared" si="211"/>
        <v>0</v>
      </c>
      <c r="L330" s="15">
        <f t="shared" si="211"/>
        <v>950.8</v>
      </c>
    </row>
    <row r="331" spans="1:12" ht="33.75">
      <c r="A331" s="49"/>
      <c r="B331" s="12" t="s">
        <v>252</v>
      </c>
      <c r="C331" s="13" t="s">
        <v>53</v>
      </c>
      <c r="D331" s="13" t="s">
        <v>11</v>
      </c>
      <c r="E331" s="13" t="s">
        <v>496</v>
      </c>
      <c r="F331" s="14" t="s">
        <v>68</v>
      </c>
      <c r="G331" s="15">
        <v>47.5</v>
      </c>
      <c r="H331" s="15"/>
      <c r="I331" s="15">
        <f>G331+H331</f>
        <v>47.5</v>
      </c>
      <c r="J331" s="15">
        <v>47.5</v>
      </c>
      <c r="K331" s="15"/>
      <c r="L331" s="15">
        <f>J331+K331</f>
        <v>47.5</v>
      </c>
    </row>
    <row r="332" spans="1:12" ht="33.75">
      <c r="A332" s="49"/>
      <c r="B332" s="12" t="s">
        <v>253</v>
      </c>
      <c r="C332" s="13" t="s">
        <v>53</v>
      </c>
      <c r="D332" s="13" t="s">
        <v>11</v>
      </c>
      <c r="E332" s="13" t="s">
        <v>496</v>
      </c>
      <c r="F332" s="14" t="s">
        <v>68</v>
      </c>
      <c r="G332" s="15">
        <v>903.3</v>
      </c>
      <c r="H332" s="15"/>
      <c r="I332" s="15">
        <f>G332+H332</f>
        <v>903.3</v>
      </c>
      <c r="J332" s="15">
        <v>903.3</v>
      </c>
      <c r="K332" s="15"/>
      <c r="L332" s="15">
        <f>J332+K332</f>
        <v>903.3</v>
      </c>
    </row>
    <row r="333" spans="1:12" ht="33.75">
      <c r="A333" s="49"/>
      <c r="B333" s="12" t="s">
        <v>501</v>
      </c>
      <c r="C333" s="13" t="s">
        <v>53</v>
      </c>
      <c r="D333" s="13" t="s">
        <v>11</v>
      </c>
      <c r="E333" s="13" t="s">
        <v>503</v>
      </c>
      <c r="F333" s="14"/>
      <c r="G333" s="15">
        <f t="shared" ref="G333:L333" si="212">SUM(G334:G335)</f>
        <v>280.09999999999991</v>
      </c>
      <c r="H333" s="15">
        <f t="shared" si="212"/>
        <v>0</v>
      </c>
      <c r="I333" s="15">
        <f t="shared" si="212"/>
        <v>280.09999999999991</v>
      </c>
      <c r="J333" s="15">
        <f t="shared" si="212"/>
        <v>280.09999999999991</v>
      </c>
      <c r="K333" s="15">
        <f t="shared" si="212"/>
        <v>0</v>
      </c>
      <c r="L333" s="15">
        <f t="shared" si="212"/>
        <v>280.09999999999991</v>
      </c>
    </row>
    <row r="334" spans="1:12" ht="33.75">
      <c r="A334" s="49"/>
      <c r="B334" s="12" t="s">
        <v>252</v>
      </c>
      <c r="C334" s="13" t="s">
        <v>53</v>
      </c>
      <c r="D334" s="13" t="s">
        <v>11</v>
      </c>
      <c r="E334" s="13" t="s">
        <v>503</v>
      </c>
      <c r="F334" s="14" t="s">
        <v>68</v>
      </c>
      <c r="G334" s="15">
        <v>14</v>
      </c>
      <c r="H334" s="15"/>
      <c r="I334" s="15">
        <f>G334+H334</f>
        <v>14</v>
      </c>
      <c r="J334" s="15">
        <v>14</v>
      </c>
      <c r="K334" s="15"/>
      <c r="L334" s="15">
        <f>J334+K334</f>
        <v>14</v>
      </c>
    </row>
    <row r="335" spans="1:12" ht="33.75">
      <c r="A335" s="49"/>
      <c r="B335" s="12" t="s">
        <v>253</v>
      </c>
      <c r="C335" s="13" t="s">
        <v>53</v>
      </c>
      <c r="D335" s="13" t="s">
        <v>11</v>
      </c>
      <c r="E335" s="13" t="s">
        <v>503</v>
      </c>
      <c r="F335" s="14" t="s">
        <v>68</v>
      </c>
      <c r="G335" s="15">
        <v>266.09999999999991</v>
      </c>
      <c r="H335" s="15"/>
      <c r="I335" s="15">
        <f>G335+H335</f>
        <v>266.09999999999991</v>
      </c>
      <c r="J335" s="15">
        <v>266.09999999999991</v>
      </c>
      <c r="K335" s="15"/>
      <c r="L335" s="15">
        <f>J335+K335</f>
        <v>266.09999999999991</v>
      </c>
    </row>
    <row r="336" spans="1:12" ht="45">
      <c r="A336" s="49"/>
      <c r="B336" s="12" t="s">
        <v>502</v>
      </c>
      <c r="C336" s="13" t="s">
        <v>53</v>
      </c>
      <c r="D336" s="13" t="s">
        <v>11</v>
      </c>
      <c r="E336" s="13" t="s">
        <v>504</v>
      </c>
      <c r="F336" s="27"/>
      <c r="G336" s="15">
        <f t="shared" ref="G336:L336" si="213">SUM(G337:G338)</f>
        <v>156.20000000000002</v>
      </c>
      <c r="H336" s="15">
        <f t="shared" si="213"/>
        <v>0</v>
      </c>
      <c r="I336" s="15">
        <f t="shared" si="213"/>
        <v>156.20000000000002</v>
      </c>
      <c r="J336" s="15">
        <f t="shared" si="213"/>
        <v>156.20000000000002</v>
      </c>
      <c r="K336" s="15">
        <f t="shared" si="213"/>
        <v>0</v>
      </c>
      <c r="L336" s="15">
        <f t="shared" si="213"/>
        <v>156.20000000000002</v>
      </c>
    </row>
    <row r="337" spans="1:12" ht="33.75">
      <c r="A337" s="49"/>
      <c r="B337" s="12" t="s">
        <v>252</v>
      </c>
      <c r="C337" s="13" t="s">
        <v>53</v>
      </c>
      <c r="D337" s="13" t="s">
        <v>11</v>
      </c>
      <c r="E337" s="13" t="s">
        <v>504</v>
      </c>
      <c r="F337" s="13" t="s">
        <v>68</v>
      </c>
      <c r="G337" s="15">
        <v>7.8</v>
      </c>
      <c r="H337" s="15"/>
      <c r="I337" s="15">
        <f>G337+H337</f>
        <v>7.8</v>
      </c>
      <c r="J337" s="15">
        <v>7.8</v>
      </c>
      <c r="K337" s="15">
        <v>0</v>
      </c>
      <c r="L337" s="15">
        <f>J337+K337</f>
        <v>7.8</v>
      </c>
    </row>
    <row r="338" spans="1:12" ht="33.75">
      <c r="A338" s="49"/>
      <c r="B338" s="12" t="s">
        <v>253</v>
      </c>
      <c r="C338" s="13" t="s">
        <v>53</v>
      </c>
      <c r="D338" s="13" t="s">
        <v>11</v>
      </c>
      <c r="E338" s="13" t="s">
        <v>504</v>
      </c>
      <c r="F338" s="13" t="s">
        <v>68</v>
      </c>
      <c r="G338" s="15">
        <v>148.4</v>
      </c>
      <c r="H338" s="15"/>
      <c r="I338" s="15">
        <f>G338+H338</f>
        <v>148.4</v>
      </c>
      <c r="J338" s="15">
        <v>148.4</v>
      </c>
      <c r="K338" s="15">
        <v>0</v>
      </c>
      <c r="L338" s="15">
        <f>J338+K338</f>
        <v>148.4</v>
      </c>
    </row>
    <row r="339" spans="1:12" ht="33.75">
      <c r="A339" s="49"/>
      <c r="B339" s="21" t="s">
        <v>127</v>
      </c>
      <c r="C339" s="13" t="s">
        <v>53</v>
      </c>
      <c r="D339" s="13" t="s">
        <v>11</v>
      </c>
      <c r="E339" s="13" t="s">
        <v>128</v>
      </c>
      <c r="F339" s="14"/>
      <c r="G339" s="15">
        <f t="shared" ref="G339:L339" si="214">SUM(G340:G341)</f>
        <v>0</v>
      </c>
      <c r="H339" s="15">
        <f t="shared" si="214"/>
        <v>0</v>
      </c>
      <c r="I339" s="15">
        <f t="shared" si="214"/>
        <v>0</v>
      </c>
      <c r="J339" s="15">
        <f t="shared" si="214"/>
        <v>0</v>
      </c>
      <c r="K339" s="15">
        <f t="shared" si="214"/>
        <v>0</v>
      </c>
      <c r="L339" s="15">
        <f t="shared" si="214"/>
        <v>0</v>
      </c>
    </row>
    <row r="340" spans="1:12" ht="33.75">
      <c r="A340" s="49"/>
      <c r="B340" s="21" t="s">
        <v>252</v>
      </c>
      <c r="C340" s="13" t="s">
        <v>53</v>
      </c>
      <c r="D340" s="13" t="s">
        <v>11</v>
      </c>
      <c r="E340" s="13" t="s">
        <v>128</v>
      </c>
      <c r="F340" s="14" t="s">
        <v>68</v>
      </c>
      <c r="G340" s="15">
        <v>0</v>
      </c>
      <c r="H340" s="15">
        <v>0</v>
      </c>
      <c r="I340" s="15">
        <f>G340+H340</f>
        <v>0</v>
      </c>
      <c r="J340" s="15">
        <v>0</v>
      </c>
      <c r="K340" s="15">
        <v>0</v>
      </c>
      <c r="L340" s="15">
        <f>J340+K340</f>
        <v>0</v>
      </c>
    </row>
    <row r="341" spans="1:12" ht="33.75">
      <c r="A341" s="49"/>
      <c r="B341" s="21" t="s">
        <v>253</v>
      </c>
      <c r="C341" s="13" t="s">
        <v>53</v>
      </c>
      <c r="D341" s="13" t="s">
        <v>11</v>
      </c>
      <c r="E341" s="13" t="s">
        <v>128</v>
      </c>
      <c r="F341" s="14" t="s">
        <v>68</v>
      </c>
      <c r="G341" s="15">
        <v>0</v>
      </c>
      <c r="H341" s="15">
        <v>0</v>
      </c>
      <c r="I341" s="15">
        <f>G341+H341</f>
        <v>0</v>
      </c>
      <c r="J341" s="15">
        <v>0</v>
      </c>
      <c r="K341" s="15">
        <v>0</v>
      </c>
      <c r="L341" s="15">
        <f>J341+K341</f>
        <v>0</v>
      </c>
    </row>
    <row r="342" spans="1:12" ht="33.75">
      <c r="A342" s="49"/>
      <c r="B342" s="21" t="s">
        <v>291</v>
      </c>
      <c r="C342" s="13" t="s">
        <v>53</v>
      </c>
      <c r="D342" s="13" t="s">
        <v>11</v>
      </c>
      <c r="E342" s="13" t="s">
        <v>287</v>
      </c>
      <c r="F342" s="14"/>
      <c r="G342" s="15">
        <f t="shared" ref="G342:L342" si="215">SUM(G343:G344)</f>
        <v>0</v>
      </c>
      <c r="H342" s="15">
        <f t="shared" si="215"/>
        <v>0</v>
      </c>
      <c r="I342" s="15">
        <f t="shared" si="215"/>
        <v>0</v>
      </c>
      <c r="J342" s="15">
        <f t="shared" si="215"/>
        <v>0</v>
      </c>
      <c r="K342" s="15">
        <f t="shared" si="215"/>
        <v>0</v>
      </c>
      <c r="L342" s="15">
        <f t="shared" si="215"/>
        <v>0</v>
      </c>
    </row>
    <row r="343" spans="1:12" ht="33.75">
      <c r="A343" s="49"/>
      <c r="B343" s="21" t="s">
        <v>252</v>
      </c>
      <c r="C343" s="13" t="s">
        <v>53</v>
      </c>
      <c r="D343" s="13" t="s">
        <v>11</v>
      </c>
      <c r="E343" s="13" t="s">
        <v>287</v>
      </c>
      <c r="F343" s="14" t="s">
        <v>68</v>
      </c>
      <c r="G343" s="15">
        <v>0</v>
      </c>
      <c r="H343" s="15">
        <v>0</v>
      </c>
      <c r="I343" s="15">
        <f>G343+H343</f>
        <v>0</v>
      </c>
      <c r="J343" s="15">
        <v>0</v>
      </c>
      <c r="K343" s="15">
        <v>0</v>
      </c>
      <c r="L343" s="15">
        <f>J343+K343</f>
        <v>0</v>
      </c>
    </row>
    <row r="344" spans="1:12" ht="33.75">
      <c r="A344" s="49"/>
      <c r="B344" s="21" t="s">
        <v>253</v>
      </c>
      <c r="C344" s="13" t="s">
        <v>53</v>
      </c>
      <c r="D344" s="13" t="s">
        <v>11</v>
      </c>
      <c r="E344" s="13" t="s">
        <v>287</v>
      </c>
      <c r="F344" s="14" t="s">
        <v>68</v>
      </c>
      <c r="G344" s="15">
        <v>0</v>
      </c>
      <c r="H344" s="15">
        <v>0</v>
      </c>
      <c r="I344" s="15">
        <f>G344+H344</f>
        <v>0</v>
      </c>
      <c r="J344" s="15">
        <v>0</v>
      </c>
      <c r="K344" s="15">
        <v>0</v>
      </c>
      <c r="L344" s="15">
        <f>J344+K344</f>
        <v>0</v>
      </c>
    </row>
    <row r="345" spans="1:12" ht="33.75">
      <c r="A345" s="49"/>
      <c r="B345" s="12" t="s">
        <v>447</v>
      </c>
      <c r="C345" s="13" t="s">
        <v>53</v>
      </c>
      <c r="D345" s="13" t="s">
        <v>11</v>
      </c>
      <c r="E345" s="13" t="s">
        <v>446</v>
      </c>
      <c r="F345" s="27"/>
      <c r="G345" s="15">
        <f t="shared" ref="G345:L345" si="216">SUM(G346:G347)</f>
        <v>0</v>
      </c>
      <c r="H345" s="15">
        <f t="shared" si="216"/>
        <v>0</v>
      </c>
      <c r="I345" s="15">
        <f t="shared" si="216"/>
        <v>0</v>
      </c>
      <c r="J345" s="15">
        <f t="shared" si="216"/>
        <v>0</v>
      </c>
      <c r="K345" s="15">
        <f t="shared" si="216"/>
        <v>0</v>
      </c>
      <c r="L345" s="15">
        <f t="shared" si="216"/>
        <v>0</v>
      </c>
    </row>
    <row r="346" spans="1:12" ht="33.75">
      <c r="A346" s="49"/>
      <c r="B346" s="12" t="s">
        <v>252</v>
      </c>
      <c r="C346" s="13" t="s">
        <v>53</v>
      </c>
      <c r="D346" s="13" t="s">
        <v>11</v>
      </c>
      <c r="E346" s="13" t="s">
        <v>446</v>
      </c>
      <c r="F346" s="13" t="s">
        <v>68</v>
      </c>
      <c r="G346" s="15">
        <v>0</v>
      </c>
      <c r="H346" s="15">
        <v>0</v>
      </c>
      <c r="I346" s="15">
        <f>G346+H346</f>
        <v>0</v>
      </c>
      <c r="J346" s="15">
        <v>0</v>
      </c>
      <c r="K346" s="15">
        <v>0</v>
      </c>
      <c r="L346" s="15">
        <f>J346+K346</f>
        <v>0</v>
      </c>
    </row>
    <row r="347" spans="1:12" ht="33.75">
      <c r="A347" s="49"/>
      <c r="B347" s="12" t="s">
        <v>253</v>
      </c>
      <c r="C347" s="13" t="s">
        <v>53</v>
      </c>
      <c r="D347" s="13" t="s">
        <v>11</v>
      </c>
      <c r="E347" s="13" t="s">
        <v>446</v>
      </c>
      <c r="F347" s="13" t="s">
        <v>68</v>
      </c>
      <c r="G347" s="15">
        <v>0</v>
      </c>
      <c r="H347" s="15">
        <v>0</v>
      </c>
      <c r="I347" s="15">
        <f>G347+H347</f>
        <v>0</v>
      </c>
      <c r="J347" s="15">
        <v>0</v>
      </c>
      <c r="K347" s="15">
        <v>0</v>
      </c>
      <c r="L347" s="15">
        <f>J347+K347</f>
        <v>0</v>
      </c>
    </row>
    <row r="348" spans="1:12" ht="33.75">
      <c r="A348" s="49"/>
      <c r="B348" s="12" t="s">
        <v>449</v>
      </c>
      <c r="C348" s="13" t="s">
        <v>53</v>
      </c>
      <c r="D348" s="13" t="s">
        <v>11</v>
      </c>
      <c r="E348" s="13" t="s">
        <v>448</v>
      </c>
      <c r="F348" s="14"/>
      <c r="G348" s="15">
        <f t="shared" ref="G348:L348" si="217">SUM(G349)</f>
        <v>0</v>
      </c>
      <c r="H348" s="15">
        <f t="shared" si="217"/>
        <v>0</v>
      </c>
      <c r="I348" s="15">
        <f t="shared" si="217"/>
        <v>0</v>
      </c>
      <c r="J348" s="15">
        <f t="shared" si="217"/>
        <v>0</v>
      </c>
      <c r="K348" s="15">
        <f t="shared" si="217"/>
        <v>0</v>
      </c>
      <c r="L348" s="15">
        <f t="shared" si="217"/>
        <v>0</v>
      </c>
    </row>
    <row r="349" spans="1:12">
      <c r="A349" s="49"/>
      <c r="B349" s="12" t="s">
        <v>289</v>
      </c>
      <c r="C349" s="13" t="s">
        <v>53</v>
      </c>
      <c r="D349" s="13" t="s">
        <v>11</v>
      </c>
      <c r="E349" s="13" t="s">
        <v>448</v>
      </c>
      <c r="F349" s="14" t="s">
        <v>69</v>
      </c>
      <c r="G349" s="15">
        <v>0</v>
      </c>
      <c r="H349" s="15">
        <v>0</v>
      </c>
      <c r="I349" s="15">
        <f>G349+H349</f>
        <v>0</v>
      </c>
      <c r="J349" s="15">
        <v>0</v>
      </c>
      <c r="K349" s="15">
        <v>0</v>
      </c>
      <c r="L349" s="15">
        <f>J349+K349</f>
        <v>0</v>
      </c>
    </row>
    <row r="350" spans="1:12" ht="56.25">
      <c r="A350" s="49"/>
      <c r="B350" s="36" t="s">
        <v>505</v>
      </c>
      <c r="C350" s="13" t="s">
        <v>53</v>
      </c>
      <c r="D350" s="13" t="s">
        <v>11</v>
      </c>
      <c r="E350" s="13" t="s">
        <v>506</v>
      </c>
      <c r="F350" s="14"/>
      <c r="G350" s="15">
        <f t="shared" ref="G350:L350" si="218">SUM(G351)</f>
        <v>1112.2</v>
      </c>
      <c r="H350" s="15">
        <f t="shared" si="218"/>
        <v>0</v>
      </c>
      <c r="I350" s="15">
        <f t="shared" si="218"/>
        <v>1112.2</v>
      </c>
      <c r="J350" s="15">
        <f t="shared" si="218"/>
        <v>1317.3</v>
      </c>
      <c r="K350" s="15">
        <f t="shared" si="218"/>
        <v>0</v>
      </c>
      <c r="L350" s="15">
        <f t="shared" si="218"/>
        <v>1317.3</v>
      </c>
    </row>
    <row r="351" spans="1:12">
      <c r="A351" s="49"/>
      <c r="B351" s="12" t="s">
        <v>289</v>
      </c>
      <c r="C351" s="13" t="s">
        <v>53</v>
      </c>
      <c r="D351" s="13" t="s">
        <v>11</v>
      </c>
      <c r="E351" s="13" t="s">
        <v>506</v>
      </c>
      <c r="F351" s="14" t="s">
        <v>69</v>
      </c>
      <c r="G351" s="15">
        <v>1112.2</v>
      </c>
      <c r="H351" s="15">
        <v>0</v>
      </c>
      <c r="I351" s="15">
        <f>G351+H351</f>
        <v>1112.2</v>
      </c>
      <c r="J351" s="15">
        <v>1317.3</v>
      </c>
      <c r="K351" s="15">
        <v>0</v>
      </c>
      <c r="L351" s="15">
        <f>J351+K351</f>
        <v>1317.3</v>
      </c>
    </row>
    <row r="352" spans="1:12" ht="33.75">
      <c r="A352" s="49"/>
      <c r="B352" s="21" t="s">
        <v>288</v>
      </c>
      <c r="C352" s="13" t="s">
        <v>53</v>
      </c>
      <c r="D352" s="13" t="s">
        <v>11</v>
      </c>
      <c r="E352" s="13" t="s">
        <v>290</v>
      </c>
      <c r="F352" s="14"/>
      <c r="G352" s="15">
        <f t="shared" ref="G352:L352" si="219">G353</f>
        <v>13571.800000000001</v>
      </c>
      <c r="H352" s="15">
        <f t="shared" si="219"/>
        <v>0</v>
      </c>
      <c r="I352" s="15">
        <f t="shared" si="219"/>
        <v>13571.800000000001</v>
      </c>
      <c r="J352" s="15">
        <f t="shared" si="219"/>
        <v>13572.4</v>
      </c>
      <c r="K352" s="15">
        <f t="shared" si="219"/>
        <v>0</v>
      </c>
      <c r="L352" s="15">
        <f t="shared" si="219"/>
        <v>13572.4</v>
      </c>
    </row>
    <row r="353" spans="1:12">
      <c r="A353" s="49"/>
      <c r="B353" s="21" t="s">
        <v>289</v>
      </c>
      <c r="C353" s="13" t="s">
        <v>53</v>
      </c>
      <c r="D353" s="13" t="s">
        <v>11</v>
      </c>
      <c r="E353" s="13" t="s">
        <v>290</v>
      </c>
      <c r="F353" s="14" t="s">
        <v>69</v>
      </c>
      <c r="G353" s="15">
        <v>13571.800000000001</v>
      </c>
      <c r="H353" s="15"/>
      <c r="I353" s="15">
        <f>G353+H353</f>
        <v>13571.800000000001</v>
      </c>
      <c r="J353" s="15">
        <v>13572.4</v>
      </c>
      <c r="K353" s="15"/>
      <c r="L353" s="15">
        <f>J353+K353</f>
        <v>13572.4</v>
      </c>
    </row>
    <row r="354" spans="1:12" ht="22.5">
      <c r="A354" s="49"/>
      <c r="B354" s="12" t="s">
        <v>538</v>
      </c>
      <c r="C354" s="13" t="s">
        <v>53</v>
      </c>
      <c r="D354" s="13" t="s">
        <v>11</v>
      </c>
      <c r="E354" s="13" t="s">
        <v>539</v>
      </c>
      <c r="F354" s="13"/>
      <c r="G354" s="15">
        <f>G355</f>
        <v>278195</v>
      </c>
      <c r="H354" s="15">
        <f t="shared" ref="G354:L355" si="220">H355</f>
        <v>0</v>
      </c>
      <c r="I354" s="15">
        <f t="shared" si="220"/>
        <v>278195</v>
      </c>
      <c r="J354" s="15">
        <f t="shared" si="220"/>
        <v>272574.90000000002</v>
      </c>
      <c r="K354" s="15">
        <f t="shared" si="220"/>
        <v>0</v>
      </c>
      <c r="L354" s="15">
        <f t="shared" si="220"/>
        <v>272574.90000000002</v>
      </c>
    </row>
    <row r="355" spans="1:12">
      <c r="A355" s="49"/>
      <c r="B355" s="21" t="s">
        <v>534</v>
      </c>
      <c r="C355" s="13" t="s">
        <v>53</v>
      </c>
      <c r="D355" s="13" t="s">
        <v>11</v>
      </c>
      <c r="E355" s="13" t="s">
        <v>540</v>
      </c>
      <c r="F355" s="13"/>
      <c r="G355" s="15">
        <f t="shared" si="220"/>
        <v>278195</v>
      </c>
      <c r="H355" s="15">
        <f t="shared" si="220"/>
        <v>0</v>
      </c>
      <c r="I355" s="15">
        <f t="shared" si="220"/>
        <v>278195</v>
      </c>
      <c r="J355" s="15">
        <f t="shared" si="220"/>
        <v>272574.90000000002</v>
      </c>
      <c r="K355" s="15">
        <f t="shared" si="220"/>
        <v>0</v>
      </c>
      <c r="L355" s="15">
        <f t="shared" si="220"/>
        <v>272574.90000000002</v>
      </c>
    </row>
    <row r="356" spans="1:12" ht="22.5">
      <c r="A356" s="49"/>
      <c r="B356" s="19" t="s">
        <v>480</v>
      </c>
      <c r="C356" s="13" t="s">
        <v>53</v>
      </c>
      <c r="D356" s="13" t="s">
        <v>11</v>
      </c>
      <c r="E356" s="13" t="s">
        <v>540</v>
      </c>
      <c r="F356" s="13" t="s">
        <v>50</v>
      </c>
      <c r="G356" s="15">
        <v>278195</v>
      </c>
      <c r="H356" s="15">
        <v>0</v>
      </c>
      <c r="I356" s="15">
        <f>G356+H356</f>
        <v>278195</v>
      </c>
      <c r="J356" s="15">
        <v>272574.90000000002</v>
      </c>
      <c r="K356" s="15">
        <v>0</v>
      </c>
      <c r="L356" s="15">
        <f>J356+K356</f>
        <v>272574.90000000002</v>
      </c>
    </row>
    <row r="357" spans="1:12">
      <c r="A357" s="67" t="s">
        <v>61</v>
      </c>
      <c r="B357" s="53" t="s">
        <v>171</v>
      </c>
      <c r="C357" s="46" t="s">
        <v>53</v>
      </c>
      <c r="D357" s="46" t="s">
        <v>17</v>
      </c>
      <c r="E357" s="46"/>
      <c r="F357" s="50"/>
      <c r="G357" s="16">
        <f t="shared" ref="G357:L357" si="221">G358</f>
        <v>31888</v>
      </c>
      <c r="H357" s="16">
        <f t="shared" si="221"/>
        <v>0</v>
      </c>
      <c r="I357" s="16">
        <f t="shared" si="221"/>
        <v>31888</v>
      </c>
      <c r="J357" s="16">
        <f t="shared" si="221"/>
        <v>31888</v>
      </c>
      <c r="K357" s="16">
        <f t="shared" si="221"/>
        <v>0</v>
      </c>
      <c r="L357" s="16">
        <f t="shared" si="221"/>
        <v>31888</v>
      </c>
    </row>
    <row r="358" spans="1:12" ht="33.75">
      <c r="A358" s="67"/>
      <c r="B358" s="21" t="s">
        <v>309</v>
      </c>
      <c r="C358" s="13" t="s">
        <v>53</v>
      </c>
      <c r="D358" s="13" t="s">
        <v>17</v>
      </c>
      <c r="E358" s="13" t="s">
        <v>196</v>
      </c>
      <c r="F358" s="13"/>
      <c r="G358" s="15">
        <f t="shared" ref="G358:L358" si="222">G359+G378</f>
        <v>31888</v>
      </c>
      <c r="H358" s="15">
        <f t="shared" si="222"/>
        <v>0</v>
      </c>
      <c r="I358" s="15">
        <f t="shared" si="222"/>
        <v>31888</v>
      </c>
      <c r="J358" s="15">
        <f t="shared" si="222"/>
        <v>31888</v>
      </c>
      <c r="K358" s="15">
        <f t="shared" si="222"/>
        <v>0</v>
      </c>
      <c r="L358" s="15">
        <f t="shared" si="222"/>
        <v>31888</v>
      </c>
    </row>
    <row r="359" spans="1:12">
      <c r="A359" s="67"/>
      <c r="B359" s="21" t="s">
        <v>195</v>
      </c>
      <c r="C359" s="13" t="s">
        <v>53</v>
      </c>
      <c r="D359" s="13" t="s">
        <v>17</v>
      </c>
      <c r="E359" s="13" t="s">
        <v>197</v>
      </c>
      <c r="F359" s="13"/>
      <c r="G359" s="15">
        <f t="shared" ref="G359" si="223">G360+G362+G364+G366+G369+G371+G373+G375</f>
        <v>18889.400000000001</v>
      </c>
      <c r="H359" s="15">
        <f t="shared" ref="H359:L359" si="224">H360+H362+H364+H366+H369+H371+H373+H375</f>
        <v>0</v>
      </c>
      <c r="I359" s="15">
        <f t="shared" si="224"/>
        <v>18889.400000000001</v>
      </c>
      <c r="J359" s="15">
        <f t="shared" si="224"/>
        <v>18889.400000000001</v>
      </c>
      <c r="K359" s="15">
        <f t="shared" si="224"/>
        <v>0</v>
      </c>
      <c r="L359" s="15">
        <f t="shared" si="224"/>
        <v>18889.400000000001</v>
      </c>
    </row>
    <row r="360" spans="1:12">
      <c r="A360" s="67"/>
      <c r="B360" s="21" t="s">
        <v>129</v>
      </c>
      <c r="C360" s="13" t="s">
        <v>53</v>
      </c>
      <c r="D360" s="13" t="s">
        <v>17</v>
      </c>
      <c r="E360" s="13" t="s">
        <v>130</v>
      </c>
      <c r="F360" s="13"/>
      <c r="G360" s="15">
        <f t="shared" ref="G360:L360" si="225">G361</f>
        <v>879.09999999999991</v>
      </c>
      <c r="H360" s="15">
        <f t="shared" si="225"/>
        <v>0</v>
      </c>
      <c r="I360" s="15">
        <f t="shared" si="225"/>
        <v>879.09999999999991</v>
      </c>
      <c r="J360" s="15">
        <f t="shared" si="225"/>
        <v>879.1</v>
      </c>
      <c r="K360" s="15">
        <f t="shared" si="225"/>
        <v>0</v>
      </c>
      <c r="L360" s="15">
        <f t="shared" si="225"/>
        <v>879.1</v>
      </c>
    </row>
    <row r="361" spans="1:12" ht="33.75">
      <c r="A361" s="67"/>
      <c r="B361" s="21" t="s">
        <v>57</v>
      </c>
      <c r="C361" s="13" t="s">
        <v>53</v>
      </c>
      <c r="D361" s="13" t="s">
        <v>17</v>
      </c>
      <c r="E361" s="13" t="s">
        <v>130</v>
      </c>
      <c r="F361" s="14">
        <v>611</v>
      </c>
      <c r="G361" s="15">
        <v>879.09999999999991</v>
      </c>
      <c r="H361" s="15"/>
      <c r="I361" s="15">
        <f>G361+H361</f>
        <v>879.09999999999991</v>
      </c>
      <c r="J361" s="15">
        <v>879.1</v>
      </c>
      <c r="K361" s="15"/>
      <c r="L361" s="15">
        <f>J361+K361</f>
        <v>879.1</v>
      </c>
    </row>
    <row r="362" spans="1:12">
      <c r="A362" s="67"/>
      <c r="B362" s="21" t="s">
        <v>293</v>
      </c>
      <c r="C362" s="13" t="s">
        <v>53</v>
      </c>
      <c r="D362" s="13" t="s">
        <v>17</v>
      </c>
      <c r="E362" s="13" t="s">
        <v>294</v>
      </c>
      <c r="F362" s="13"/>
      <c r="G362" s="15">
        <f t="shared" ref="G362:L362" si="226">G363</f>
        <v>1801.5</v>
      </c>
      <c r="H362" s="15">
        <f t="shared" si="226"/>
        <v>0</v>
      </c>
      <c r="I362" s="15">
        <f t="shared" si="226"/>
        <v>1801.5</v>
      </c>
      <c r="J362" s="15">
        <f t="shared" si="226"/>
        <v>1801.5</v>
      </c>
      <c r="K362" s="15">
        <f t="shared" si="226"/>
        <v>0</v>
      </c>
      <c r="L362" s="15">
        <f t="shared" si="226"/>
        <v>1801.5</v>
      </c>
    </row>
    <row r="363" spans="1:12" ht="33.75">
      <c r="A363" s="67"/>
      <c r="B363" s="21" t="s">
        <v>57</v>
      </c>
      <c r="C363" s="13" t="s">
        <v>53</v>
      </c>
      <c r="D363" s="13" t="s">
        <v>17</v>
      </c>
      <c r="E363" s="13" t="s">
        <v>294</v>
      </c>
      <c r="F363" s="14">
        <v>611</v>
      </c>
      <c r="G363" s="15">
        <v>1801.5</v>
      </c>
      <c r="H363" s="15"/>
      <c r="I363" s="15">
        <f>G363+H363</f>
        <v>1801.5</v>
      </c>
      <c r="J363" s="15">
        <v>1801.5</v>
      </c>
      <c r="K363" s="15"/>
      <c r="L363" s="15">
        <f>J363+K363</f>
        <v>1801.5</v>
      </c>
    </row>
    <row r="364" spans="1:12">
      <c r="A364" s="67"/>
      <c r="B364" s="21" t="s">
        <v>295</v>
      </c>
      <c r="C364" s="13" t="s">
        <v>53</v>
      </c>
      <c r="D364" s="13" t="s">
        <v>17</v>
      </c>
      <c r="E364" s="13" t="s">
        <v>296</v>
      </c>
      <c r="F364" s="13"/>
      <c r="G364" s="15">
        <f t="shared" ref="G364:L364" si="227">G365</f>
        <v>639</v>
      </c>
      <c r="H364" s="15">
        <f t="shared" si="227"/>
        <v>0</v>
      </c>
      <c r="I364" s="15">
        <f t="shared" si="227"/>
        <v>639</v>
      </c>
      <c r="J364" s="15">
        <f t="shared" si="227"/>
        <v>639</v>
      </c>
      <c r="K364" s="15">
        <f t="shared" si="227"/>
        <v>0</v>
      </c>
      <c r="L364" s="15">
        <f t="shared" si="227"/>
        <v>639</v>
      </c>
    </row>
    <row r="365" spans="1:12" ht="33.75">
      <c r="A365" s="67"/>
      <c r="B365" s="21" t="s">
        <v>57</v>
      </c>
      <c r="C365" s="13" t="s">
        <v>53</v>
      </c>
      <c r="D365" s="13" t="s">
        <v>17</v>
      </c>
      <c r="E365" s="13" t="s">
        <v>296</v>
      </c>
      <c r="F365" s="14">
        <v>611</v>
      </c>
      <c r="G365" s="15">
        <v>639</v>
      </c>
      <c r="H365" s="15"/>
      <c r="I365" s="15">
        <f>G365+H365</f>
        <v>639</v>
      </c>
      <c r="J365" s="15">
        <v>639</v>
      </c>
      <c r="K365" s="15"/>
      <c r="L365" s="15">
        <f>J365+K365</f>
        <v>639</v>
      </c>
    </row>
    <row r="366" spans="1:12" ht="22.5">
      <c r="A366" s="67"/>
      <c r="B366" s="19" t="s">
        <v>207</v>
      </c>
      <c r="C366" s="13" t="s">
        <v>53</v>
      </c>
      <c r="D366" s="13" t="s">
        <v>17</v>
      </c>
      <c r="E366" s="13" t="s">
        <v>208</v>
      </c>
      <c r="F366" s="14"/>
      <c r="G366" s="15">
        <f t="shared" ref="G366:I366" si="228">G367+G368</f>
        <v>9536.2000000000007</v>
      </c>
      <c r="H366" s="15">
        <f t="shared" si="228"/>
        <v>0</v>
      </c>
      <c r="I366" s="15">
        <f t="shared" si="228"/>
        <v>9536.2000000000007</v>
      </c>
      <c r="J366" s="15">
        <f t="shared" ref="J366:L366" si="229">J367+J368</f>
        <v>9536.2000000000007</v>
      </c>
      <c r="K366" s="15">
        <f t="shared" si="229"/>
        <v>0</v>
      </c>
      <c r="L366" s="15">
        <f t="shared" si="229"/>
        <v>9536.2000000000007</v>
      </c>
    </row>
    <row r="367" spans="1:12" ht="33.75">
      <c r="A367" s="67"/>
      <c r="B367" s="19" t="s">
        <v>57</v>
      </c>
      <c r="C367" s="13" t="s">
        <v>53</v>
      </c>
      <c r="D367" s="13" t="s">
        <v>17</v>
      </c>
      <c r="E367" s="13" t="s">
        <v>208</v>
      </c>
      <c r="F367" s="14" t="s">
        <v>68</v>
      </c>
      <c r="G367" s="15">
        <v>9473</v>
      </c>
      <c r="H367" s="15"/>
      <c r="I367" s="15">
        <f>G367+H367</f>
        <v>9473</v>
      </c>
      <c r="J367" s="15">
        <v>9473</v>
      </c>
      <c r="K367" s="15"/>
      <c r="L367" s="15">
        <f>J367+K367</f>
        <v>9473</v>
      </c>
    </row>
    <row r="368" spans="1:12">
      <c r="A368" s="67"/>
      <c r="B368" s="19" t="s">
        <v>370</v>
      </c>
      <c r="C368" s="13" t="s">
        <v>53</v>
      </c>
      <c r="D368" s="13" t="s">
        <v>17</v>
      </c>
      <c r="E368" s="13" t="s">
        <v>208</v>
      </c>
      <c r="F368" s="14" t="s">
        <v>69</v>
      </c>
      <c r="G368" s="15">
        <v>63.199999999999996</v>
      </c>
      <c r="H368" s="15"/>
      <c r="I368" s="15">
        <f>G368+H368</f>
        <v>63.199999999999996</v>
      </c>
      <c r="J368" s="15">
        <v>63.2</v>
      </c>
      <c r="K368" s="15"/>
      <c r="L368" s="15">
        <f>J368+K368</f>
        <v>63.2</v>
      </c>
    </row>
    <row r="369" spans="1:12" ht="22.5">
      <c r="A369" s="67"/>
      <c r="B369" s="28" t="s">
        <v>131</v>
      </c>
      <c r="C369" s="13" t="s">
        <v>53</v>
      </c>
      <c r="D369" s="13" t="s">
        <v>17</v>
      </c>
      <c r="E369" s="13" t="s">
        <v>132</v>
      </c>
      <c r="F369" s="14"/>
      <c r="G369" s="15">
        <f t="shared" ref="G369:L369" si="230">G370</f>
        <v>322</v>
      </c>
      <c r="H369" s="15">
        <f t="shared" si="230"/>
        <v>0</v>
      </c>
      <c r="I369" s="15">
        <f t="shared" si="230"/>
        <v>322</v>
      </c>
      <c r="J369" s="15">
        <f t="shared" si="230"/>
        <v>322</v>
      </c>
      <c r="K369" s="15">
        <f t="shared" si="230"/>
        <v>0</v>
      </c>
      <c r="L369" s="15">
        <f t="shared" si="230"/>
        <v>322</v>
      </c>
    </row>
    <row r="370" spans="1:12" ht="33.75">
      <c r="A370" s="67"/>
      <c r="B370" s="21" t="s">
        <v>58</v>
      </c>
      <c r="C370" s="13" t="s">
        <v>53</v>
      </c>
      <c r="D370" s="13" t="s">
        <v>17</v>
      </c>
      <c r="E370" s="13" t="s">
        <v>132</v>
      </c>
      <c r="F370" s="14">
        <v>611</v>
      </c>
      <c r="G370" s="15">
        <v>322</v>
      </c>
      <c r="H370" s="15"/>
      <c r="I370" s="15">
        <f>G370+H370</f>
        <v>322</v>
      </c>
      <c r="J370" s="15">
        <v>322</v>
      </c>
      <c r="K370" s="15"/>
      <c r="L370" s="15">
        <f>J370+K370</f>
        <v>322</v>
      </c>
    </row>
    <row r="371" spans="1:12" ht="33.75">
      <c r="A371" s="67"/>
      <c r="B371" s="21" t="s">
        <v>259</v>
      </c>
      <c r="C371" s="13" t="s">
        <v>53</v>
      </c>
      <c r="D371" s="13" t="s">
        <v>17</v>
      </c>
      <c r="E371" s="13" t="s">
        <v>261</v>
      </c>
      <c r="F371" s="14"/>
      <c r="G371" s="15">
        <f t="shared" ref="G371:L371" si="231">SUM(G372)</f>
        <v>0</v>
      </c>
      <c r="H371" s="15">
        <f t="shared" si="231"/>
        <v>0</v>
      </c>
      <c r="I371" s="15">
        <f t="shared" si="231"/>
        <v>0</v>
      </c>
      <c r="J371" s="15">
        <f t="shared" si="231"/>
        <v>0</v>
      </c>
      <c r="K371" s="15">
        <f t="shared" si="231"/>
        <v>0</v>
      </c>
      <c r="L371" s="15">
        <f t="shared" si="231"/>
        <v>0</v>
      </c>
    </row>
    <row r="372" spans="1:12" ht="33.75">
      <c r="A372" s="67"/>
      <c r="B372" s="21" t="s">
        <v>58</v>
      </c>
      <c r="C372" s="13" t="s">
        <v>53</v>
      </c>
      <c r="D372" s="13" t="s">
        <v>17</v>
      </c>
      <c r="E372" s="13" t="s">
        <v>261</v>
      </c>
      <c r="F372" s="13" t="s">
        <v>68</v>
      </c>
      <c r="G372" s="15">
        <v>0</v>
      </c>
      <c r="H372" s="15"/>
      <c r="I372" s="15">
        <f>G372+H372</f>
        <v>0</v>
      </c>
      <c r="J372" s="15">
        <v>0</v>
      </c>
      <c r="K372" s="15"/>
      <c r="L372" s="15">
        <f>J372+K372</f>
        <v>0</v>
      </c>
    </row>
    <row r="373" spans="1:12" ht="22.5">
      <c r="A373" s="67"/>
      <c r="B373" s="21" t="s">
        <v>260</v>
      </c>
      <c r="C373" s="13" t="s">
        <v>53</v>
      </c>
      <c r="D373" s="13" t="s">
        <v>17</v>
      </c>
      <c r="E373" s="13" t="s">
        <v>262</v>
      </c>
      <c r="F373" s="14"/>
      <c r="G373" s="15">
        <f t="shared" ref="G373:L373" si="232">SUM(G374)</f>
        <v>0</v>
      </c>
      <c r="H373" s="15">
        <f t="shared" si="232"/>
        <v>0</v>
      </c>
      <c r="I373" s="15">
        <f t="shared" si="232"/>
        <v>0</v>
      </c>
      <c r="J373" s="15">
        <f t="shared" si="232"/>
        <v>0</v>
      </c>
      <c r="K373" s="15">
        <f t="shared" si="232"/>
        <v>0</v>
      </c>
      <c r="L373" s="15">
        <f t="shared" si="232"/>
        <v>0</v>
      </c>
    </row>
    <row r="374" spans="1:12" ht="33.75">
      <c r="A374" s="67"/>
      <c r="B374" s="21" t="s">
        <v>58</v>
      </c>
      <c r="C374" s="13" t="s">
        <v>53</v>
      </c>
      <c r="D374" s="13" t="s">
        <v>17</v>
      </c>
      <c r="E374" s="13" t="s">
        <v>262</v>
      </c>
      <c r="F374" s="13" t="s">
        <v>68</v>
      </c>
      <c r="G374" s="15">
        <v>0</v>
      </c>
      <c r="H374" s="15"/>
      <c r="I374" s="15">
        <f>G374+H374</f>
        <v>0</v>
      </c>
      <c r="J374" s="15">
        <v>0</v>
      </c>
      <c r="K374" s="15"/>
      <c r="L374" s="15">
        <f>J374+K374</f>
        <v>0</v>
      </c>
    </row>
    <row r="375" spans="1:12" ht="22.5">
      <c r="A375" s="49"/>
      <c r="B375" s="19" t="s">
        <v>209</v>
      </c>
      <c r="C375" s="13" t="s">
        <v>53</v>
      </c>
      <c r="D375" s="13" t="s">
        <v>17</v>
      </c>
      <c r="E375" s="13" t="s">
        <v>210</v>
      </c>
      <c r="F375" s="13"/>
      <c r="G375" s="15">
        <f t="shared" ref="G375:J375" si="233">G376+G377</f>
        <v>5711.6</v>
      </c>
      <c r="H375" s="15">
        <f t="shared" si="233"/>
        <v>0</v>
      </c>
      <c r="I375" s="15">
        <f t="shared" si="233"/>
        <v>5711.6</v>
      </c>
      <c r="J375" s="15">
        <f t="shared" si="233"/>
        <v>5711.6</v>
      </c>
      <c r="K375" s="15">
        <f t="shared" ref="K375:L375" si="234">K376+K377</f>
        <v>0</v>
      </c>
      <c r="L375" s="15">
        <f t="shared" si="234"/>
        <v>5711.6</v>
      </c>
    </row>
    <row r="376" spans="1:12" ht="33.75">
      <c r="A376" s="49"/>
      <c r="B376" s="19" t="s">
        <v>58</v>
      </c>
      <c r="C376" s="13" t="s">
        <v>53</v>
      </c>
      <c r="D376" s="13" t="s">
        <v>17</v>
      </c>
      <c r="E376" s="13" t="s">
        <v>210</v>
      </c>
      <c r="F376" s="13" t="s">
        <v>68</v>
      </c>
      <c r="G376" s="15">
        <v>5655</v>
      </c>
      <c r="H376" s="15"/>
      <c r="I376" s="15">
        <f>G376+H376</f>
        <v>5655</v>
      </c>
      <c r="J376" s="15">
        <v>5655</v>
      </c>
      <c r="K376" s="15"/>
      <c r="L376" s="15">
        <f>J376+K376</f>
        <v>5655</v>
      </c>
    </row>
    <row r="377" spans="1:12">
      <c r="A377" s="49"/>
      <c r="B377" s="21" t="s">
        <v>370</v>
      </c>
      <c r="C377" s="13" t="s">
        <v>53</v>
      </c>
      <c r="D377" s="13" t="s">
        <v>17</v>
      </c>
      <c r="E377" s="13" t="s">
        <v>210</v>
      </c>
      <c r="F377" s="13" t="s">
        <v>69</v>
      </c>
      <c r="G377" s="15">
        <v>56.6</v>
      </c>
      <c r="H377" s="15"/>
      <c r="I377" s="15">
        <f>G377+H377</f>
        <v>56.6</v>
      </c>
      <c r="J377" s="15">
        <v>56.6</v>
      </c>
      <c r="K377" s="15"/>
      <c r="L377" s="15">
        <f>J377+K377</f>
        <v>56.6</v>
      </c>
    </row>
    <row r="378" spans="1:12">
      <c r="A378" s="49"/>
      <c r="B378" s="21" t="s">
        <v>198</v>
      </c>
      <c r="C378" s="13" t="s">
        <v>53</v>
      </c>
      <c r="D378" s="13" t="s">
        <v>17</v>
      </c>
      <c r="E378" s="13" t="s">
        <v>199</v>
      </c>
      <c r="F378" s="13"/>
      <c r="G378" s="15">
        <f t="shared" ref="G378" si="235">G379+G381+G383+G385+G387</f>
        <v>12998.6</v>
      </c>
      <c r="H378" s="15">
        <f t="shared" ref="H378:L378" si="236">H379+H381+H383+H385+H387</f>
        <v>0</v>
      </c>
      <c r="I378" s="15">
        <f t="shared" si="236"/>
        <v>12998.6</v>
      </c>
      <c r="J378" s="15">
        <f t="shared" si="236"/>
        <v>12998.6</v>
      </c>
      <c r="K378" s="15">
        <f t="shared" si="236"/>
        <v>0</v>
      </c>
      <c r="L378" s="15">
        <f t="shared" si="236"/>
        <v>12998.6</v>
      </c>
    </row>
    <row r="379" spans="1:12" ht="22.5">
      <c r="A379" s="49"/>
      <c r="B379" s="28" t="s">
        <v>133</v>
      </c>
      <c r="C379" s="13" t="s">
        <v>53</v>
      </c>
      <c r="D379" s="13" t="s">
        <v>17</v>
      </c>
      <c r="E379" s="13" t="s">
        <v>134</v>
      </c>
      <c r="F379" s="13"/>
      <c r="G379" s="15">
        <f t="shared" ref="G379:L379" si="237">G380</f>
        <v>2624.5</v>
      </c>
      <c r="H379" s="15">
        <f t="shared" si="237"/>
        <v>0</v>
      </c>
      <c r="I379" s="15">
        <f t="shared" si="237"/>
        <v>2624.5</v>
      </c>
      <c r="J379" s="15">
        <f t="shared" si="237"/>
        <v>2624.5</v>
      </c>
      <c r="K379" s="15">
        <f t="shared" si="237"/>
        <v>0</v>
      </c>
      <c r="L379" s="15">
        <f t="shared" si="237"/>
        <v>2624.5</v>
      </c>
    </row>
    <row r="380" spans="1:12" ht="33.75">
      <c r="A380" s="49"/>
      <c r="B380" s="21" t="s">
        <v>58</v>
      </c>
      <c r="C380" s="13" t="s">
        <v>53</v>
      </c>
      <c r="D380" s="13" t="s">
        <v>17</v>
      </c>
      <c r="E380" s="13" t="s">
        <v>134</v>
      </c>
      <c r="F380" s="14">
        <v>611</v>
      </c>
      <c r="G380" s="15">
        <v>2624.5</v>
      </c>
      <c r="H380" s="15"/>
      <c r="I380" s="15">
        <f>G380+H380</f>
        <v>2624.5</v>
      </c>
      <c r="J380" s="15">
        <v>2624.5</v>
      </c>
      <c r="K380" s="15"/>
      <c r="L380" s="15">
        <f>J380+K380</f>
        <v>2624.5</v>
      </c>
    </row>
    <row r="381" spans="1:12" ht="33.75">
      <c r="A381" s="49"/>
      <c r="B381" s="21" t="s">
        <v>536</v>
      </c>
      <c r="C381" s="13" t="s">
        <v>53</v>
      </c>
      <c r="D381" s="13" t="s">
        <v>17</v>
      </c>
      <c r="E381" s="13" t="s">
        <v>443</v>
      </c>
      <c r="F381" s="14"/>
      <c r="G381" s="15">
        <f t="shared" ref="G381:L381" si="238">SUM(G382)</f>
        <v>1151.4000000000001</v>
      </c>
      <c r="H381" s="15">
        <f t="shared" si="238"/>
        <v>0</v>
      </c>
      <c r="I381" s="15">
        <f t="shared" si="238"/>
        <v>1151.4000000000001</v>
      </c>
      <c r="J381" s="15">
        <f t="shared" si="238"/>
        <v>1151.4000000000001</v>
      </c>
      <c r="K381" s="15">
        <f t="shared" si="238"/>
        <v>0</v>
      </c>
      <c r="L381" s="15">
        <f t="shared" si="238"/>
        <v>1151.4000000000001</v>
      </c>
    </row>
    <row r="382" spans="1:12" ht="33.75">
      <c r="A382" s="49"/>
      <c r="B382" s="21" t="s">
        <v>58</v>
      </c>
      <c r="C382" s="13" t="s">
        <v>53</v>
      </c>
      <c r="D382" s="13" t="s">
        <v>17</v>
      </c>
      <c r="E382" s="13" t="s">
        <v>443</v>
      </c>
      <c r="F382" s="13" t="s">
        <v>68</v>
      </c>
      <c r="G382" s="15">
        <v>1151.4000000000001</v>
      </c>
      <c r="H382" s="15"/>
      <c r="I382" s="15">
        <f>G382+H382</f>
        <v>1151.4000000000001</v>
      </c>
      <c r="J382" s="15">
        <v>1151.4000000000001</v>
      </c>
      <c r="K382" s="15"/>
      <c r="L382" s="15">
        <f>J382+K382</f>
        <v>1151.4000000000001</v>
      </c>
    </row>
    <row r="383" spans="1:12" ht="22.5">
      <c r="A383" s="49"/>
      <c r="B383" s="12" t="s">
        <v>260</v>
      </c>
      <c r="C383" s="13" t="s">
        <v>53</v>
      </c>
      <c r="D383" s="13" t="s">
        <v>17</v>
      </c>
      <c r="E383" s="13" t="s">
        <v>444</v>
      </c>
      <c r="F383" s="14"/>
      <c r="G383" s="15">
        <f t="shared" ref="G383:L383" si="239">SUM(G384)</f>
        <v>220.6</v>
      </c>
      <c r="H383" s="15">
        <f t="shared" si="239"/>
        <v>0</v>
      </c>
      <c r="I383" s="15">
        <f t="shared" si="239"/>
        <v>220.6</v>
      </c>
      <c r="J383" s="15">
        <f t="shared" si="239"/>
        <v>220.6</v>
      </c>
      <c r="K383" s="15">
        <f t="shared" si="239"/>
        <v>0</v>
      </c>
      <c r="L383" s="15">
        <f t="shared" si="239"/>
        <v>220.6</v>
      </c>
    </row>
    <row r="384" spans="1:12" ht="33.75">
      <c r="A384" s="49"/>
      <c r="B384" s="12" t="s">
        <v>58</v>
      </c>
      <c r="C384" s="13" t="s">
        <v>53</v>
      </c>
      <c r="D384" s="13" t="s">
        <v>17</v>
      </c>
      <c r="E384" s="13" t="s">
        <v>444</v>
      </c>
      <c r="F384" s="13" t="s">
        <v>68</v>
      </c>
      <c r="G384" s="15">
        <v>220.6</v>
      </c>
      <c r="H384" s="15"/>
      <c r="I384" s="15">
        <f>G384+H384</f>
        <v>220.6</v>
      </c>
      <c r="J384" s="15">
        <v>220.6</v>
      </c>
      <c r="K384" s="15"/>
      <c r="L384" s="15">
        <f>J384+K384</f>
        <v>220.6</v>
      </c>
    </row>
    <row r="385" spans="1:12" ht="22.5">
      <c r="A385" s="49"/>
      <c r="B385" s="21" t="s">
        <v>372</v>
      </c>
      <c r="C385" s="13" t="s">
        <v>53</v>
      </c>
      <c r="D385" s="13" t="s">
        <v>17</v>
      </c>
      <c r="E385" s="13" t="s">
        <v>378</v>
      </c>
      <c r="F385" s="13"/>
      <c r="G385" s="15">
        <f t="shared" ref="G385:L385" si="240">SUM(G386)</f>
        <v>0</v>
      </c>
      <c r="H385" s="15">
        <f t="shared" si="240"/>
        <v>0</v>
      </c>
      <c r="I385" s="15">
        <f t="shared" si="240"/>
        <v>0</v>
      </c>
      <c r="J385" s="15">
        <f t="shared" si="240"/>
        <v>0</v>
      </c>
      <c r="K385" s="15">
        <f t="shared" si="240"/>
        <v>0</v>
      </c>
      <c r="L385" s="15">
        <f t="shared" si="240"/>
        <v>0</v>
      </c>
    </row>
    <row r="386" spans="1:12" ht="33.75">
      <c r="A386" s="49"/>
      <c r="B386" s="21" t="s">
        <v>58</v>
      </c>
      <c r="C386" s="13" t="s">
        <v>53</v>
      </c>
      <c r="D386" s="13" t="s">
        <v>17</v>
      </c>
      <c r="E386" s="13" t="s">
        <v>378</v>
      </c>
      <c r="F386" s="13" t="s">
        <v>68</v>
      </c>
      <c r="G386" s="15">
        <v>0</v>
      </c>
      <c r="H386" s="15"/>
      <c r="I386" s="15">
        <f>G386+H386</f>
        <v>0</v>
      </c>
      <c r="J386" s="15"/>
      <c r="K386" s="15"/>
      <c r="L386" s="15">
        <f>J386+K386</f>
        <v>0</v>
      </c>
    </row>
    <row r="387" spans="1:12" ht="33.75">
      <c r="A387" s="49"/>
      <c r="B387" s="19" t="s">
        <v>211</v>
      </c>
      <c r="C387" s="13" t="s">
        <v>53</v>
      </c>
      <c r="D387" s="13" t="s">
        <v>17</v>
      </c>
      <c r="E387" s="13" t="s">
        <v>212</v>
      </c>
      <c r="F387" s="13"/>
      <c r="G387" s="15">
        <f t="shared" ref="G387:J387" si="241">G388+G389</f>
        <v>9002.1</v>
      </c>
      <c r="H387" s="15">
        <f t="shared" si="241"/>
        <v>0</v>
      </c>
      <c r="I387" s="15">
        <f t="shared" si="241"/>
        <v>9002.1</v>
      </c>
      <c r="J387" s="15">
        <f t="shared" si="241"/>
        <v>9002.1</v>
      </c>
      <c r="K387" s="15">
        <f t="shared" ref="K387:L387" si="242">K388+K389</f>
        <v>0</v>
      </c>
      <c r="L387" s="15">
        <f t="shared" si="242"/>
        <v>9002.1</v>
      </c>
    </row>
    <row r="388" spans="1:12" ht="33.75">
      <c r="A388" s="49"/>
      <c r="B388" s="19" t="s">
        <v>58</v>
      </c>
      <c r="C388" s="13" t="s">
        <v>53</v>
      </c>
      <c r="D388" s="13" t="s">
        <v>17</v>
      </c>
      <c r="E388" s="13" t="s">
        <v>212</v>
      </c>
      <c r="F388" s="13" t="s">
        <v>68</v>
      </c>
      <c r="G388" s="15">
        <v>8913</v>
      </c>
      <c r="H388" s="15"/>
      <c r="I388" s="15">
        <f>G388+H388</f>
        <v>8913</v>
      </c>
      <c r="J388" s="15">
        <v>8913</v>
      </c>
      <c r="K388" s="15"/>
      <c r="L388" s="15">
        <f>J388+K388</f>
        <v>8913</v>
      </c>
    </row>
    <row r="389" spans="1:12">
      <c r="A389" s="49"/>
      <c r="B389" s="21" t="s">
        <v>370</v>
      </c>
      <c r="C389" s="13" t="s">
        <v>53</v>
      </c>
      <c r="D389" s="13" t="s">
        <v>17</v>
      </c>
      <c r="E389" s="13" t="s">
        <v>212</v>
      </c>
      <c r="F389" s="13" t="s">
        <v>69</v>
      </c>
      <c r="G389" s="15">
        <v>89.1</v>
      </c>
      <c r="H389" s="15"/>
      <c r="I389" s="15">
        <f>G389+H389</f>
        <v>89.1</v>
      </c>
      <c r="J389" s="15">
        <v>89.1</v>
      </c>
      <c r="K389" s="15"/>
      <c r="L389" s="15">
        <f>J389+K389</f>
        <v>89.1</v>
      </c>
    </row>
    <row r="390" spans="1:12">
      <c r="A390" s="49" t="s">
        <v>62</v>
      </c>
      <c r="B390" s="53" t="s">
        <v>158</v>
      </c>
      <c r="C390" s="46" t="s">
        <v>53</v>
      </c>
      <c r="D390" s="46" t="s">
        <v>53</v>
      </c>
      <c r="E390" s="46"/>
      <c r="F390" s="46"/>
      <c r="G390" s="59">
        <f t="shared" ref="G390:L392" si="243">G391</f>
        <v>339.4</v>
      </c>
      <c r="H390" s="59">
        <f>H391</f>
        <v>0</v>
      </c>
      <c r="I390" s="59">
        <f t="shared" si="243"/>
        <v>339.4</v>
      </c>
      <c r="J390" s="59">
        <f t="shared" si="243"/>
        <v>339.4</v>
      </c>
      <c r="K390" s="59">
        <f>K391</f>
        <v>0</v>
      </c>
      <c r="L390" s="59">
        <f t="shared" si="243"/>
        <v>339.4</v>
      </c>
    </row>
    <row r="391" spans="1:12" ht="33.75">
      <c r="A391" s="49"/>
      <c r="B391" s="21" t="s">
        <v>309</v>
      </c>
      <c r="C391" s="13" t="s">
        <v>53</v>
      </c>
      <c r="D391" s="13" t="s">
        <v>53</v>
      </c>
      <c r="E391" s="13" t="s">
        <v>196</v>
      </c>
      <c r="F391" s="13"/>
      <c r="G391" s="15">
        <f t="shared" si="243"/>
        <v>339.4</v>
      </c>
      <c r="H391" s="15">
        <f t="shared" si="243"/>
        <v>0</v>
      </c>
      <c r="I391" s="15">
        <f t="shared" si="243"/>
        <v>339.4</v>
      </c>
      <c r="J391" s="15">
        <f t="shared" si="243"/>
        <v>339.4</v>
      </c>
      <c r="K391" s="15">
        <f t="shared" si="243"/>
        <v>0</v>
      </c>
      <c r="L391" s="15">
        <f t="shared" si="243"/>
        <v>339.4</v>
      </c>
    </row>
    <row r="392" spans="1:12">
      <c r="A392" s="49"/>
      <c r="B392" s="21" t="s">
        <v>195</v>
      </c>
      <c r="C392" s="13" t="s">
        <v>53</v>
      </c>
      <c r="D392" s="13" t="s">
        <v>53</v>
      </c>
      <c r="E392" s="13" t="s">
        <v>197</v>
      </c>
      <c r="F392" s="13"/>
      <c r="G392" s="15">
        <f t="shared" si="243"/>
        <v>339.4</v>
      </c>
      <c r="H392" s="15">
        <f t="shared" si="243"/>
        <v>0</v>
      </c>
      <c r="I392" s="15">
        <f t="shared" si="243"/>
        <v>339.4</v>
      </c>
      <c r="J392" s="15">
        <f t="shared" si="243"/>
        <v>339.4</v>
      </c>
      <c r="K392" s="15">
        <f t="shared" si="243"/>
        <v>0</v>
      </c>
      <c r="L392" s="15">
        <f t="shared" si="243"/>
        <v>339.4</v>
      </c>
    </row>
    <row r="393" spans="1:12">
      <c r="A393" s="49"/>
      <c r="B393" s="21" t="s">
        <v>381</v>
      </c>
      <c r="C393" s="13" t="s">
        <v>53</v>
      </c>
      <c r="D393" s="13" t="s">
        <v>53</v>
      </c>
      <c r="E393" s="13" t="s">
        <v>379</v>
      </c>
      <c r="F393" s="13"/>
      <c r="G393" s="15">
        <f t="shared" ref="G393" si="244">SUM(G394:G395)</f>
        <v>339.4</v>
      </c>
      <c r="H393" s="15">
        <f t="shared" ref="H393:I393" si="245">SUM(H394:H395)</f>
        <v>0</v>
      </c>
      <c r="I393" s="15">
        <f t="shared" si="245"/>
        <v>339.4</v>
      </c>
      <c r="J393" s="15">
        <f t="shared" ref="J393" si="246">SUM(J394:J395)</f>
        <v>339.4</v>
      </c>
      <c r="K393" s="15">
        <f t="shared" ref="K393:L393" si="247">SUM(K394:K395)</f>
        <v>0</v>
      </c>
      <c r="L393" s="15">
        <f t="shared" si="247"/>
        <v>339.4</v>
      </c>
    </row>
    <row r="394" spans="1:12" ht="22.5">
      <c r="A394" s="49"/>
      <c r="B394" s="21" t="s">
        <v>95</v>
      </c>
      <c r="C394" s="13" t="s">
        <v>53</v>
      </c>
      <c r="D394" s="13" t="s">
        <v>53</v>
      </c>
      <c r="E394" s="13" t="s">
        <v>379</v>
      </c>
      <c r="F394" s="13" t="s">
        <v>22</v>
      </c>
      <c r="G394" s="15">
        <v>252.1</v>
      </c>
      <c r="H394" s="15"/>
      <c r="I394" s="15">
        <f>G394+H394</f>
        <v>252.1</v>
      </c>
      <c r="J394" s="15">
        <v>252.1</v>
      </c>
      <c r="K394" s="15"/>
      <c r="L394" s="15">
        <f>J394+K394</f>
        <v>252.1</v>
      </c>
    </row>
    <row r="395" spans="1:12">
      <c r="A395" s="49"/>
      <c r="B395" s="57" t="s">
        <v>382</v>
      </c>
      <c r="C395" s="13" t="s">
        <v>53</v>
      </c>
      <c r="D395" s="13" t="s">
        <v>53</v>
      </c>
      <c r="E395" s="13" t="s">
        <v>379</v>
      </c>
      <c r="F395" s="13" t="s">
        <v>380</v>
      </c>
      <c r="G395" s="15">
        <v>87.3</v>
      </c>
      <c r="H395" s="15"/>
      <c r="I395" s="15">
        <f>G395+H395</f>
        <v>87.3</v>
      </c>
      <c r="J395" s="15">
        <v>87.3</v>
      </c>
      <c r="K395" s="15"/>
      <c r="L395" s="15">
        <f>J395+K395</f>
        <v>87.3</v>
      </c>
    </row>
    <row r="396" spans="1:12">
      <c r="A396" s="49" t="s">
        <v>178</v>
      </c>
      <c r="B396" s="53" t="s">
        <v>63</v>
      </c>
      <c r="C396" s="46" t="s">
        <v>53</v>
      </c>
      <c r="D396" s="46" t="s">
        <v>43</v>
      </c>
      <c r="E396" s="46"/>
      <c r="F396" s="46"/>
      <c r="G396" s="16">
        <f t="shared" ref="G396:L398" si="248">G397</f>
        <v>19937.5</v>
      </c>
      <c r="H396" s="16">
        <f t="shared" si="248"/>
        <v>0</v>
      </c>
      <c r="I396" s="16">
        <f t="shared" si="248"/>
        <v>19937.5</v>
      </c>
      <c r="J396" s="16">
        <f t="shared" si="248"/>
        <v>19637.5</v>
      </c>
      <c r="K396" s="16">
        <f t="shared" si="248"/>
        <v>0</v>
      </c>
      <c r="L396" s="16">
        <f t="shared" si="248"/>
        <v>19637.5</v>
      </c>
    </row>
    <row r="397" spans="1:12" ht="33.75">
      <c r="A397" s="49"/>
      <c r="B397" s="19" t="s">
        <v>309</v>
      </c>
      <c r="C397" s="13" t="s">
        <v>53</v>
      </c>
      <c r="D397" s="13" t="s">
        <v>43</v>
      </c>
      <c r="E397" s="13" t="s">
        <v>196</v>
      </c>
      <c r="F397" s="13"/>
      <c r="G397" s="15">
        <f t="shared" ref="G397:L397" si="249">G398+G406+G423</f>
        <v>19937.5</v>
      </c>
      <c r="H397" s="15">
        <f t="shared" si="249"/>
        <v>0</v>
      </c>
      <c r="I397" s="15">
        <f t="shared" si="249"/>
        <v>19937.5</v>
      </c>
      <c r="J397" s="15">
        <f t="shared" si="249"/>
        <v>19637.5</v>
      </c>
      <c r="K397" s="15">
        <f t="shared" si="249"/>
        <v>0</v>
      </c>
      <c r="L397" s="15">
        <f t="shared" si="249"/>
        <v>19637.5</v>
      </c>
    </row>
    <row r="398" spans="1:12" ht="22.5">
      <c r="A398" s="49"/>
      <c r="B398" s="21" t="s">
        <v>136</v>
      </c>
      <c r="C398" s="13" t="s">
        <v>53</v>
      </c>
      <c r="D398" s="13" t="s">
        <v>43</v>
      </c>
      <c r="E398" s="13" t="s">
        <v>312</v>
      </c>
      <c r="F398" s="13"/>
      <c r="G398" s="15">
        <f t="shared" si="248"/>
        <v>2386</v>
      </c>
      <c r="H398" s="15">
        <f t="shared" si="248"/>
        <v>0</v>
      </c>
      <c r="I398" s="15">
        <f t="shared" si="248"/>
        <v>2386</v>
      </c>
      <c r="J398" s="15">
        <f t="shared" si="248"/>
        <v>2386</v>
      </c>
      <c r="K398" s="15">
        <f t="shared" si="248"/>
        <v>0</v>
      </c>
      <c r="L398" s="15">
        <f t="shared" si="248"/>
        <v>2386</v>
      </c>
    </row>
    <row r="399" spans="1:12" ht="22.5">
      <c r="A399" s="49"/>
      <c r="B399" s="21" t="s">
        <v>137</v>
      </c>
      <c r="C399" s="13" t="s">
        <v>53</v>
      </c>
      <c r="D399" s="13" t="s">
        <v>43</v>
      </c>
      <c r="E399" s="13" t="s">
        <v>265</v>
      </c>
      <c r="F399" s="13"/>
      <c r="G399" s="15">
        <f t="shared" ref="G399" si="250">G400+G403</f>
        <v>2386</v>
      </c>
      <c r="H399" s="15">
        <f t="shared" ref="H399:I399" si="251">H400+H403</f>
        <v>0</v>
      </c>
      <c r="I399" s="15">
        <f t="shared" si="251"/>
        <v>2386</v>
      </c>
      <c r="J399" s="15">
        <f t="shared" ref="J399:L399" si="252">J400+J403</f>
        <v>2386</v>
      </c>
      <c r="K399" s="15">
        <f t="shared" si="252"/>
        <v>0</v>
      </c>
      <c r="L399" s="15">
        <f t="shared" si="252"/>
        <v>2386</v>
      </c>
    </row>
    <row r="400" spans="1:12" ht="22.5">
      <c r="A400" s="49"/>
      <c r="B400" s="21" t="s">
        <v>138</v>
      </c>
      <c r="C400" s="13" t="s">
        <v>53</v>
      </c>
      <c r="D400" s="13" t="s">
        <v>43</v>
      </c>
      <c r="E400" s="13" t="s">
        <v>266</v>
      </c>
      <c r="F400" s="13"/>
      <c r="G400" s="15">
        <f t="shared" ref="G400" si="253">G401+G402</f>
        <v>2202.5</v>
      </c>
      <c r="H400" s="15">
        <f t="shared" ref="H400:I400" si="254">H401+H402</f>
        <v>0</v>
      </c>
      <c r="I400" s="15">
        <f t="shared" si="254"/>
        <v>2202.5</v>
      </c>
      <c r="J400" s="15">
        <f t="shared" ref="J400:L400" si="255">J401+J402</f>
        <v>2202.5</v>
      </c>
      <c r="K400" s="15">
        <f t="shared" si="255"/>
        <v>0</v>
      </c>
      <c r="L400" s="15">
        <f t="shared" si="255"/>
        <v>2202.5</v>
      </c>
    </row>
    <row r="401" spans="1:12">
      <c r="A401" s="49"/>
      <c r="B401" s="21" t="s">
        <v>91</v>
      </c>
      <c r="C401" s="13" t="s">
        <v>53</v>
      </c>
      <c r="D401" s="13" t="s">
        <v>43</v>
      </c>
      <c r="E401" s="13" t="s">
        <v>266</v>
      </c>
      <c r="F401" s="14" t="s">
        <v>13</v>
      </c>
      <c r="G401" s="15">
        <v>1691.6000000000001</v>
      </c>
      <c r="H401" s="15"/>
      <c r="I401" s="15">
        <f>G401+H401</f>
        <v>1691.6000000000001</v>
      </c>
      <c r="J401" s="15">
        <v>1691.6</v>
      </c>
      <c r="K401" s="15"/>
      <c r="L401" s="15">
        <f>J401+K401</f>
        <v>1691.6</v>
      </c>
    </row>
    <row r="402" spans="1:12" ht="33.75">
      <c r="A402" s="49"/>
      <c r="B402" s="21" t="s">
        <v>92</v>
      </c>
      <c r="C402" s="13" t="s">
        <v>53</v>
      </c>
      <c r="D402" s="13" t="s">
        <v>43</v>
      </c>
      <c r="E402" s="13" t="s">
        <v>266</v>
      </c>
      <c r="F402" s="14" t="s">
        <v>93</v>
      </c>
      <c r="G402" s="15">
        <v>510.9</v>
      </c>
      <c r="H402" s="15"/>
      <c r="I402" s="15">
        <f>G402+H402</f>
        <v>510.9</v>
      </c>
      <c r="J402" s="15">
        <v>510.9</v>
      </c>
      <c r="K402" s="15"/>
      <c r="L402" s="15">
        <f>J402+K402</f>
        <v>510.9</v>
      </c>
    </row>
    <row r="403" spans="1:12" ht="22.5">
      <c r="A403" s="49"/>
      <c r="B403" s="21" t="s">
        <v>384</v>
      </c>
      <c r="C403" s="13" t="s">
        <v>53</v>
      </c>
      <c r="D403" s="13" t="s">
        <v>43</v>
      </c>
      <c r="E403" s="13" t="s">
        <v>383</v>
      </c>
      <c r="F403" s="13"/>
      <c r="G403" s="15">
        <f t="shared" ref="G403:I403" si="256">SUM(G404:G405)</f>
        <v>183.5</v>
      </c>
      <c r="H403" s="15">
        <f t="shared" si="256"/>
        <v>0</v>
      </c>
      <c r="I403" s="15">
        <f t="shared" si="256"/>
        <v>183.5</v>
      </c>
      <c r="J403" s="15">
        <f t="shared" ref="J403" si="257">SUM(J404:J405)</f>
        <v>183.5</v>
      </c>
      <c r="K403" s="15">
        <f t="shared" ref="K403:L403" si="258">SUM(K404:K405)</f>
        <v>0</v>
      </c>
      <c r="L403" s="15">
        <f t="shared" si="258"/>
        <v>183.5</v>
      </c>
    </row>
    <row r="404" spans="1:12" ht="22.5">
      <c r="A404" s="49"/>
      <c r="B404" s="21" t="s">
        <v>14</v>
      </c>
      <c r="C404" s="13" t="s">
        <v>53</v>
      </c>
      <c r="D404" s="13" t="s">
        <v>43</v>
      </c>
      <c r="E404" s="13" t="s">
        <v>383</v>
      </c>
      <c r="F404" s="14" t="s">
        <v>20</v>
      </c>
      <c r="G404" s="15">
        <v>140.9</v>
      </c>
      <c r="H404" s="15"/>
      <c r="I404" s="15">
        <f>G404+H404</f>
        <v>140.9</v>
      </c>
      <c r="J404" s="15">
        <v>140.9</v>
      </c>
      <c r="K404" s="15"/>
      <c r="L404" s="15">
        <f>J404+K404</f>
        <v>140.9</v>
      </c>
    </row>
    <row r="405" spans="1:12" ht="33.75">
      <c r="A405" s="49"/>
      <c r="B405" s="21" t="s">
        <v>92</v>
      </c>
      <c r="C405" s="13" t="s">
        <v>53</v>
      </c>
      <c r="D405" s="13" t="s">
        <v>43</v>
      </c>
      <c r="E405" s="13" t="s">
        <v>383</v>
      </c>
      <c r="F405" s="14" t="s">
        <v>93</v>
      </c>
      <c r="G405" s="15">
        <v>42.599999999999994</v>
      </c>
      <c r="H405" s="15"/>
      <c r="I405" s="15">
        <f>G405+H405</f>
        <v>42.599999999999994</v>
      </c>
      <c r="J405" s="15">
        <v>42.6</v>
      </c>
      <c r="K405" s="15"/>
      <c r="L405" s="15">
        <f>J405+K405</f>
        <v>42.6</v>
      </c>
    </row>
    <row r="406" spans="1:12" ht="33.75">
      <c r="A406" s="49"/>
      <c r="B406" s="21" t="s">
        <v>313</v>
      </c>
      <c r="C406" s="13" t="s">
        <v>53</v>
      </c>
      <c r="D406" s="13" t="s">
        <v>43</v>
      </c>
      <c r="E406" s="13" t="s">
        <v>314</v>
      </c>
      <c r="F406" s="13"/>
      <c r="G406" s="15">
        <f t="shared" ref="G406" si="259">G407+G417+G419+G421</f>
        <v>16104</v>
      </c>
      <c r="H406" s="15">
        <f t="shared" ref="H406:J406" si="260">H407+H417+H419+H421</f>
        <v>0</v>
      </c>
      <c r="I406" s="15">
        <f t="shared" si="260"/>
        <v>16104</v>
      </c>
      <c r="J406" s="15">
        <f t="shared" si="260"/>
        <v>16104</v>
      </c>
      <c r="K406" s="15">
        <f t="shared" ref="K406:L406" si="261">K407+K417+K419+K421</f>
        <v>0</v>
      </c>
      <c r="L406" s="15">
        <f t="shared" si="261"/>
        <v>16104</v>
      </c>
    </row>
    <row r="407" spans="1:12" ht="22.5">
      <c r="A407" s="49"/>
      <c r="B407" s="21" t="s">
        <v>139</v>
      </c>
      <c r="C407" s="13" t="s">
        <v>53</v>
      </c>
      <c r="D407" s="13" t="s">
        <v>43</v>
      </c>
      <c r="E407" s="13" t="s">
        <v>300</v>
      </c>
      <c r="F407" s="13"/>
      <c r="G407" s="15">
        <f t="shared" ref="G407" si="262">G408+G411</f>
        <v>16043.300000000001</v>
      </c>
      <c r="H407" s="15">
        <f t="shared" ref="H407:I407" si="263">H408+H411</f>
        <v>0</v>
      </c>
      <c r="I407" s="15">
        <f t="shared" si="263"/>
        <v>16043.300000000001</v>
      </c>
      <c r="J407" s="15">
        <f t="shared" ref="J407:L407" si="264">J408+J411</f>
        <v>16043.300000000001</v>
      </c>
      <c r="K407" s="15">
        <f t="shared" si="264"/>
        <v>0</v>
      </c>
      <c r="L407" s="15">
        <f t="shared" si="264"/>
        <v>16043.300000000001</v>
      </c>
    </row>
    <row r="408" spans="1:12" ht="22.5">
      <c r="A408" s="49"/>
      <c r="B408" s="21" t="s">
        <v>140</v>
      </c>
      <c r="C408" s="13" t="s">
        <v>53</v>
      </c>
      <c r="D408" s="13" t="s">
        <v>43</v>
      </c>
      <c r="E408" s="13" t="s">
        <v>297</v>
      </c>
      <c r="F408" s="13"/>
      <c r="G408" s="15">
        <f t="shared" ref="G408" si="265">G409+G410</f>
        <v>13505.1</v>
      </c>
      <c r="H408" s="15">
        <f>H409+H410</f>
        <v>0</v>
      </c>
      <c r="I408" s="15">
        <f t="shared" ref="I408:J408" si="266">I409+I410</f>
        <v>13505.1</v>
      </c>
      <c r="J408" s="15">
        <f t="shared" si="266"/>
        <v>13505.1</v>
      </c>
      <c r="K408" s="15">
        <f>K409+K410</f>
        <v>0</v>
      </c>
      <c r="L408" s="15">
        <f t="shared" ref="L408" si="267">L409+L410</f>
        <v>13505.1</v>
      </c>
    </row>
    <row r="409" spans="1:12">
      <c r="A409" s="49"/>
      <c r="B409" s="21" t="s">
        <v>162</v>
      </c>
      <c r="C409" s="13" t="s">
        <v>53</v>
      </c>
      <c r="D409" s="13" t="s">
        <v>43</v>
      </c>
      <c r="E409" s="13" t="s">
        <v>297</v>
      </c>
      <c r="F409" s="13" t="s">
        <v>35</v>
      </c>
      <c r="G409" s="15">
        <v>10372.6</v>
      </c>
      <c r="H409" s="15"/>
      <c r="I409" s="15">
        <f>G409+H409</f>
        <v>10372.6</v>
      </c>
      <c r="J409" s="15">
        <v>10372.6</v>
      </c>
      <c r="K409" s="15"/>
      <c r="L409" s="15">
        <f>J409+K409</f>
        <v>10372.6</v>
      </c>
    </row>
    <row r="410" spans="1:12" ht="22.5">
      <c r="A410" s="49"/>
      <c r="B410" s="21" t="s">
        <v>163</v>
      </c>
      <c r="C410" s="13" t="s">
        <v>53</v>
      </c>
      <c r="D410" s="13" t="s">
        <v>43</v>
      </c>
      <c r="E410" s="13" t="s">
        <v>297</v>
      </c>
      <c r="F410" s="13" t="s">
        <v>116</v>
      </c>
      <c r="G410" s="15">
        <v>3132.5</v>
      </c>
      <c r="H410" s="15"/>
      <c r="I410" s="15">
        <f>G410+H410</f>
        <v>3132.5</v>
      </c>
      <c r="J410" s="15">
        <v>3132.5</v>
      </c>
      <c r="K410" s="15"/>
      <c r="L410" s="15">
        <f>J410+K410</f>
        <v>3132.5</v>
      </c>
    </row>
    <row r="411" spans="1:12" ht="22.5">
      <c r="A411" s="49"/>
      <c r="B411" s="21" t="s">
        <v>141</v>
      </c>
      <c r="C411" s="13" t="s">
        <v>53</v>
      </c>
      <c r="D411" s="13" t="s">
        <v>43</v>
      </c>
      <c r="E411" s="13" t="s">
        <v>298</v>
      </c>
      <c r="F411" s="13"/>
      <c r="G411" s="15">
        <f t="shared" ref="G411:I411" si="268">SUM(G412:G416)</f>
        <v>2538.2000000000003</v>
      </c>
      <c r="H411" s="15">
        <f t="shared" si="268"/>
        <v>0</v>
      </c>
      <c r="I411" s="15">
        <f t="shared" si="268"/>
        <v>2538.2000000000003</v>
      </c>
      <c r="J411" s="15">
        <f t="shared" ref="J411" si="269">SUM(J412:J416)</f>
        <v>2538.2000000000003</v>
      </c>
      <c r="K411" s="15">
        <f t="shared" ref="K411:L411" si="270">SUM(K412:K416)</f>
        <v>0</v>
      </c>
      <c r="L411" s="15">
        <f t="shared" si="270"/>
        <v>2538.2000000000003</v>
      </c>
    </row>
    <row r="412" spans="1:12" ht="22.5">
      <c r="A412" s="49"/>
      <c r="B412" s="21" t="s">
        <v>338</v>
      </c>
      <c r="C412" s="13" t="s">
        <v>53</v>
      </c>
      <c r="D412" s="13" t="s">
        <v>43</v>
      </c>
      <c r="E412" s="13" t="s">
        <v>298</v>
      </c>
      <c r="F412" s="14">
        <v>112</v>
      </c>
      <c r="G412" s="15">
        <v>15.6</v>
      </c>
      <c r="H412" s="15"/>
      <c r="I412" s="15">
        <f>G412+H412</f>
        <v>15.6</v>
      </c>
      <c r="J412" s="15">
        <v>15.6</v>
      </c>
      <c r="K412" s="15"/>
      <c r="L412" s="15">
        <f>J412+K412</f>
        <v>15.6</v>
      </c>
    </row>
    <row r="413" spans="1:12" ht="22.5">
      <c r="A413" s="49"/>
      <c r="B413" s="21" t="s">
        <v>21</v>
      </c>
      <c r="C413" s="13" t="s">
        <v>53</v>
      </c>
      <c r="D413" s="13" t="s">
        <v>43</v>
      </c>
      <c r="E413" s="13" t="s">
        <v>298</v>
      </c>
      <c r="F413" s="14">
        <v>242</v>
      </c>
      <c r="G413" s="15">
        <v>140</v>
      </c>
      <c r="H413" s="15"/>
      <c r="I413" s="15">
        <f>G413+H413</f>
        <v>140</v>
      </c>
      <c r="J413" s="15">
        <v>140</v>
      </c>
      <c r="K413" s="15"/>
      <c r="L413" s="15">
        <f>J413+K413</f>
        <v>140</v>
      </c>
    </row>
    <row r="414" spans="1:12" ht="22.5">
      <c r="A414" s="49"/>
      <c r="B414" s="21" t="s">
        <v>95</v>
      </c>
      <c r="C414" s="13" t="s">
        <v>53</v>
      </c>
      <c r="D414" s="13" t="s">
        <v>43</v>
      </c>
      <c r="E414" s="13" t="s">
        <v>298</v>
      </c>
      <c r="F414" s="14">
        <v>244</v>
      </c>
      <c r="G414" s="15">
        <v>2294.8000000000002</v>
      </c>
      <c r="H414" s="15"/>
      <c r="I414" s="15">
        <f>G414+H414</f>
        <v>2294.8000000000002</v>
      </c>
      <c r="J414" s="15">
        <v>2294.8000000000002</v>
      </c>
      <c r="K414" s="15"/>
      <c r="L414" s="15">
        <f>J414+K414</f>
        <v>2294.8000000000002</v>
      </c>
    </row>
    <row r="415" spans="1:12">
      <c r="A415" s="49"/>
      <c r="B415" s="19" t="s">
        <v>23</v>
      </c>
      <c r="C415" s="13" t="s">
        <v>53</v>
      </c>
      <c r="D415" s="13" t="s">
        <v>43</v>
      </c>
      <c r="E415" s="13" t="s">
        <v>298</v>
      </c>
      <c r="F415" s="14" t="s">
        <v>103</v>
      </c>
      <c r="G415" s="15">
        <v>77.5</v>
      </c>
      <c r="H415" s="15"/>
      <c r="I415" s="15">
        <f>G415+H415</f>
        <v>77.5</v>
      </c>
      <c r="J415" s="15">
        <v>77.5</v>
      </c>
      <c r="K415" s="15"/>
      <c r="L415" s="15">
        <f>J415+K415</f>
        <v>77.5</v>
      </c>
    </row>
    <row r="416" spans="1:12">
      <c r="A416" s="49"/>
      <c r="B416" s="21" t="s">
        <v>104</v>
      </c>
      <c r="C416" s="13" t="s">
        <v>53</v>
      </c>
      <c r="D416" s="13" t="s">
        <v>43</v>
      </c>
      <c r="E416" s="13" t="s">
        <v>298</v>
      </c>
      <c r="F416" s="14" t="s">
        <v>36</v>
      </c>
      <c r="G416" s="15">
        <v>10.3</v>
      </c>
      <c r="H416" s="15"/>
      <c r="I416" s="15">
        <f>G416+H416</f>
        <v>10.3</v>
      </c>
      <c r="J416" s="15">
        <v>10.3</v>
      </c>
      <c r="K416" s="15"/>
      <c r="L416" s="15">
        <f>J416+K416</f>
        <v>10.3</v>
      </c>
    </row>
    <row r="417" spans="1:12" ht="22.5">
      <c r="A417" s="49"/>
      <c r="B417" s="21" t="s">
        <v>372</v>
      </c>
      <c r="C417" s="13" t="s">
        <v>53</v>
      </c>
      <c r="D417" s="13" t="s">
        <v>43</v>
      </c>
      <c r="E417" s="13" t="s">
        <v>385</v>
      </c>
      <c r="F417" s="13"/>
      <c r="G417" s="15">
        <f t="shared" ref="G417:L417" si="271">SUM(G418:G418)</f>
        <v>0</v>
      </c>
      <c r="H417" s="15">
        <f t="shared" si="271"/>
        <v>0</v>
      </c>
      <c r="I417" s="15">
        <f t="shared" si="271"/>
        <v>0</v>
      </c>
      <c r="J417" s="15">
        <f t="shared" si="271"/>
        <v>0</v>
      </c>
      <c r="K417" s="15">
        <f t="shared" si="271"/>
        <v>0</v>
      </c>
      <c r="L417" s="15">
        <f t="shared" si="271"/>
        <v>0</v>
      </c>
    </row>
    <row r="418" spans="1:12" ht="22.5">
      <c r="A418" s="49"/>
      <c r="B418" s="21" t="s">
        <v>95</v>
      </c>
      <c r="C418" s="13" t="s">
        <v>53</v>
      </c>
      <c r="D418" s="13" t="s">
        <v>43</v>
      </c>
      <c r="E418" s="13" t="s">
        <v>385</v>
      </c>
      <c r="F418" s="14" t="s">
        <v>22</v>
      </c>
      <c r="G418" s="15">
        <v>0</v>
      </c>
      <c r="H418" s="15"/>
      <c r="I418" s="15">
        <f>G418+H418</f>
        <v>0</v>
      </c>
      <c r="J418" s="15"/>
      <c r="K418" s="15"/>
      <c r="L418" s="15">
        <f>J418+K418</f>
        <v>0</v>
      </c>
    </row>
    <row r="419" spans="1:12" ht="22.5">
      <c r="A419" s="49"/>
      <c r="B419" s="21" t="s">
        <v>264</v>
      </c>
      <c r="C419" s="13" t="s">
        <v>53</v>
      </c>
      <c r="D419" s="13" t="s">
        <v>43</v>
      </c>
      <c r="E419" s="13" t="s">
        <v>267</v>
      </c>
      <c r="F419" s="14"/>
      <c r="G419" s="15">
        <f t="shared" ref="G419:L419" si="272">G420</f>
        <v>8.4</v>
      </c>
      <c r="H419" s="15">
        <f t="shared" si="272"/>
        <v>0</v>
      </c>
      <c r="I419" s="15">
        <f t="shared" si="272"/>
        <v>8.4</v>
      </c>
      <c r="J419" s="15">
        <f t="shared" si="272"/>
        <v>8.4</v>
      </c>
      <c r="K419" s="15">
        <f t="shared" si="272"/>
        <v>0</v>
      </c>
      <c r="L419" s="15">
        <f t="shared" si="272"/>
        <v>8.4</v>
      </c>
    </row>
    <row r="420" spans="1:12" ht="22.5">
      <c r="A420" s="49"/>
      <c r="B420" s="21" t="s">
        <v>95</v>
      </c>
      <c r="C420" s="13" t="s">
        <v>53</v>
      </c>
      <c r="D420" s="13" t="s">
        <v>43</v>
      </c>
      <c r="E420" s="13" t="s">
        <v>267</v>
      </c>
      <c r="F420" s="14" t="s">
        <v>22</v>
      </c>
      <c r="G420" s="15">
        <v>8.4</v>
      </c>
      <c r="H420" s="15"/>
      <c r="I420" s="15">
        <f>G420+H420</f>
        <v>8.4</v>
      </c>
      <c r="J420" s="15">
        <v>8.4</v>
      </c>
      <c r="K420" s="15"/>
      <c r="L420" s="15">
        <f>J420+K420</f>
        <v>8.4</v>
      </c>
    </row>
    <row r="421" spans="1:12" ht="22.5">
      <c r="A421" s="49"/>
      <c r="B421" s="21" t="s">
        <v>264</v>
      </c>
      <c r="C421" s="13" t="s">
        <v>53</v>
      </c>
      <c r="D421" s="13" t="s">
        <v>43</v>
      </c>
      <c r="E421" s="13" t="s">
        <v>299</v>
      </c>
      <c r="F421" s="14"/>
      <c r="G421" s="15">
        <f t="shared" ref="G421:L421" si="273">G422</f>
        <v>52.3</v>
      </c>
      <c r="H421" s="15">
        <f t="shared" si="273"/>
        <v>0</v>
      </c>
      <c r="I421" s="15">
        <f t="shared" si="273"/>
        <v>52.3</v>
      </c>
      <c r="J421" s="15">
        <f t="shared" si="273"/>
        <v>52.3</v>
      </c>
      <c r="K421" s="15">
        <f t="shared" si="273"/>
        <v>0</v>
      </c>
      <c r="L421" s="15">
        <f t="shared" si="273"/>
        <v>52.3</v>
      </c>
    </row>
    <row r="422" spans="1:12">
      <c r="A422" s="49"/>
      <c r="B422" s="19" t="s">
        <v>304</v>
      </c>
      <c r="C422" s="13" t="s">
        <v>53</v>
      </c>
      <c r="D422" s="13" t="s">
        <v>43</v>
      </c>
      <c r="E422" s="13" t="s">
        <v>299</v>
      </c>
      <c r="F422" s="14" t="s">
        <v>305</v>
      </c>
      <c r="G422" s="15">
        <v>52.3</v>
      </c>
      <c r="H422" s="15"/>
      <c r="I422" s="15">
        <f>G422+H422</f>
        <v>52.3</v>
      </c>
      <c r="J422" s="15">
        <v>52.3</v>
      </c>
      <c r="K422" s="15"/>
      <c r="L422" s="15">
        <f>J422+K422</f>
        <v>52.3</v>
      </c>
    </row>
    <row r="423" spans="1:12">
      <c r="A423" s="49"/>
      <c r="B423" s="21" t="s">
        <v>195</v>
      </c>
      <c r="C423" s="13" t="s">
        <v>53</v>
      </c>
      <c r="D423" s="13" t="s">
        <v>43</v>
      </c>
      <c r="E423" s="13" t="s">
        <v>197</v>
      </c>
      <c r="F423" s="13"/>
      <c r="G423" s="15">
        <f t="shared" ref="G423" si="274">G424+G426+G428</f>
        <v>1447.5</v>
      </c>
      <c r="H423" s="15">
        <f t="shared" ref="H423:L423" si="275">H424+H426+H428</f>
        <v>0</v>
      </c>
      <c r="I423" s="15">
        <f t="shared" si="275"/>
        <v>1447.5</v>
      </c>
      <c r="J423" s="15">
        <f t="shared" si="275"/>
        <v>1147.5</v>
      </c>
      <c r="K423" s="15">
        <f t="shared" si="275"/>
        <v>0</v>
      </c>
      <c r="L423" s="15">
        <f t="shared" si="275"/>
        <v>1147.5</v>
      </c>
    </row>
    <row r="424" spans="1:12" ht="22.5">
      <c r="A424" s="49"/>
      <c r="B424" s="21" t="s">
        <v>123</v>
      </c>
      <c r="C424" s="13" t="s">
        <v>53</v>
      </c>
      <c r="D424" s="13" t="s">
        <v>43</v>
      </c>
      <c r="E424" s="13" t="s">
        <v>124</v>
      </c>
      <c r="F424" s="13"/>
      <c r="G424" s="15">
        <f t="shared" ref="G424:I424" si="276">G425</f>
        <v>300</v>
      </c>
      <c r="H424" s="15">
        <f>H425</f>
        <v>0</v>
      </c>
      <c r="I424" s="15">
        <f t="shared" si="276"/>
        <v>300</v>
      </c>
      <c r="J424" s="15">
        <f>J425</f>
        <v>0</v>
      </c>
      <c r="K424" s="15">
        <f>K425</f>
        <v>0</v>
      </c>
      <c r="L424" s="15">
        <f t="shared" ref="L424" si="277">L425</f>
        <v>0</v>
      </c>
    </row>
    <row r="425" spans="1:12" ht="33.75">
      <c r="A425" s="49"/>
      <c r="B425" s="21" t="s">
        <v>58</v>
      </c>
      <c r="C425" s="13" t="s">
        <v>53</v>
      </c>
      <c r="D425" s="13" t="s">
        <v>43</v>
      </c>
      <c r="E425" s="13" t="s">
        <v>124</v>
      </c>
      <c r="F425" s="14">
        <v>611</v>
      </c>
      <c r="G425" s="15">
        <v>300</v>
      </c>
      <c r="H425" s="15"/>
      <c r="I425" s="15">
        <f>G425+H425</f>
        <v>300</v>
      </c>
      <c r="J425" s="15"/>
      <c r="K425" s="15"/>
      <c r="L425" s="15">
        <f>J425+K425</f>
        <v>0</v>
      </c>
    </row>
    <row r="426" spans="1:12" ht="22.5">
      <c r="A426" s="49"/>
      <c r="B426" s="12" t="s">
        <v>135</v>
      </c>
      <c r="C426" s="13" t="s">
        <v>53</v>
      </c>
      <c r="D426" s="13" t="s">
        <v>43</v>
      </c>
      <c r="E426" s="13" t="s">
        <v>516</v>
      </c>
      <c r="F426" s="13"/>
      <c r="G426" s="15">
        <f t="shared" ref="G426:L426" si="278">SUM(G427:G427)</f>
        <v>1147.5</v>
      </c>
      <c r="H426" s="15">
        <f t="shared" si="278"/>
        <v>0</v>
      </c>
      <c r="I426" s="15">
        <f t="shared" si="278"/>
        <v>1147.5</v>
      </c>
      <c r="J426" s="15">
        <f t="shared" si="278"/>
        <v>1147.5</v>
      </c>
      <c r="K426" s="15">
        <f t="shared" si="278"/>
        <v>0</v>
      </c>
      <c r="L426" s="15">
        <f t="shared" si="278"/>
        <v>1147.5</v>
      </c>
    </row>
    <row r="427" spans="1:12">
      <c r="A427" s="49"/>
      <c r="B427" s="12" t="s">
        <v>258</v>
      </c>
      <c r="C427" s="13" t="s">
        <v>53</v>
      </c>
      <c r="D427" s="13" t="s">
        <v>43</v>
      </c>
      <c r="E427" s="13" t="s">
        <v>516</v>
      </c>
      <c r="F427" s="14">
        <v>612</v>
      </c>
      <c r="G427" s="15">
        <v>1147.5</v>
      </c>
      <c r="H427" s="15">
        <v>0</v>
      </c>
      <c r="I427" s="15">
        <f>G427+H427</f>
        <v>1147.5</v>
      </c>
      <c r="J427" s="15">
        <v>1147.5</v>
      </c>
      <c r="K427" s="15">
        <v>0</v>
      </c>
      <c r="L427" s="15">
        <f>J427+K427</f>
        <v>1147.5</v>
      </c>
    </row>
    <row r="428" spans="1:12" ht="22.5">
      <c r="A428" s="49"/>
      <c r="B428" s="21" t="s">
        <v>135</v>
      </c>
      <c r="C428" s="13" t="s">
        <v>53</v>
      </c>
      <c r="D428" s="13" t="s">
        <v>43</v>
      </c>
      <c r="E428" s="13" t="s">
        <v>263</v>
      </c>
      <c r="F428" s="13"/>
      <c r="G428" s="15">
        <f t="shared" ref="G428:L428" si="279">SUM(G429:G429)</f>
        <v>0</v>
      </c>
      <c r="H428" s="15">
        <f t="shared" si="279"/>
        <v>0</v>
      </c>
      <c r="I428" s="15">
        <f t="shared" si="279"/>
        <v>0</v>
      </c>
      <c r="J428" s="15">
        <f t="shared" si="279"/>
        <v>0</v>
      </c>
      <c r="K428" s="15">
        <f t="shared" si="279"/>
        <v>0</v>
      </c>
      <c r="L428" s="15">
        <f t="shared" si="279"/>
        <v>0</v>
      </c>
    </row>
    <row r="429" spans="1:12">
      <c r="A429" s="49"/>
      <c r="B429" s="21" t="s">
        <v>258</v>
      </c>
      <c r="C429" s="13" t="s">
        <v>53</v>
      </c>
      <c r="D429" s="13" t="s">
        <v>43</v>
      </c>
      <c r="E429" s="13" t="s">
        <v>263</v>
      </c>
      <c r="F429" s="14">
        <v>612</v>
      </c>
      <c r="G429" s="15">
        <v>0</v>
      </c>
      <c r="H429" s="15">
        <v>0</v>
      </c>
      <c r="I429" s="15">
        <f>G429+H429</f>
        <v>0</v>
      </c>
      <c r="J429" s="15">
        <v>0</v>
      </c>
      <c r="K429" s="15">
        <v>0</v>
      </c>
      <c r="L429" s="15">
        <f>J429+K429</f>
        <v>0</v>
      </c>
    </row>
    <row r="430" spans="1:12">
      <c r="A430" s="45">
        <v>7</v>
      </c>
      <c r="B430" s="53" t="s">
        <v>64</v>
      </c>
      <c r="C430" s="46" t="s">
        <v>65</v>
      </c>
      <c r="D430" s="46" t="s">
        <v>54</v>
      </c>
      <c r="E430" s="46"/>
      <c r="F430" s="46"/>
      <c r="G430" s="16">
        <f t="shared" ref="G430:L432" si="280">G431</f>
        <v>17511</v>
      </c>
      <c r="H430" s="16">
        <f t="shared" si="280"/>
        <v>531.30000000000018</v>
      </c>
      <c r="I430" s="16">
        <f t="shared" si="280"/>
        <v>18042.3</v>
      </c>
      <c r="J430" s="16">
        <f t="shared" si="280"/>
        <v>45437.1</v>
      </c>
      <c r="K430" s="16">
        <f t="shared" si="280"/>
        <v>792.6</v>
      </c>
      <c r="L430" s="16">
        <f t="shared" si="280"/>
        <v>46229.700000000004</v>
      </c>
    </row>
    <row r="431" spans="1:12">
      <c r="A431" s="49" t="s">
        <v>66</v>
      </c>
      <c r="B431" s="53" t="s">
        <v>67</v>
      </c>
      <c r="C431" s="33" t="s">
        <v>65</v>
      </c>
      <c r="D431" s="33" t="s">
        <v>8</v>
      </c>
      <c r="E431" s="33"/>
      <c r="F431" s="33"/>
      <c r="G431" s="16">
        <f t="shared" si="280"/>
        <v>17511</v>
      </c>
      <c r="H431" s="16">
        <f t="shared" si="280"/>
        <v>531.30000000000018</v>
      </c>
      <c r="I431" s="16">
        <f t="shared" si="280"/>
        <v>18042.3</v>
      </c>
      <c r="J431" s="16">
        <f t="shared" si="280"/>
        <v>45437.1</v>
      </c>
      <c r="K431" s="16">
        <f t="shared" si="280"/>
        <v>792.6</v>
      </c>
      <c r="L431" s="16">
        <f t="shared" si="280"/>
        <v>46229.700000000004</v>
      </c>
    </row>
    <row r="432" spans="1:12" ht="33.75">
      <c r="A432" s="49"/>
      <c r="B432" s="21" t="s">
        <v>309</v>
      </c>
      <c r="C432" s="13" t="s">
        <v>65</v>
      </c>
      <c r="D432" s="13" t="s">
        <v>8</v>
      </c>
      <c r="E432" s="13" t="s">
        <v>196</v>
      </c>
      <c r="F432" s="13"/>
      <c r="G432" s="15">
        <f t="shared" si="280"/>
        <v>17511</v>
      </c>
      <c r="H432" s="15">
        <f t="shared" si="280"/>
        <v>531.30000000000018</v>
      </c>
      <c r="I432" s="15">
        <f t="shared" si="280"/>
        <v>18042.3</v>
      </c>
      <c r="J432" s="15">
        <f t="shared" si="280"/>
        <v>45437.1</v>
      </c>
      <c r="K432" s="15">
        <f t="shared" si="280"/>
        <v>792.6</v>
      </c>
      <c r="L432" s="15">
        <f t="shared" si="280"/>
        <v>46229.700000000004</v>
      </c>
    </row>
    <row r="433" spans="1:12">
      <c r="A433" s="49"/>
      <c r="B433" s="21" t="s">
        <v>198</v>
      </c>
      <c r="C433" s="13" t="s">
        <v>65</v>
      </c>
      <c r="D433" s="13" t="s">
        <v>8</v>
      </c>
      <c r="E433" s="13" t="s">
        <v>199</v>
      </c>
      <c r="F433" s="13"/>
      <c r="G433" s="15">
        <f t="shared" ref="G433" si="281">G434+G437+G439+G441+G445+G447+G450+G452+G454+G456+G458+G460+G463+G469+G443+G466</f>
        <v>17511</v>
      </c>
      <c r="H433" s="15">
        <f>H434+H437+H439+H441+H445+H447+H450+H452+H454+H456+H458+H460+H463+H469+H443+H466</f>
        <v>531.30000000000018</v>
      </c>
      <c r="I433" s="15">
        <f t="shared" ref="I433:L433" si="282">I434+I437+I439+I441+I445+I447+I450+I452+I454+I456+I458+I460+I463+I469+I443+I466</f>
        <v>18042.3</v>
      </c>
      <c r="J433" s="15">
        <f t="shared" si="282"/>
        <v>45437.1</v>
      </c>
      <c r="K433" s="15">
        <f t="shared" si="282"/>
        <v>792.6</v>
      </c>
      <c r="L433" s="15">
        <f t="shared" si="282"/>
        <v>46229.700000000004</v>
      </c>
    </row>
    <row r="434" spans="1:12">
      <c r="A434" s="49"/>
      <c r="B434" s="21" t="s">
        <v>145</v>
      </c>
      <c r="C434" s="13" t="s">
        <v>65</v>
      </c>
      <c r="D434" s="13" t="s">
        <v>8</v>
      </c>
      <c r="E434" s="13" t="s">
        <v>315</v>
      </c>
      <c r="F434" s="13"/>
      <c r="G434" s="15">
        <f t="shared" ref="G434" si="283">G435+G436</f>
        <v>2379.5</v>
      </c>
      <c r="H434" s="15">
        <f t="shared" ref="H434:I434" si="284">H435+H436</f>
        <v>0</v>
      </c>
      <c r="I434" s="15">
        <f t="shared" si="284"/>
        <v>2379.5</v>
      </c>
      <c r="J434" s="15">
        <f t="shared" ref="J434:L434" si="285">J435+J436</f>
        <v>2066.6</v>
      </c>
      <c r="K434" s="15">
        <f t="shared" si="285"/>
        <v>0</v>
      </c>
      <c r="L434" s="15">
        <f t="shared" si="285"/>
        <v>2066.6</v>
      </c>
    </row>
    <row r="435" spans="1:12" ht="33.75">
      <c r="A435" s="49"/>
      <c r="B435" s="21" t="s">
        <v>57</v>
      </c>
      <c r="C435" s="13" t="s">
        <v>65</v>
      </c>
      <c r="D435" s="13" t="s">
        <v>8</v>
      </c>
      <c r="E435" s="13" t="s">
        <v>315</v>
      </c>
      <c r="F435" s="32" t="s">
        <v>68</v>
      </c>
      <c r="G435" s="15">
        <v>2016.6</v>
      </c>
      <c r="H435" s="15"/>
      <c r="I435" s="15">
        <f>G435+H435</f>
        <v>2016.6</v>
      </c>
      <c r="J435" s="15">
        <v>2016.6</v>
      </c>
      <c r="K435" s="15"/>
      <c r="L435" s="15">
        <f>J435+K435</f>
        <v>2016.6</v>
      </c>
    </row>
    <row r="436" spans="1:12">
      <c r="A436" s="49"/>
      <c r="B436" s="21" t="s">
        <v>370</v>
      </c>
      <c r="C436" s="13" t="s">
        <v>65</v>
      </c>
      <c r="D436" s="13" t="s">
        <v>8</v>
      </c>
      <c r="E436" s="13" t="s">
        <v>315</v>
      </c>
      <c r="F436" s="32">
        <v>612</v>
      </c>
      <c r="G436" s="15">
        <v>362.9</v>
      </c>
      <c r="H436" s="15"/>
      <c r="I436" s="15">
        <f>G436+H436</f>
        <v>362.9</v>
      </c>
      <c r="J436" s="15">
        <v>50</v>
      </c>
      <c r="K436" s="15"/>
      <c r="L436" s="15">
        <f>J436+K436</f>
        <v>50</v>
      </c>
    </row>
    <row r="437" spans="1:12" ht="22.5">
      <c r="A437" s="49"/>
      <c r="B437" s="21" t="s">
        <v>372</v>
      </c>
      <c r="C437" s="13" t="s">
        <v>65</v>
      </c>
      <c r="D437" s="13" t="s">
        <v>8</v>
      </c>
      <c r="E437" s="13" t="s">
        <v>386</v>
      </c>
      <c r="F437" s="13"/>
      <c r="G437" s="15">
        <f t="shared" ref="G437:L437" si="286">SUM(G438)</f>
        <v>5</v>
      </c>
      <c r="H437" s="15">
        <f t="shared" si="286"/>
        <v>0</v>
      </c>
      <c r="I437" s="15">
        <f t="shared" si="286"/>
        <v>5</v>
      </c>
      <c r="J437" s="15">
        <f t="shared" si="286"/>
        <v>5</v>
      </c>
      <c r="K437" s="15">
        <f t="shared" si="286"/>
        <v>0</v>
      </c>
      <c r="L437" s="15">
        <f t="shared" si="286"/>
        <v>5</v>
      </c>
    </row>
    <row r="438" spans="1:12" ht="33.75">
      <c r="A438" s="49"/>
      <c r="B438" s="21" t="s">
        <v>58</v>
      </c>
      <c r="C438" s="13" t="s">
        <v>65</v>
      </c>
      <c r="D438" s="13" t="s">
        <v>8</v>
      </c>
      <c r="E438" s="13" t="s">
        <v>386</v>
      </c>
      <c r="F438" s="32" t="s">
        <v>68</v>
      </c>
      <c r="G438" s="15">
        <v>5</v>
      </c>
      <c r="H438" s="15"/>
      <c r="I438" s="15">
        <f>G438+H438</f>
        <v>5</v>
      </c>
      <c r="J438" s="15">
        <v>5</v>
      </c>
      <c r="K438" s="15"/>
      <c r="L438" s="15">
        <f>J438+K438</f>
        <v>5</v>
      </c>
    </row>
    <row r="439" spans="1:12" ht="22.5">
      <c r="A439" s="49"/>
      <c r="B439" s="21" t="s">
        <v>283</v>
      </c>
      <c r="C439" s="13" t="s">
        <v>65</v>
      </c>
      <c r="D439" s="13" t="s">
        <v>8</v>
      </c>
      <c r="E439" s="13" t="s">
        <v>316</v>
      </c>
      <c r="F439" s="14"/>
      <c r="G439" s="15">
        <f t="shared" ref="G439:L439" si="287">SUM(G440)</f>
        <v>25</v>
      </c>
      <c r="H439" s="15">
        <f t="shared" si="287"/>
        <v>0</v>
      </c>
      <c r="I439" s="15">
        <f t="shared" si="287"/>
        <v>25</v>
      </c>
      <c r="J439" s="15">
        <f t="shared" si="287"/>
        <v>25</v>
      </c>
      <c r="K439" s="15">
        <f t="shared" si="287"/>
        <v>0</v>
      </c>
      <c r="L439" s="15">
        <f t="shared" si="287"/>
        <v>25</v>
      </c>
    </row>
    <row r="440" spans="1:12" ht="33.75">
      <c r="A440" s="49"/>
      <c r="B440" s="21" t="s">
        <v>58</v>
      </c>
      <c r="C440" s="13" t="s">
        <v>65</v>
      </c>
      <c r="D440" s="13" t="s">
        <v>8</v>
      </c>
      <c r="E440" s="13" t="s">
        <v>316</v>
      </c>
      <c r="F440" s="13" t="s">
        <v>68</v>
      </c>
      <c r="G440" s="15">
        <v>25</v>
      </c>
      <c r="H440" s="15"/>
      <c r="I440" s="15">
        <f>G440+H440</f>
        <v>25</v>
      </c>
      <c r="J440" s="15">
        <v>25</v>
      </c>
      <c r="K440" s="15"/>
      <c r="L440" s="15">
        <f>J440+K440</f>
        <v>25</v>
      </c>
    </row>
    <row r="441" spans="1:12" ht="22.5">
      <c r="A441" s="49"/>
      <c r="B441" s="21" t="s">
        <v>284</v>
      </c>
      <c r="C441" s="13" t="s">
        <v>65</v>
      </c>
      <c r="D441" s="13" t="s">
        <v>8</v>
      </c>
      <c r="E441" s="13" t="s">
        <v>317</v>
      </c>
      <c r="F441" s="14"/>
      <c r="G441" s="15">
        <f t="shared" ref="G441:L441" si="288">SUM(G442)</f>
        <v>75.300000000000011</v>
      </c>
      <c r="H441" s="15">
        <f t="shared" si="288"/>
        <v>0</v>
      </c>
      <c r="I441" s="15">
        <f t="shared" si="288"/>
        <v>75.300000000000011</v>
      </c>
      <c r="J441" s="15">
        <f t="shared" si="288"/>
        <v>75.3</v>
      </c>
      <c r="K441" s="15">
        <f t="shared" si="288"/>
        <v>0</v>
      </c>
      <c r="L441" s="15">
        <f t="shared" si="288"/>
        <v>75.3</v>
      </c>
    </row>
    <row r="442" spans="1:12" ht="33.75">
      <c r="A442" s="49"/>
      <c r="B442" s="21" t="s">
        <v>58</v>
      </c>
      <c r="C442" s="13" t="s">
        <v>65</v>
      </c>
      <c r="D442" s="13" t="s">
        <v>8</v>
      </c>
      <c r="E442" s="13" t="s">
        <v>317</v>
      </c>
      <c r="F442" s="13" t="s">
        <v>68</v>
      </c>
      <c r="G442" s="15">
        <v>75.300000000000011</v>
      </c>
      <c r="H442" s="15"/>
      <c r="I442" s="15">
        <f>G442+H442</f>
        <v>75.300000000000011</v>
      </c>
      <c r="J442" s="15">
        <v>75.3</v>
      </c>
      <c r="K442" s="15"/>
      <c r="L442" s="15">
        <f>J442+K442</f>
        <v>75.3</v>
      </c>
    </row>
    <row r="443" spans="1:12" ht="22.5">
      <c r="A443" s="49"/>
      <c r="B443" s="12" t="s">
        <v>428</v>
      </c>
      <c r="C443" s="13" t="s">
        <v>65</v>
      </c>
      <c r="D443" s="13" t="s">
        <v>8</v>
      </c>
      <c r="E443" s="13" t="s">
        <v>429</v>
      </c>
      <c r="F443" s="14"/>
      <c r="G443" s="15">
        <f t="shared" ref="G443:L443" si="289">SUM(G444)</f>
        <v>19</v>
      </c>
      <c r="H443" s="15">
        <f t="shared" si="289"/>
        <v>0</v>
      </c>
      <c r="I443" s="15">
        <f t="shared" si="289"/>
        <v>19</v>
      </c>
      <c r="J443" s="15">
        <f t="shared" si="289"/>
        <v>19</v>
      </c>
      <c r="K443" s="15">
        <f t="shared" si="289"/>
        <v>0</v>
      </c>
      <c r="L443" s="15">
        <f t="shared" si="289"/>
        <v>19</v>
      </c>
    </row>
    <row r="444" spans="1:12" ht="33.75">
      <c r="A444" s="49"/>
      <c r="B444" s="12" t="s">
        <v>58</v>
      </c>
      <c r="C444" s="13" t="s">
        <v>65</v>
      </c>
      <c r="D444" s="13" t="s">
        <v>8</v>
      </c>
      <c r="E444" s="13" t="s">
        <v>429</v>
      </c>
      <c r="F444" s="13" t="s">
        <v>68</v>
      </c>
      <c r="G444" s="15">
        <v>19</v>
      </c>
      <c r="H444" s="15"/>
      <c r="I444" s="15">
        <f>G444+H444</f>
        <v>19</v>
      </c>
      <c r="J444" s="15">
        <v>19</v>
      </c>
      <c r="K444" s="15"/>
      <c r="L444" s="15">
        <f>J444+K444</f>
        <v>19</v>
      </c>
    </row>
    <row r="445" spans="1:12" ht="22.5">
      <c r="A445" s="49"/>
      <c r="B445" s="19" t="s">
        <v>215</v>
      </c>
      <c r="C445" s="13" t="s">
        <v>65</v>
      </c>
      <c r="D445" s="13" t="s">
        <v>8</v>
      </c>
      <c r="E445" s="13" t="s">
        <v>318</v>
      </c>
      <c r="F445" s="13"/>
      <c r="G445" s="15">
        <f t="shared" ref="G445:L445" si="290">G446</f>
        <v>5373.5</v>
      </c>
      <c r="H445" s="15">
        <f t="shared" si="290"/>
        <v>531.30000000000018</v>
      </c>
      <c r="I445" s="15">
        <f t="shared" si="290"/>
        <v>5904.8</v>
      </c>
      <c r="J445" s="15">
        <f t="shared" si="290"/>
        <v>11590</v>
      </c>
      <c r="K445" s="15">
        <f t="shared" si="290"/>
        <v>0</v>
      </c>
      <c r="L445" s="15">
        <f t="shared" si="290"/>
        <v>11590</v>
      </c>
    </row>
    <row r="446" spans="1:12" ht="33.75">
      <c r="A446" s="49"/>
      <c r="B446" s="19" t="s">
        <v>57</v>
      </c>
      <c r="C446" s="13" t="s">
        <v>65</v>
      </c>
      <c r="D446" s="13" t="s">
        <v>8</v>
      </c>
      <c r="E446" s="13" t="s">
        <v>318</v>
      </c>
      <c r="F446" s="32" t="s">
        <v>68</v>
      </c>
      <c r="G446" s="15">
        <v>5373.5</v>
      </c>
      <c r="H446" s="15">
        <f>5898-5366.7</f>
        <v>531.30000000000018</v>
      </c>
      <c r="I446" s="15">
        <f>G446+H446</f>
        <v>5904.8</v>
      </c>
      <c r="J446" s="15">
        <v>11590</v>
      </c>
      <c r="K446" s="15"/>
      <c r="L446" s="15">
        <f>J446+K446</f>
        <v>11590</v>
      </c>
    </row>
    <row r="447" spans="1:12">
      <c r="A447" s="49"/>
      <c r="B447" s="19" t="s">
        <v>387</v>
      </c>
      <c r="C447" s="13" t="s">
        <v>65</v>
      </c>
      <c r="D447" s="13" t="s">
        <v>8</v>
      </c>
      <c r="E447" s="13" t="s">
        <v>438</v>
      </c>
      <c r="F447" s="13"/>
      <c r="G447" s="15">
        <f t="shared" ref="G447:I447" si="291">SUM(G448:G449)</f>
        <v>66.099999999999994</v>
      </c>
      <c r="H447" s="15">
        <f t="shared" si="291"/>
        <v>0</v>
      </c>
      <c r="I447" s="15">
        <f t="shared" si="291"/>
        <v>66.099999999999994</v>
      </c>
      <c r="J447" s="15">
        <f t="shared" ref="J447" si="292">SUM(J448:J449)</f>
        <v>67.900000000000006</v>
      </c>
      <c r="K447" s="15">
        <f t="shared" ref="K447:L447" si="293">SUM(K448:K449)</f>
        <v>0</v>
      </c>
      <c r="L447" s="15">
        <f t="shared" si="293"/>
        <v>67.900000000000006</v>
      </c>
    </row>
    <row r="448" spans="1:12">
      <c r="A448" s="49"/>
      <c r="B448" s="21" t="s">
        <v>257</v>
      </c>
      <c r="C448" s="13" t="s">
        <v>65</v>
      </c>
      <c r="D448" s="13" t="s">
        <v>8</v>
      </c>
      <c r="E448" s="13" t="s">
        <v>438</v>
      </c>
      <c r="F448" s="32">
        <v>612</v>
      </c>
      <c r="G448" s="15">
        <v>3.3</v>
      </c>
      <c r="H448" s="15"/>
      <c r="I448" s="15">
        <f>G448+H448</f>
        <v>3.3</v>
      </c>
      <c r="J448" s="15">
        <v>3.4</v>
      </c>
      <c r="K448" s="15"/>
      <c r="L448" s="15">
        <f>J448+K448</f>
        <v>3.4</v>
      </c>
    </row>
    <row r="449" spans="1:12">
      <c r="A449" s="49"/>
      <c r="B449" s="21" t="s">
        <v>258</v>
      </c>
      <c r="C449" s="13" t="s">
        <v>65</v>
      </c>
      <c r="D449" s="13" t="s">
        <v>8</v>
      </c>
      <c r="E449" s="13" t="s">
        <v>438</v>
      </c>
      <c r="F449" s="32">
        <v>612</v>
      </c>
      <c r="G449" s="15">
        <v>62.8</v>
      </c>
      <c r="H449" s="15">
        <v>0</v>
      </c>
      <c r="I449" s="15">
        <f>G449+H449</f>
        <v>62.8</v>
      </c>
      <c r="J449" s="15">
        <v>64.5</v>
      </c>
      <c r="K449" s="15"/>
      <c r="L449" s="15">
        <f>J449+K449</f>
        <v>64.5</v>
      </c>
    </row>
    <row r="450" spans="1:12" ht="22.5">
      <c r="A450" s="49"/>
      <c r="B450" s="21" t="s">
        <v>142</v>
      </c>
      <c r="C450" s="13" t="s">
        <v>65</v>
      </c>
      <c r="D450" s="13" t="s">
        <v>8</v>
      </c>
      <c r="E450" s="13" t="s">
        <v>143</v>
      </c>
      <c r="F450" s="13"/>
      <c r="G450" s="15">
        <f t="shared" ref="G450:L450" si="294">G451</f>
        <v>2092.4</v>
      </c>
      <c r="H450" s="15">
        <f t="shared" si="294"/>
        <v>0</v>
      </c>
      <c r="I450" s="15">
        <f t="shared" si="294"/>
        <v>2092.4</v>
      </c>
      <c r="J450" s="15">
        <f t="shared" si="294"/>
        <v>2092.4</v>
      </c>
      <c r="K450" s="15">
        <f t="shared" si="294"/>
        <v>0</v>
      </c>
      <c r="L450" s="15">
        <f t="shared" si="294"/>
        <v>2092.4</v>
      </c>
    </row>
    <row r="451" spans="1:12" ht="33.75">
      <c r="A451" s="49"/>
      <c r="B451" s="21" t="s">
        <v>57</v>
      </c>
      <c r="C451" s="13" t="s">
        <v>65</v>
      </c>
      <c r="D451" s="13" t="s">
        <v>8</v>
      </c>
      <c r="E451" s="13" t="s">
        <v>143</v>
      </c>
      <c r="F451" s="32" t="s">
        <v>68</v>
      </c>
      <c r="G451" s="15">
        <v>2092.4</v>
      </c>
      <c r="H451" s="15"/>
      <c r="I451" s="15">
        <f>G451+H451</f>
        <v>2092.4</v>
      </c>
      <c r="J451" s="15">
        <v>2092.4</v>
      </c>
      <c r="K451" s="15"/>
      <c r="L451" s="15">
        <f>J451+K451</f>
        <v>2092.4</v>
      </c>
    </row>
    <row r="452" spans="1:12" ht="22.5">
      <c r="A452" s="49"/>
      <c r="B452" s="21" t="s">
        <v>372</v>
      </c>
      <c r="C452" s="13" t="s">
        <v>65</v>
      </c>
      <c r="D452" s="13" t="s">
        <v>8</v>
      </c>
      <c r="E452" s="13" t="s">
        <v>388</v>
      </c>
      <c r="F452" s="13"/>
      <c r="G452" s="15">
        <f t="shared" ref="G452:L452" si="295">SUM(G453)</f>
        <v>5</v>
      </c>
      <c r="H452" s="15">
        <f t="shared" si="295"/>
        <v>0</v>
      </c>
      <c r="I452" s="15">
        <f t="shared" si="295"/>
        <v>5</v>
      </c>
      <c r="J452" s="15">
        <f t="shared" si="295"/>
        <v>5</v>
      </c>
      <c r="K452" s="15">
        <f t="shared" si="295"/>
        <v>0</v>
      </c>
      <c r="L452" s="15">
        <f t="shared" si="295"/>
        <v>5</v>
      </c>
    </row>
    <row r="453" spans="1:12" ht="33.75">
      <c r="A453" s="49"/>
      <c r="B453" s="21" t="s">
        <v>58</v>
      </c>
      <c r="C453" s="13" t="s">
        <v>65</v>
      </c>
      <c r="D453" s="13" t="s">
        <v>8</v>
      </c>
      <c r="E453" s="13" t="s">
        <v>388</v>
      </c>
      <c r="F453" s="32" t="s">
        <v>68</v>
      </c>
      <c r="G453" s="31">
        <v>5</v>
      </c>
      <c r="H453" s="31"/>
      <c r="I453" s="15">
        <f>G453+H453</f>
        <v>5</v>
      </c>
      <c r="J453" s="31">
        <v>5</v>
      </c>
      <c r="K453" s="31"/>
      <c r="L453" s="15">
        <f>J453+K453</f>
        <v>5</v>
      </c>
    </row>
    <row r="454" spans="1:12" ht="33.75">
      <c r="A454" s="49"/>
      <c r="B454" s="21" t="s">
        <v>280</v>
      </c>
      <c r="C454" s="13" t="s">
        <v>65</v>
      </c>
      <c r="D454" s="13" t="s">
        <v>8</v>
      </c>
      <c r="E454" s="13" t="s">
        <v>268</v>
      </c>
      <c r="F454" s="14"/>
      <c r="G454" s="15">
        <f t="shared" ref="G454:L454" si="296">SUM(G455)</f>
        <v>136.5</v>
      </c>
      <c r="H454" s="15">
        <f t="shared" si="296"/>
        <v>0</v>
      </c>
      <c r="I454" s="15">
        <f t="shared" si="296"/>
        <v>136.5</v>
      </c>
      <c r="J454" s="15">
        <f t="shared" si="296"/>
        <v>136.5</v>
      </c>
      <c r="K454" s="15">
        <f t="shared" si="296"/>
        <v>0</v>
      </c>
      <c r="L454" s="15">
        <f t="shared" si="296"/>
        <v>136.5</v>
      </c>
    </row>
    <row r="455" spans="1:12" ht="33.75">
      <c r="A455" s="49"/>
      <c r="B455" s="21" t="s">
        <v>58</v>
      </c>
      <c r="C455" s="13" t="s">
        <v>65</v>
      </c>
      <c r="D455" s="13" t="s">
        <v>8</v>
      </c>
      <c r="E455" s="13" t="s">
        <v>268</v>
      </c>
      <c r="F455" s="13" t="s">
        <v>68</v>
      </c>
      <c r="G455" s="15">
        <v>136.5</v>
      </c>
      <c r="H455" s="15"/>
      <c r="I455" s="15">
        <f>G455+H455</f>
        <v>136.5</v>
      </c>
      <c r="J455" s="15">
        <v>136.5</v>
      </c>
      <c r="K455" s="15"/>
      <c r="L455" s="15">
        <f>J455+K455</f>
        <v>136.5</v>
      </c>
    </row>
    <row r="456" spans="1:12" ht="33.75">
      <c r="A456" s="49"/>
      <c r="B456" s="21" t="s">
        <v>281</v>
      </c>
      <c r="C456" s="13" t="s">
        <v>65</v>
      </c>
      <c r="D456" s="13" t="s">
        <v>8</v>
      </c>
      <c r="E456" s="13" t="s">
        <v>269</v>
      </c>
      <c r="F456" s="14"/>
      <c r="G456" s="15">
        <f t="shared" ref="G456:L456" si="297">SUM(G457)</f>
        <v>194.60000000000002</v>
      </c>
      <c r="H456" s="15">
        <f t="shared" si="297"/>
        <v>0</v>
      </c>
      <c r="I456" s="15">
        <f t="shared" si="297"/>
        <v>194.60000000000002</v>
      </c>
      <c r="J456" s="15">
        <f t="shared" si="297"/>
        <v>194.6</v>
      </c>
      <c r="K456" s="15">
        <f t="shared" si="297"/>
        <v>0</v>
      </c>
      <c r="L456" s="15">
        <f t="shared" si="297"/>
        <v>194.6</v>
      </c>
    </row>
    <row r="457" spans="1:12" ht="33.75">
      <c r="A457" s="49"/>
      <c r="B457" s="21" t="s">
        <v>58</v>
      </c>
      <c r="C457" s="13" t="s">
        <v>65</v>
      </c>
      <c r="D457" s="13" t="s">
        <v>8</v>
      </c>
      <c r="E457" s="13" t="s">
        <v>269</v>
      </c>
      <c r="F457" s="13" t="s">
        <v>68</v>
      </c>
      <c r="G457" s="15">
        <v>194.60000000000002</v>
      </c>
      <c r="H457" s="15"/>
      <c r="I457" s="15">
        <f>G457+H457</f>
        <v>194.60000000000002</v>
      </c>
      <c r="J457" s="15">
        <v>194.6</v>
      </c>
      <c r="K457" s="15"/>
      <c r="L457" s="15">
        <f>J457+K457</f>
        <v>194.6</v>
      </c>
    </row>
    <row r="458" spans="1:12" ht="33.75">
      <c r="A458" s="49"/>
      <c r="B458" s="21" t="s">
        <v>282</v>
      </c>
      <c r="C458" s="13" t="s">
        <v>65</v>
      </c>
      <c r="D458" s="13" t="s">
        <v>8</v>
      </c>
      <c r="E458" s="13" t="s">
        <v>270</v>
      </c>
      <c r="F458" s="14"/>
      <c r="G458" s="15">
        <f t="shared" ref="G458:L458" si="298">SUM(G459)</f>
        <v>57.699999999999996</v>
      </c>
      <c r="H458" s="15">
        <f t="shared" si="298"/>
        <v>0</v>
      </c>
      <c r="I458" s="15">
        <f t="shared" si="298"/>
        <v>57.699999999999996</v>
      </c>
      <c r="J458" s="15">
        <f t="shared" si="298"/>
        <v>57.7</v>
      </c>
      <c r="K458" s="15">
        <f t="shared" si="298"/>
        <v>0</v>
      </c>
      <c r="L458" s="15">
        <f t="shared" si="298"/>
        <v>57.7</v>
      </c>
    </row>
    <row r="459" spans="1:12" ht="33.75">
      <c r="A459" s="49"/>
      <c r="B459" s="21" t="s">
        <v>58</v>
      </c>
      <c r="C459" s="13" t="s">
        <v>65</v>
      </c>
      <c r="D459" s="13" t="s">
        <v>8</v>
      </c>
      <c r="E459" s="13" t="s">
        <v>270</v>
      </c>
      <c r="F459" s="13" t="s">
        <v>68</v>
      </c>
      <c r="G459" s="15">
        <v>57.699999999999996</v>
      </c>
      <c r="H459" s="15"/>
      <c r="I459" s="15">
        <f>G459+H459</f>
        <v>57.699999999999996</v>
      </c>
      <c r="J459" s="15">
        <v>57.7</v>
      </c>
      <c r="K459" s="15"/>
      <c r="L459" s="15">
        <f>J459+K459</f>
        <v>57.7</v>
      </c>
    </row>
    <row r="460" spans="1:12" ht="22.5">
      <c r="A460" s="49"/>
      <c r="B460" s="19" t="s">
        <v>213</v>
      </c>
      <c r="C460" s="13" t="s">
        <v>65</v>
      </c>
      <c r="D460" s="13" t="s">
        <v>8</v>
      </c>
      <c r="E460" s="13" t="s">
        <v>214</v>
      </c>
      <c r="F460" s="13"/>
      <c r="G460" s="31">
        <f t="shared" ref="G460:I460" si="299">G461+G462</f>
        <v>87.5</v>
      </c>
      <c r="H460" s="31">
        <f t="shared" si="299"/>
        <v>0</v>
      </c>
      <c r="I460" s="31">
        <f t="shared" si="299"/>
        <v>87.5</v>
      </c>
      <c r="J460" s="31">
        <f t="shared" ref="J460:L460" si="300">J461+J462</f>
        <v>22893</v>
      </c>
      <c r="K460" s="31">
        <f t="shared" si="300"/>
        <v>0</v>
      </c>
      <c r="L460" s="31">
        <f t="shared" si="300"/>
        <v>22893</v>
      </c>
    </row>
    <row r="461" spans="1:12" ht="33.75">
      <c r="A461" s="49"/>
      <c r="B461" s="19" t="s">
        <v>57</v>
      </c>
      <c r="C461" s="13" t="s">
        <v>65</v>
      </c>
      <c r="D461" s="13" t="s">
        <v>8</v>
      </c>
      <c r="E461" s="13" t="s">
        <v>214</v>
      </c>
      <c r="F461" s="32" t="s">
        <v>68</v>
      </c>
      <c r="G461" s="31">
        <v>0</v>
      </c>
      <c r="H461" s="31">
        <v>0</v>
      </c>
      <c r="I461" s="15">
        <f>G461+H461</f>
        <v>0</v>
      </c>
      <c r="J461" s="31">
        <v>22805.5</v>
      </c>
      <c r="K461" s="31"/>
      <c r="L461" s="15">
        <f>J461+K461</f>
        <v>22805.5</v>
      </c>
    </row>
    <row r="462" spans="1:12">
      <c r="A462" s="49"/>
      <c r="B462" s="21" t="s">
        <v>370</v>
      </c>
      <c r="C462" s="13" t="s">
        <v>65</v>
      </c>
      <c r="D462" s="13" t="s">
        <v>8</v>
      </c>
      <c r="E462" s="13" t="s">
        <v>214</v>
      </c>
      <c r="F462" s="32">
        <v>612</v>
      </c>
      <c r="G462" s="31">
        <v>87.5</v>
      </c>
      <c r="H462" s="31"/>
      <c r="I462" s="15">
        <f>G462+H462</f>
        <v>87.5</v>
      </c>
      <c r="J462" s="31">
        <v>87.5</v>
      </c>
      <c r="K462" s="31"/>
      <c r="L462" s="15">
        <f>J462+K462</f>
        <v>87.5</v>
      </c>
    </row>
    <row r="463" spans="1:12" ht="33.75">
      <c r="A463" s="49"/>
      <c r="B463" s="19" t="s">
        <v>230</v>
      </c>
      <c r="C463" s="13" t="s">
        <v>65</v>
      </c>
      <c r="D463" s="13" t="s">
        <v>8</v>
      </c>
      <c r="E463" s="13" t="s">
        <v>231</v>
      </c>
      <c r="F463" s="14"/>
      <c r="G463" s="31">
        <f t="shared" ref="G463:L463" si="301">SUM(G464:G465)</f>
        <v>0</v>
      </c>
      <c r="H463" s="31">
        <f t="shared" si="301"/>
        <v>0</v>
      </c>
      <c r="I463" s="31">
        <f t="shared" si="301"/>
        <v>0</v>
      </c>
      <c r="J463" s="31">
        <f t="shared" si="301"/>
        <v>0</v>
      </c>
      <c r="K463" s="31">
        <f t="shared" si="301"/>
        <v>0</v>
      </c>
      <c r="L463" s="31">
        <f t="shared" si="301"/>
        <v>0</v>
      </c>
    </row>
    <row r="464" spans="1:12">
      <c r="A464" s="49"/>
      <c r="B464" s="19" t="s">
        <v>257</v>
      </c>
      <c r="C464" s="13" t="s">
        <v>65</v>
      </c>
      <c r="D464" s="13" t="s">
        <v>8</v>
      </c>
      <c r="E464" s="13" t="s">
        <v>231</v>
      </c>
      <c r="F464" s="14" t="s">
        <v>69</v>
      </c>
      <c r="G464" s="31">
        <v>0</v>
      </c>
      <c r="H464" s="31">
        <v>0</v>
      </c>
      <c r="I464" s="15">
        <f>G464+H464</f>
        <v>0</v>
      </c>
      <c r="J464" s="31">
        <v>0</v>
      </c>
      <c r="K464" s="31">
        <v>0</v>
      </c>
      <c r="L464" s="15">
        <f>J464+K464</f>
        <v>0</v>
      </c>
    </row>
    <row r="465" spans="1:12">
      <c r="A465" s="49"/>
      <c r="B465" s="19" t="s">
        <v>258</v>
      </c>
      <c r="C465" s="13" t="s">
        <v>65</v>
      </c>
      <c r="D465" s="13" t="s">
        <v>8</v>
      </c>
      <c r="E465" s="13" t="s">
        <v>231</v>
      </c>
      <c r="F465" s="14" t="s">
        <v>69</v>
      </c>
      <c r="G465" s="31">
        <v>0</v>
      </c>
      <c r="H465" s="31">
        <v>0</v>
      </c>
      <c r="I465" s="15">
        <f>G465+H465</f>
        <v>0</v>
      </c>
      <c r="J465" s="31">
        <v>0</v>
      </c>
      <c r="K465" s="31">
        <v>0</v>
      </c>
      <c r="L465" s="15">
        <f>J465+K465</f>
        <v>0</v>
      </c>
    </row>
    <row r="466" spans="1:12" ht="33.75">
      <c r="A466" s="49"/>
      <c r="B466" s="12" t="s">
        <v>230</v>
      </c>
      <c r="C466" s="13" t="s">
        <v>65</v>
      </c>
      <c r="D466" s="13" t="s">
        <v>8</v>
      </c>
      <c r="E466" s="13" t="s">
        <v>523</v>
      </c>
      <c r="F466" s="14"/>
      <c r="G466" s="31">
        <f t="shared" ref="G466:L466" si="302">SUM(G467:G468)</f>
        <v>649.6</v>
      </c>
      <c r="H466" s="31">
        <f t="shared" si="302"/>
        <v>0</v>
      </c>
      <c r="I466" s="31">
        <f t="shared" si="302"/>
        <v>649.6</v>
      </c>
      <c r="J466" s="31">
        <f t="shared" si="302"/>
        <v>657.4</v>
      </c>
      <c r="K466" s="31">
        <f t="shared" si="302"/>
        <v>0</v>
      </c>
      <c r="L466" s="31">
        <f t="shared" si="302"/>
        <v>657.4</v>
      </c>
    </row>
    <row r="467" spans="1:12">
      <c r="A467" s="49"/>
      <c r="B467" s="12" t="s">
        <v>257</v>
      </c>
      <c r="C467" s="13" t="s">
        <v>65</v>
      </c>
      <c r="D467" s="13" t="s">
        <v>8</v>
      </c>
      <c r="E467" s="13" t="s">
        <v>523</v>
      </c>
      <c r="F467" s="14" t="s">
        <v>69</v>
      </c>
      <c r="G467" s="15">
        <v>32.5</v>
      </c>
      <c r="H467" s="15"/>
      <c r="I467" s="15">
        <f>G467+H467</f>
        <v>32.5</v>
      </c>
      <c r="J467" s="15">
        <v>32.799999999999997</v>
      </c>
      <c r="K467" s="15">
        <v>0</v>
      </c>
      <c r="L467" s="15">
        <f>J467+K467</f>
        <v>32.799999999999997</v>
      </c>
    </row>
    <row r="468" spans="1:12">
      <c r="A468" s="49"/>
      <c r="B468" s="12" t="s">
        <v>258</v>
      </c>
      <c r="C468" s="13" t="s">
        <v>65</v>
      </c>
      <c r="D468" s="13" t="s">
        <v>8</v>
      </c>
      <c r="E468" s="13" t="s">
        <v>523</v>
      </c>
      <c r="F468" s="14" t="s">
        <v>69</v>
      </c>
      <c r="G468" s="15">
        <v>617.1</v>
      </c>
      <c r="H468" s="15"/>
      <c r="I468" s="15">
        <f>G468+H468</f>
        <v>617.1</v>
      </c>
      <c r="J468" s="15">
        <v>624.6</v>
      </c>
      <c r="K468" s="15">
        <v>0</v>
      </c>
      <c r="L468" s="15">
        <f>J468+K468</f>
        <v>624.6</v>
      </c>
    </row>
    <row r="469" spans="1:12" ht="45">
      <c r="A469" s="49"/>
      <c r="B469" s="20" t="s">
        <v>319</v>
      </c>
      <c r="C469" s="13" t="s">
        <v>65</v>
      </c>
      <c r="D469" s="13" t="s">
        <v>8</v>
      </c>
      <c r="E469" s="13" t="s">
        <v>144</v>
      </c>
      <c r="F469" s="13"/>
      <c r="G469" s="15">
        <f t="shared" ref="G469:L469" si="303">SUM(G470:G470)</f>
        <v>6344.3</v>
      </c>
      <c r="H469" s="15">
        <f t="shared" si="303"/>
        <v>0</v>
      </c>
      <c r="I469" s="15">
        <f t="shared" si="303"/>
        <v>6344.3</v>
      </c>
      <c r="J469" s="15">
        <f t="shared" si="303"/>
        <v>5551.7</v>
      </c>
      <c r="K469" s="15">
        <f t="shared" si="303"/>
        <v>792.6</v>
      </c>
      <c r="L469" s="15">
        <f t="shared" si="303"/>
        <v>6344.3</v>
      </c>
    </row>
    <row r="470" spans="1:12" ht="33.75">
      <c r="A470" s="49"/>
      <c r="B470" s="21" t="s">
        <v>57</v>
      </c>
      <c r="C470" s="13" t="s">
        <v>65</v>
      </c>
      <c r="D470" s="13" t="s">
        <v>8</v>
      </c>
      <c r="E470" s="13" t="s">
        <v>144</v>
      </c>
      <c r="F470" s="32" t="s">
        <v>68</v>
      </c>
      <c r="G470" s="15">
        <v>6344.3</v>
      </c>
      <c r="H470" s="15"/>
      <c r="I470" s="15">
        <f>G470+H470</f>
        <v>6344.3</v>
      </c>
      <c r="J470" s="15">
        <v>5551.7</v>
      </c>
      <c r="K470" s="15">
        <v>792.6</v>
      </c>
      <c r="L470" s="15">
        <f>J470+K470</f>
        <v>6344.3</v>
      </c>
    </row>
    <row r="471" spans="1:12">
      <c r="A471" s="45">
        <v>8</v>
      </c>
      <c r="B471" s="53" t="s">
        <v>70</v>
      </c>
      <c r="C471" s="46" t="s">
        <v>71</v>
      </c>
      <c r="D471" s="46" t="s">
        <v>54</v>
      </c>
      <c r="E471" s="46"/>
      <c r="F471" s="61"/>
      <c r="G471" s="59">
        <f t="shared" ref="G471:L471" si="304">G472+G477+G483+G499</f>
        <v>7046.7</v>
      </c>
      <c r="H471" s="59">
        <f t="shared" si="304"/>
        <v>0</v>
      </c>
      <c r="I471" s="59">
        <f t="shared" si="304"/>
        <v>7046.7</v>
      </c>
      <c r="J471" s="59">
        <f t="shared" si="304"/>
        <v>7571.8</v>
      </c>
      <c r="K471" s="59">
        <f t="shared" si="304"/>
        <v>0</v>
      </c>
      <c r="L471" s="59">
        <f t="shared" si="304"/>
        <v>7571.8</v>
      </c>
    </row>
    <row r="472" spans="1:12">
      <c r="A472" s="49" t="s">
        <v>72</v>
      </c>
      <c r="B472" s="53" t="s">
        <v>146</v>
      </c>
      <c r="C472" s="33" t="s">
        <v>71</v>
      </c>
      <c r="D472" s="33" t="s">
        <v>8</v>
      </c>
      <c r="E472" s="33"/>
      <c r="F472" s="33"/>
      <c r="G472" s="16">
        <f t="shared" ref="G472:L472" si="305">SUM(G473,)</f>
        <v>743.80000000000007</v>
      </c>
      <c r="H472" s="16">
        <f t="shared" si="305"/>
        <v>0</v>
      </c>
      <c r="I472" s="16">
        <f t="shared" si="305"/>
        <v>743.80000000000007</v>
      </c>
      <c r="J472" s="16">
        <f t="shared" si="305"/>
        <v>743.8</v>
      </c>
      <c r="K472" s="16">
        <f t="shared" si="305"/>
        <v>0</v>
      </c>
      <c r="L472" s="16">
        <f t="shared" si="305"/>
        <v>743.8</v>
      </c>
    </row>
    <row r="473" spans="1:12" ht="33.75">
      <c r="A473" s="49"/>
      <c r="B473" s="21" t="s">
        <v>309</v>
      </c>
      <c r="C473" s="13" t="s">
        <v>71</v>
      </c>
      <c r="D473" s="13" t="s">
        <v>8</v>
      </c>
      <c r="E473" s="13" t="s">
        <v>196</v>
      </c>
      <c r="F473" s="33"/>
      <c r="G473" s="15">
        <f t="shared" ref="G473:L475" si="306">G474</f>
        <v>743.80000000000007</v>
      </c>
      <c r="H473" s="15">
        <f t="shared" si="306"/>
        <v>0</v>
      </c>
      <c r="I473" s="15">
        <f t="shared" si="306"/>
        <v>743.80000000000007</v>
      </c>
      <c r="J473" s="15">
        <f t="shared" si="306"/>
        <v>743.8</v>
      </c>
      <c r="K473" s="15">
        <f t="shared" si="306"/>
        <v>0</v>
      </c>
      <c r="L473" s="15">
        <f t="shared" si="306"/>
        <v>743.8</v>
      </c>
    </row>
    <row r="474" spans="1:12">
      <c r="A474" s="49"/>
      <c r="B474" s="21" t="s">
        <v>320</v>
      </c>
      <c r="C474" s="13" t="s">
        <v>71</v>
      </c>
      <c r="D474" s="13" t="s">
        <v>8</v>
      </c>
      <c r="E474" s="13" t="s">
        <v>200</v>
      </c>
      <c r="F474" s="33"/>
      <c r="G474" s="15">
        <f t="shared" si="306"/>
        <v>743.80000000000007</v>
      </c>
      <c r="H474" s="15">
        <f t="shared" si="306"/>
        <v>0</v>
      </c>
      <c r="I474" s="15">
        <f t="shared" si="306"/>
        <v>743.80000000000007</v>
      </c>
      <c r="J474" s="15">
        <f t="shared" si="306"/>
        <v>743.8</v>
      </c>
      <c r="K474" s="15">
        <f t="shared" si="306"/>
        <v>0</v>
      </c>
      <c r="L474" s="15">
        <f t="shared" si="306"/>
        <v>743.8</v>
      </c>
    </row>
    <row r="475" spans="1:12">
      <c r="A475" s="49"/>
      <c r="B475" s="21" t="s">
        <v>321</v>
      </c>
      <c r="C475" s="13" t="s">
        <v>71</v>
      </c>
      <c r="D475" s="13" t="s">
        <v>8</v>
      </c>
      <c r="E475" s="13" t="s">
        <v>322</v>
      </c>
      <c r="F475" s="33"/>
      <c r="G475" s="15">
        <f t="shared" si="306"/>
        <v>743.80000000000007</v>
      </c>
      <c r="H475" s="15">
        <f t="shared" si="306"/>
        <v>0</v>
      </c>
      <c r="I475" s="15">
        <f t="shared" si="306"/>
        <v>743.80000000000007</v>
      </c>
      <c r="J475" s="15">
        <f t="shared" si="306"/>
        <v>743.8</v>
      </c>
      <c r="K475" s="15">
        <f t="shared" si="306"/>
        <v>0</v>
      </c>
      <c r="L475" s="15">
        <f t="shared" si="306"/>
        <v>743.8</v>
      </c>
    </row>
    <row r="476" spans="1:12">
      <c r="A476" s="49"/>
      <c r="B476" s="21" t="s">
        <v>161</v>
      </c>
      <c r="C476" s="13" t="s">
        <v>71</v>
      </c>
      <c r="D476" s="13" t="s">
        <v>8</v>
      </c>
      <c r="E476" s="13" t="s">
        <v>322</v>
      </c>
      <c r="F476" s="13" t="s">
        <v>147</v>
      </c>
      <c r="G476" s="15">
        <v>743.80000000000007</v>
      </c>
      <c r="H476" s="15"/>
      <c r="I476" s="15">
        <f>G476+H476</f>
        <v>743.80000000000007</v>
      </c>
      <c r="J476" s="15">
        <v>743.8</v>
      </c>
      <c r="K476" s="15"/>
      <c r="L476" s="15">
        <f>J476+K476</f>
        <v>743.8</v>
      </c>
    </row>
    <row r="477" spans="1:12">
      <c r="A477" s="49" t="s">
        <v>74</v>
      </c>
      <c r="B477" s="53" t="s">
        <v>73</v>
      </c>
      <c r="C477" s="46" t="s">
        <v>71</v>
      </c>
      <c r="D477" s="46" t="s">
        <v>17</v>
      </c>
      <c r="E477" s="46"/>
      <c r="F477" s="46"/>
      <c r="G477" s="16">
        <f t="shared" ref="G477:L479" si="307">G478</f>
        <v>1938.2</v>
      </c>
      <c r="H477" s="16">
        <f t="shared" si="307"/>
        <v>0</v>
      </c>
      <c r="I477" s="16">
        <f t="shared" si="307"/>
        <v>1938.2</v>
      </c>
      <c r="J477" s="16">
        <f t="shared" si="307"/>
        <v>2448.7000000000003</v>
      </c>
      <c r="K477" s="16">
        <f t="shared" si="307"/>
        <v>0</v>
      </c>
      <c r="L477" s="16">
        <f t="shared" si="307"/>
        <v>2448.7000000000003</v>
      </c>
    </row>
    <row r="478" spans="1:12" ht="22.5">
      <c r="A478" s="49"/>
      <c r="B478" s="68" t="s">
        <v>184</v>
      </c>
      <c r="C478" s="13" t="s">
        <v>71</v>
      </c>
      <c r="D478" s="13" t="s">
        <v>17</v>
      </c>
      <c r="E478" s="13" t="s">
        <v>183</v>
      </c>
      <c r="F478" s="13"/>
      <c r="G478" s="15">
        <f t="shared" si="307"/>
        <v>1938.2</v>
      </c>
      <c r="H478" s="15">
        <f t="shared" si="307"/>
        <v>0</v>
      </c>
      <c r="I478" s="15">
        <f t="shared" si="307"/>
        <v>1938.2</v>
      </c>
      <c r="J478" s="15">
        <f t="shared" si="307"/>
        <v>2448.7000000000003</v>
      </c>
      <c r="K478" s="15">
        <f t="shared" si="307"/>
        <v>0</v>
      </c>
      <c r="L478" s="15">
        <f t="shared" si="307"/>
        <v>2448.7000000000003</v>
      </c>
    </row>
    <row r="479" spans="1:12">
      <c r="A479" s="49"/>
      <c r="B479" s="68" t="s">
        <v>192</v>
      </c>
      <c r="C479" s="13" t="s">
        <v>71</v>
      </c>
      <c r="D479" s="13" t="s">
        <v>17</v>
      </c>
      <c r="E479" s="13" t="s">
        <v>193</v>
      </c>
      <c r="F479" s="13"/>
      <c r="G479" s="15">
        <f t="shared" si="307"/>
        <v>1938.2</v>
      </c>
      <c r="H479" s="15">
        <f t="shared" si="307"/>
        <v>0</v>
      </c>
      <c r="I479" s="15">
        <f t="shared" si="307"/>
        <v>1938.2</v>
      </c>
      <c r="J479" s="15">
        <f t="shared" si="307"/>
        <v>2448.7000000000003</v>
      </c>
      <c r="K479" s="15">
        <f t="shared" si="307"/>
        <v>0</v>
      </c>
      <c r="L479" s="15">
        <f t="shared" si="307"/>
        <v>2448.7000000000003</v>
      </c>
    </row>
    <row r="480" spans="1:12" ht="45">
      <c r="A480" s="49"/>
      <c r="B480" s="18" t="s">
        <v>537</v>
      </c>
      <c r="C480" s="13" t="s">
        <v>71</v>
      </c>
      <c r="D480" s="13" t="s">
        <v>17</v>
      </c>
      <c r="E480" s="13" t="s">
        <v>301</v>
      </c>
      <c r="F480" s="13"/>
      <c r="G480" s="15">
        <f t="shared" ref="G480" si="308">SUM(G481:G482)</f>
        <v>1938.2</v>
      </c>
      <c r="H480" s="15">
        <f t="shared" ref="H480:I480" si="309">SUM(H481:H482)</f>
        <v>0</v>
      </c>
      <c r="I480" s="15">
        <f t="shared" si="309"/>
        <v>1938.2</v>
      </c>
      <c r="J480" s="15">
        <f t="shared" ref="J480" si="310">SUM(J481:J482)</f>
        <v>2448.7000000000003</v>
      </c>
      <c r="K480" s="15">
        <f t="shared" ref="K480:L480" si="311">SUM(K481:K482)</f>
        <v>0</v>
      </c>
      <c r="L480" s="15">
        <f t="shared" si="311"/>
        <v>2448.7000000000003</v>
      </c>
    </row>
    <row r="481" spans="1:12">
      <c r="A481" s="49"/>
      <c r="B481" s="12" t="s">
        <v>272</v>
      </c>
      <c r="C481" s="13" t="s">
        <v>71</v>
      </c>
      <c r="D481" s="13" t="s">
        <v>17</v>
      </c>
      <c r="E481" s="13" t="s">
        <v>301</v>
      </c>
      <c r="F481" s="13">
        <v>322</v>
      </c>
      <c r="G481" s="15">
        <v>96.9</v>
      </c>
      <c r="H481" s="15"/>
      <c r="I481" s="15">
        <f>SUM(G481:H481)</f>
        <v>96.9</v>
      </c>
      <c r="J481" s="15">
        <v>122.4</v>
      </c>
      <c r="K481" s="15"/>
      <c r="L481" s="15">
        <f>SUM(J481:K481)</f>
        <v>122.4</v>
      </c>
    </row>
    <row r="482" spans="1:12">
      <c r="A482" s="49"/>
      <c r="B482" s="12" t="s">
        <v>273</v>
      </c>
      <c r="C482" s="13" t="s">
        <v>71</v>
      </c>
      <c r="D482" s="13" t="s">
        <v>17</v>
      </c>
      <c r="E482" s="13" t="s">
        <v>301</v>
      </c>
      <c r="F482" s="13">
        <v>322</v>
      </c>
      <c r="G482" s="15">
        <v>1841.3</v>
      </c>
      <c r="H482" s="15"/>
      <c r="I482" s="15">
        <f>SUM(G482:H482)</f>
        <v>1841.3</v>
      </c>
      <c r="J482" s="15">
        <v>2326.3000000000002</v>
      </c>
      <c r="K482" s="15"/>
      <c r="L482" s="15">
        <f>SUM(J482:K482)</f>
        <v>2326.3000000000002</v>
      </c>
    </row>
    <row r="483" spans="1:12">
      <c r="A483" s="49" t="s">
        <v>323</v>
      </c>
      <c r="B483" s="53" t="s">
        <v>75</v>
      </c>
      <c r="C483" s="33" t="s">
        <v>71</v>
      </c>
      <c r="D483" s="33" t="s">
        <v>19</v>
      </c>
      <c r="E483" s="33"/>
      <c r="F483" s="33"/>
      <c r="G483" s="34">
        <f t="shared" ref="G483" si="312">G484+G493</f>
        <v>4060</v>
      </c>
      <c r="H483" s="34">
        <f t="shared" ref="H483:L483" si="313">H484+H493</f>
        <v>0</v>
      </c>
      <c r="I483" s="34">
        <f t="shared" si="313"/>
        <v>4060</v>
      </c>
      <c r="J483" s="34">
        <f t="shared" si="313"/>
        <v>4074.6</v>
      </c>
      <c r="K483" s="34">
        <f t="shared" si="313"/>
        <v>0</v>
      </c>
      <c r="L483" s="34">
        <f t="shared" si="313"/>
        <v>4074.6</v>
      </c>
    </row>
    <row r="484" spans="1:12" ht="33.75">
      <c r="A484" s="49"/>
      <c r="B484" s="21" t="s">
        <v>416</v>
      </c>
      <c r="C484" s="13" t="s">
        <v>71</v>
      </c>
      <c r="D484" s="13" t="s">
        <v>19</v>
      </c>
      <c r="E484" s="13" t="s">
        <v>183</v>
      </c>
      <c r="F484" s="13"/>
      <c r="G484" s="15">
        <f t="shared" ref="G484:L485" si="314">G485</f>
        <v>1882.8</v>
      </c>
      <c r="H484" s="15">
        <f t="shared" si="314"/>
        <v>0</v>
      </c>
      <c r="I484" s="15">
        <f t="shared" si="314"/>
        <v>1882.8</v>
      </c>
      <c r="J484" s="15">
        <f t="shared" si="314"/>
        <v>1897.4</v>
      </c>
      <c r="K484" s="15">
        <f t="shared" si="314"/>
        <v>0</v>
      </c>
      <c r="L484" s="15">
        <f t="shared" si="314"/>
        <v>1897.4</v>
      </c>
    </row>
    <row r="485" spans="1:12">
      <c r="A485" s="49"/>
      <c r="B485" s="18" t="s">
        <v>192</v>
      </c>
      <c r="C485" s="13" t="s">
        <v>71</v>
      </c>
      <c r="D485" s="13" t="s">
        <v>19</v>
      </c>
      <c r="E485" s="13" t="s">
        <v>193</v>
      </c>
      <c r="F485" s="13"/>
      <c r="G485" s="15">
        <f t="shared" si="314"/>
        <v>1882.8</v>
      </c>
      <c r="H485" s="15">
        <f t="shared" si="314"/>
        <v>0</v>
      </c>
      <c r="I485" s="15">
        <f t="shared" si="314"/>
        <v>1882.8</v>
      </c>
      <c r="J485" s="15">
        <f t="shared" si="314"/>
        <v>1897.4</v>
      </c>
      <c r="K485" s="15">
        <f t="shared" si="314"/>
        <v>0</v>
      </c>
      <c r="L485" s="15">
        <f t="shared" si="314"/>
        <v>1897.4</v>
      </c>
    </row>
    <row r="486" spans="1:12">
      <c r="A486" s="49"/>
      <c r="B486" s="18" t="s">
        <v>417</v>
      </c>
      <c r="C486" s="13" t="s">
        <v>71</v>
      </c>
      <c r="D486" s="13" t="s">
        <v>19</v>
      </c>
      <c r="E486" s="13" t="s">
        <v>418</v>
      </c>
      <c r="F486" s="13"/>
      <c r="G486" s="15">
        <f t="shared" ref="G486" si="315">G487+G490</f>
        <v>1882.8</v>
      </c>
      <c r="H486" s="15">
        <f t="shared" ref="H486:L486" si="316">H487+H490</f>
        <v>0</v>
      </c>
      <c r="I486" s="15">
        <f t="shared" si="316"/>
        <v>1882.8</v>
      </c>
      <c r="J486" s="15">
        <f t="shared" si="316"/>
        <v>1897.4</v>
      </c>
      <c r="K486" s="15">
        <f t="shared" si="316"/>
        <v>0</v>
      </c>
      <c r="L486" s="15">
        <f t="shared" si="316"/>
        <v>1897.4</v>
      </c>
    </row>
    <row r="487" spans="1:12">
      <c r="A487" s="49"/>
      <c r="B487" s="12" t="s">
        <v>271</v>
      </c>
      <c r="C487" s="13" t="s">
        <v>71</v>
      </c>
      <c r="D487" s="13" t="s">
        <v>19</v>
      </c>
      <c r="E487" s="13" t="s">
        <v>274</v>
      </c>
      <c r="F487" s="13"/>
      <c r="G487" s="15">
        <f t="shared" ref="G487" si="317">SUM(G488:G489)</f>
        <v>0</v>
      </c>
      <c r="H487" s="15">
        <f t="shared" ref="H487:L487" si="318">SUM(H488:H489)</f>
        <v>0</v>
      </c>
      <c r="I487" s="15">
        <f t="shared" si="318"/>
        <v>0</v>
      </c>
      <c r="J487" s="15">
        <f t="shared" si="318"/>
        <v>0</v>
      </c>
      <c r="K487" s="15">
        <f t="shared" si="318"/>
        <v>0</v>
      </c>
      <c r="L487" s="15">
        <f t="shared" si="318"/>
        <v>0</v>
      </c>
    </row>
    <row r="488" spans="1:12">
      <c r="A488" s="49"/>
      <c r="B488" s="12" t="s">
        <v>272</v>
      </c>
      <c r="C488" s="13" t="s">
        <v>71</v>
      </c>
      <c r="D488" s="13" t="s">
        <v>19</v>
      </c>
      <c r="E488" s="13" t="s">
        <v>274</v>
      </c>
      <c r="F488" s="13" t="s">
        <v>169</v>
      </c>
      <c r="G488" s="15">
        <v>0</v>
      </c>
      <c r="H488" s="15"/>
      <c r="I488" s="15">
        <f>G488+H488</f>
        <v>0</v>
      </c>
      <c r="J488" s="15">
        <v>0</v>
      </c>
      <c r="K488" s="15"/>
      <c r="L488" s="15">
        <f>J488+K488</f>
        <v>0</v>
      </c>
    </row>
    <row r="489" spans="1:12">
      <c r="A489" s="49"/>
      <c r="B489" s="12" t="s">
        <v>273</v>
      </c>
      <c r="C489" s="13" t="s">
        <v>71</v>
      </c>
      <c r="D489" s="13" t="s">
        <v>19</v>
      </c>
      <c r="E489" s="13" t="s">
        <v>274</v>
      </c>
      <c r="F489" s="13" t="s">
        <v>169</v>
      </c>
      <c r="G489" s="15">
        <v>0</v>
      </c>
      <c r="H489" s="15"/>
      <c r="I489" s="15">
        <f>G489+H489</f>
        <v>0</v>
      </c>
      <c r="J489" s="15">
        <v>0</v>
      </c>
      <c r="K489" s="15"/>
      <c r="L489" s="15">
        <f>J489+K489</f>
        <v>0</v>
      </c>
    </row>
    <row r="490" spans="1:12">
      <c r="A490" s="49"/>
      <c r="B490" s="12" t="s">
        <v>271</v>
      </c>
      <c r="C490" s="13" t="s">
        <v>71</v>
      </c>
      <c r="D490" s="13" t="s">
        <v>19</v>
      </c>
      <c r="E490" s="13" t="s">
        <v>524</v>
      </c>
      <c r="F490" s="13"/>
      <c r="G490" s="15">
        <f t="shared" ref="G490:L490" si="319">SUM(G491:G492)</f>
        <v>1882.8</v>
      </c>
      <c r="H490" s="15">
        <f t="shared" si="319"/>
        <v>0</v>
      </c>
      <c r="I490" s="15">
        <f t="shared" si="319"/>
        <v>1882.8</v>
      </c>
      <c r="J490" s="15">
        <f t="shared" si="319"/>
        <v>1897.4</v>
      </c>
      <c r="K490" s="15">
        <f t="shared" si="319"/>
        <v>0</v>
      </c>
      <c r="L490" s="15">
        <f t="shared" si="319"/>
        <v>1897.4</v>
      </c>
    </row>
    <row r="491" spans="1:12">
      <c r="A491" s="49"/>
      <c r="B491" s="12" t="s">
        <v>272</v>
      </c>
      <c r="C491" s="13" t="s">
        <v>71</v>
      </c>
      <c r="D491" s="13" t="s">
        <v>19</v>
      </c>
      <c r="E491" s="13" t="s">
        <v>524</v>
      </c>
      <c r="F491" s="13" t="s">
        <v>169</v>
      </c>
      <c r="G491" s="15">
        <v>200</v>
      </c>
      <c r="H491" s="15"/>
      <c r="I491" s="15">
        <f>G491+H491</f>
        <v>200</v>
      </c>
      <c r="J491" s="15">
        <v>200</v>
      </c>
      <c r="K491" s="15"/>
      <c r="L491" s="15">
        <f>J491+K491</f>
        <v>200</v>
      </c>
    </row>
    <row r="492" spans="1:12">
      <c r="A492" s="49"/>
      <c r="B492" s="12" t="s">
        <v>273</v>
      </c>
      <c r="C492" s="13" t="s">
        <v>71</v>
      </c>
      <c r="D492" s="13" t="s">
        <v>19</v>
      </c>
      <c r="E492" s="13" t="s">
        <v>524</v>
      </c>
      <c r="F492" s="13" t="s">
        <v>169</v>
      </c>
      <c r="G492" s="15">
        <v>1682.8</v>
      </c>
      <c r="H492" s="15"/>
      <c r="I492" s="15">
        <f>G492+H492</f>
        <v>1682.8</v>
      </c>
      <c r="J492" s="15">
        <v>1697.4</v>
      </c>
      <c r="K492" s="15"/>
      <c r="L492" s="15">
        <f>J492+K492</f>
        <v>1697.4</v>
      </c>
    </row>
    <row r="493" spans="1:12" ht="33.75">
      <c r="A493" s="49"/>
      <c r="B493" s="19" t="s">
        <v>309</v>
      </c>
      <c r="C493" s="13" t="s">
        <v>71</v>
      </c>
      <c r="D493" s="13" t="s">
        <v>19</v>
      </c>
      <c r="E493" s="13" t="s">
        <v>196</v>
      </c>
      <c r="F493" s="13"/>
      <c r="G493" s="15">
        <f t="shared" ref="G493:L493" si="320">G494</f>
        <v>2177.1999999999998</v>
      </c>
      <c r="H493" s="15">
        <f t="shared" si="320"/>
        <v>0</v>
      </c>
      <c r="I493" s="15">
        <f t="shared" si="320"/>
        <v>2177.1999999999998</v>
      </c>
      <c r="J493" s="15">
        <f>J494</f>
        <v>2177.1999999999998</v>
      </c>
      <c r="K493" s="15">
        <f t="shared" si="320"/>
        <v>0</v>
      </c>
      <c r="L493" s="15">
        <f t="shared" si="320"/>
        <v>2177.1999999999998</v>
      </c>
    </row>
    <row r="494" spans="1:12">
      <c r="A494" s="49"/>
      <c r="B494" s="19" t="s">
        <v>195</v>
      </c>
      <c r="C494" s="13" t="s">
        <v>71</v>
      </c>
      <c r="D494" s="13" t="s">
        <v>19</v>
      </c>
      <c r="E494" s="13" t="s">
        <v>197</v>
      </c>
      <c r="F494" s="13"/>
      <c r="G494" s="15">
        <f t="shared" ref="G494" si="321">G497+G495</f>
        <v>2177.1999999999998</v>
      </c>
      <c r="H494" s="15">
        <f t="shared" ref="H494:L494" si="322">H497+H495</f>
        <v>0</v>
      </c>
      <c r="I494" s="15">
        <f t="shared" si="322"/>
        <v>2177.1999999999998</v>
      </c>
      <c r="J494" s="15">
        <f t="shared" si="322"/>
        <v>2177.1999999999998</v>
      </c>
      <c r="K494" s="15">
        <f t="shared" si="322"/>
        <v>0</v>
      </c>
      <c r="L494" s="15">
        <f t="shared" si="322"/>
        <v>2177.1999999999998</v>
      </c>
    </row>
    <row r="495" spans="1:12" ht="45">
      <c r="A495" s="49"/>
      <c r="B495" s="18" t="s">
        <v>148</v>
      </c>
      <c r="C495" s="13" t="s">
        <v>71</v>
      </c>
      <c r="D495" s="13" t="s">
        <v>19</v>
      </c>
      <c r="E495" s="13" t="s">
        <v>525</v>
      </c>
      <c r="F495" s="13"/>
      <c r="G495" s="15">
        <f t="shared" ref="G495:L495" si="323">SUM(G496:G496)</f>
        <v>2177.1999999999998</v>
      </c>
      <c r="H495" s="15">
        <f t="shared" si="323"/>
        <v>0</v>
      </c>
      <c r="I495" s="15">
        <f t="shared" si="323"/>
        <v>2177.1999999999998</v>
      </c>
      <c r="J495" s="15">
        <f t="shared" si="323"/>
        <v>2177.1999999999998</v>
      </c>
      <c r="K495" s="15">
        <f t="shared" si="323"/>
        <v>0</v>
      </c>
      <c r="L495" s="15">
        <f t="shared" si="323"/>
        <v>2177.1999999999998</v>
      </c>
    </row>
    <row r="496" spans="1:12" ht="22.5">
      <c r="A496" s="49"/>
      <c r="B496" s="12" t="s">
        <v>275</v>
      </c>
      <c r="C496" s="13" t="s">
        <v>71</v>
      </c>
      <c r="D496" s="13" t="s">
        <v>19</v>
      </c>
      <c r="E496" s="13" t="s">
        <v>525</v>
      </c>
      <c r="F496" s="13" t="s">
        <v>76</v>
      </c>
      <c r="G496" s="15">
        <v>2177.1999999999998</v>
      </c>
      <c r="H496" s="15"/>
      <c r="I496" s="15">
        <f>G496+H496</f>
        <v>2177.1999999999998</v>
      </c>
      <c r="J496" s="15">
        <v>2177.1999999999998</v>
      </c>
      <c r="K496" s="15">
        <v>0</v>
      </c>
      <c r="L496" s="15">
        <f>J496+K496</f>
        <v>2177.1999999999998</v>
      </c>
    </row>
    <row r="497" spans="1:12" ht="45">
      <c r="A497" s="49"/>
      <c r="B497" s="20" t="s">
        <v>148</v>
      </c>
      <c r="C497" s="13" t="s">
        <v>71</v>
      </c>
      <c r="D497" s="13" t="s">
        <v>19</v>
      </c>
      <c r="E497" s="13" t="s">
        <v>172</v>
      </c>
      <c r="F497" s="13"/>
      <c r="G497" s="15">
        <f t="shared" ref="G497:L497" si="324">SUM(G498:G498)</f>
        <v>0</v>
      </c>
      <c r="H497" s="15">
        <f t="shared" si="324"/>
        <v>0</v>
      </c>
      <c r="I497" s="15">
        <f t="shared" si="324"/>
        <v>0</v>
      </c>
      <c r="J497" s="15">
        <f t="shared" si="324"/>
        <v>0</v>
      </c>
      <c r="K497" s="15">
        <f t="shared" si="324"/>
        <v>0</v>
      </c>
      <c r="L497" s="15">
        <f t="shared" si="324"/>
        <v>0</v>
      </c>
    </row>
    <row r="498" spans="1:12" ht="22.5">
      <c r="A498" s="49"/>
      <c r="B498" s="19" t="s">
        <v>275</v>
      </c>
      <c r="C498" s="13" t="s">
        <v>71</v>
      </c>
      <c r="D498" s="13" t="s">
        <v>19</v>
      </c>
      <c r="E498" s="13" t="s">
        <v>172</v>
      </c>
      <c r="F498" s="13" t="s">
        <v>170</v>
      </c>
      <c r="G498" s="15">
        <v>0</v>
      </c>
      <c r="H498" s="15">
        <v>0</v>
      </c>
      <c r="I498" s="15">
        <f>G498+H498</f>
        <v>0</v>
      </c>
      <c r="J498" s="15">
        <v>0</v>
      </c>
      <c r="K498" s="15">
        <v>0</v>
      </c>
      <c r="L498" s="15">
        <f>J498+K498</f>
        <v>0</v>
      </c>
    </row>
    <row r="499" spans="1:12">
      <c r="A499" s="49" t="s">
        <v>409</v>
      </c>
      <c r="B499" s="53" t="s">
        <v>389</v>
      </c>
      <c r="C499" s="33" t="s">
        <v>71</v>
      </c>
      <c r="D499" s="33" t="s">
        <v>26</v>
      </c>
      <c r="E499" s="33"/>
      <c r="F499" s="33"/>
      <c r="G499" s="16">
        <f t="shared" ref="G499:L501" si="325">G500</f>
        <v>304.7</v>
      </c>
      <c r="H499" s="16">
        <f t="shared" si="325"/>
        <v>0</v>
      </c>
      <c r="I499" s="16">
        <f t="shared" si="325"/>
        <v>304.7</v>
      </c>
      <c r="J499" s="16">
        <f t="shared" si="325"/>
        <v>304.7</v>
      </c>
      <c r="K499" s="16">
        <f t="shared" si="325"/>
        <v>0</v>
      </c>
      <c r="L499" s="16">
        <f t="shared" si="325"/>
        <v>304.7</v>
      </c>
    </row>
    <row r="500" spans="1:12" ht="33.75">
      <c r="A500" s="49"/>
      <c r="B500" s="19" t="s">
        <v>309</v>
      </c>
      <c r="C500" s="13" t="s">
        <v>71</v>
      </c>
      <c r="D500" s="13" t="s">
        <v>26</v>
      </c>
      <c r="E500" s="13" t="s">
        <v>196</v>
      </c>
      <c r="F500" s="13"/>
      <c r="G500" s="15">
        <f t="shared" si="325"/>
        <v>304.7</v>
      </c>
      <c r="H500" s="15">
        <f t="shared" si="325"/>
        <v>0</v>
      </c>
      <c r="I500" s="15">
        <f t="shared" si="325"/>
        <v>304.7</v>
      </c>
      <c r="J500" s="15">
        <f t="shared" si="325"/>
        <v>304.7</v>
      </c>
      <c r="K500" s="15">
        <f t="shared" si="325"/>
        <v>0</v>
      </c>
      <c r="L500" s="15">
        <f t="shared" si="325"/>
        <v>304.7</v>
      </c>
    </row>
    <row r="501" spans="1:12">
      <c r="A501" s="49"/>
      <c r="B501" s="19" t="s">
        <v>392</v>
      </c>
      <c r="C501" s="13" t="s">
        <v>71</v>
      </c>
      <c r="D501" s="13" t="s">
        <v>26</v>
      </c>
      <c r="E501" s="13" t="s">
        <v>200</v>
      </c>
      <c r="F501" s="13"/>
      <c r="G501" s="15">
        <f t="shared" si="325"/>
        <v>304.7</v>
      </c>
      <c r="H501" s="15">
        <f t="shared" si="325"/>
        <v>0</v>
      </c>
      <c r="I501" s="15">
        <f t="shared" si="325"/>
        <v>304.7</v>
      </c>
      <c r="J501" s="15">
        <f t="shared" si="325"/>
        <v>304.7</v>
      </c>
      <c r="K501" s="15">
        <f t="shared" si="325"/>
        <v>0</v>
      </c>
      <c r="L501" s="15">
        <f t="shared" si="325"/>
        <v>304.7</v>
      </c>
    </row>
    <row r="502" spans="1:12" ht="22.5">
      <c r="A502" s="49"/>
      <c r="B502" s="21" t="s">
        <v>393</v>
      </c>
      <c r="C502" s="13" t="s">
        <v>71</v>
      </c>
      <c r="D502" s="13" t="s">
        <v>26</v>
      </c>
      <c r="E502" s="13" t="s">
        <v>390</v>
      </c>
      <c r="F502" s="13"/>
      <c r="G502" s="15">
        <f t="shared" ref="G502:L502" si="326">SUM(G503:G503)</f>
        <v>304.7</v>
      </c>
      <c r="H502" s="15">
        <f t="shared" si="326"/>
        <v>0</v>
      </c>
      <c r="I502" s="15">
        <f t="shared" si="326"/>
        <v>304.7</v>
      </c>
      <c r="J502" s="15">
        <f t="shared" si="326"/>
        <v>304.7</v>
      </c>
      <c r="K502" s="15">
        <f t="shared" si="326"/>
        <v>0</v>
      </c>
      <c r="L502" s="15">
        <f t="shared" si="326"/>
        <v>304.7</v>
      </c>
    </row>
    <row r="503" spans="1:12" ht="45">
      <c r="A503" s="49"/>
      <c r="B503" s="21" t="s">
        <v>394</v>
      </c>
      <c r="C503" s="13" t="s">
        <v>71</v>
      </c>
      <c r="D503" s="13" t="s">
        <v>26</v>
      </c>
      <c r="E503" s="13" t="s">
        <v>390</v>
      </c>
      <c r="F503" s="13" t="s">
        <v>391</v>
      </c>
      <c r="G503" s="15">
        <v>304.7</v>
      </c>
      <c r="H503" s="15"/>
      <c r="I503" s="15">
        <f>G503+H503</f>
        <v>304.7</v>
      </c>
      <c r="J503" s="15">
        <v>304.7</v>
      </c>
      <c r="K503" s="15"/>
      <c r="L503" s="15">
        <f>J503+K503</f>
        <v>304.7</v>
      </c>
    </row>
    <row r="504" spans="1:12">
      <c r="A504" s="45">
        <v>9</v>
      </c>
      <c r="B504" s="69" t="s">
        <v>419</v>
      </c>
      <c r="C504" s="46" t="s">
        <v>30</v>
      </c>
      <c r="D504" s="46"/>
      <c r="E504" s="46"/>
      <c r="F504" s="46"/>
      <c r="G504" s="16">
        <f t="shared" ref="G504:L508" si="327">G505</f>
        <v>9013.7000000000007</v>
      </c>
      <c r="H504" s="16">
        <f t="shared" si="327"/>
        <v>0</v>
      </c>
      <c r="I504" s="16">
        <f t="shared" si="327"/>
        <v>9013.7000000000007</v>
      </c>
      <c r="J504" s="16">
        <f t="shared" si="327"/>
        <v>9013.7000000000007</v>
      </c>
      <c r="K504" s="16">
        <f t="shared" si="327"/>
        <v>0</v>
      </c>
      <c r="L504" s="16">
        <f t="shared" si="327"/>
        <v>9013.7000000000007</v>
      </c>
    </row>
    <row r="505" spans="1:12">
      <c r="A505" s="49" t="s">
        <v>86</v>
      </c>
      <c r="B505" s="53" t="s">
        <v>77</v>
      </c>
      <c r="C505" s="13" t="s">
        <v>30</v>
      </c>
      <c r="D505" s="13" t="s">
        <v>11</v>
      </c>
      <c r="E505" s="13"/>
      <c r="F505" s="13"/>
      <c r="G505" s="15">
        <f t="shared" si="327"/>
        <v>9013.7000000000007</v>
      </c>
      <c r="H505" s="15">
        <f t="shared" si="327"/>
        <v>0</v>
      </c>
      <c r="I505" s="15">
        <f t="shared" si="327"/>
        <v>9013.7000000000007</v>
      </c>
      <c r="J505" s="15">
        <f t="shared" si="327"/>
        <v>9013.7000000000007</v>
      </c>
      <c r="K505" s="15">
        <f t="shared" si="327"/>
        <v>0</v>
      </c>
      <c r="L505" s="15">
        <f t="shared" si="327"/>
        <v>9013.7000000000007</v>
      </c>
    </row>
    <row r="506" spans="1:12" ht="33.75">
      <c r="A506" s="49"/>
      <c r="B506" s="21" t="s">
        <v>309</v>
      </c>
      <c r="C506" s="13" t="s">
        <v>30</v>
      </c>
      <c r="D506" s="13" t="s">
        <v>11</v>
      </c>
      <c r="E506" s="13" t="s">
        <v>196</v>
      </c>
      <c r="F506" s="14"/>
      <c r="G506" s="15">
        <f t="shared" si="327"/>
        <v>9013.7000000000007</v>
      </c>
      <c r="H506" s="15">
        <f t="shared" si="327"/>
        <v>0</v>
      </c>
      <c r="I506" s="15">
        <f t="shared" si="327"/>
        <v>9013.7000000000007</v>
      </c>
      <c r="J506" s="15">
        <f t="shared" si="327"/>
        <v>9013.7000000000007</v>
      </c>
      <c r="K506" s="15">
        <f t="shared" si="327"/>
        <v>0</v>
      </c>
      <c r="L506" s="15">
        <f t="shared" si="327"/>
        <v>9013.7000000000007</v>
      </c>
    </row>
    <row r="507" spans="1:12">
      <c r="A507" s="49"/>
      <c r="B507" s="21" t="s">
        <v>198</v>
      </c>
      <c r="C507" s="13" t="s">
        <v>30</v>
      </c>
      <c r="D507" s="13" t="s">
        <v>11</v>
      </c>
      <c r="E507" s="13" t="s">
        <v>199</v>
      </c>
      <c r="F507" s="14"/>
      <c r="G507" s="15">
        <f t="shared" ref="G507" si="328">G508+G510+G512+G514+G516+G518</f>
        <v>9013.7000000000007</v>
      </c>
      <c r="H507" s="15">
        <f t="shared" ref="H507:I507" si="329">H508+H510+H512+H514+H516+H518</f>
        <v>0</v>
      </c>
      <c r="I507" s="15">
        <f t="shared" si="329"/>
        <v>9013.7000000000007</v>
      </c>
      <c r="J507" s="15">
        <f t="shared" ref="J507:L507" si="330">J508+J510+J512+J514+J516+J518</f>
        <v>9013.7000000000007</v>
      </c>
      <c r="K507" s="15">
        <f t="shared" si="330"/>
        <v>0</v>
      </c>
      <c r="L507" s="15">
        <f t="shared" si="330"/>
        <v>9013.7000000000007</v>
      </c>
    </row>
    <row r="508" spans="1:12">
      <c r="A508" s="49"/>
      <c r="B508" s="21" t="s">
        <v>150</v>
      </c>
      <c r="C508" s="13" t="s">
        <v>30</v>
      </c>
      <c r="D508" s="13" t="s">
        <v>11</v>
      </c>
      <c r="E508" s="13" t="s">
        <v>151</v>
      </c>
      <c r="F508" s="14"/>
      <c r="G508" s="15">
        <f t="shared" si="327"/>
        <v>907.9</v>
      </c>
      <c r="H508" s="15">
        <f t="shared" si="327"/>
        <v>0</v>
      </c>
      <c r="I508" s="15">
        <f t="shared" si="327"/>
        <v>907.9</v>
      </c>
      <c r="J508" s="15">
        <f t="shared" si="327"/>
        <v>907.9</v>
      </c>
      <c r="K508" s="15">
        <f t="shared" si="327"/>
        <v>0</v>
      </c>
      <c r="L508" s="15">
        <f t="shared" si="327"/>
        <v>907.9</v>
      </c>
    </row>
    <row r="509" spans="1:12" ht="33.75">
      <c r="A509" s="49"/>
      <c r="B509" s="19" t="s">
        <v>57</v>
      </c>
      <c r="C509" s="13" t="s">
        <v>30</v>
      </c>
      <c r="D509" s="13" t="s">
        <v>11</v>
      </c>
      <c r="E509" s="13" t="s">
        <v>151</v>
      </c>
      <c r="F509" s="14" t="s">
        <v>68</v>
      </c>
      <c r="G509" s="15">
        <v>907.9</v>
      </c>
      <c r="H509" s="15"/>
      <c r="I509" s="15">
        <f>G509+H509</f>
        <v>907.9</v>
      </c>
      <c r="J509" s="15">
        <v>907.9</v>
      </c>
      <c r="K509" s="15"/>
      <c r="L509" s="15">
        <f>J509+K509</f>
        <v>907.9</v>
      </c>
    </row>
    <row r="510" spans="1:12" ht="22.5">
      <c r="A510" s="49"/>
      <c r="B510" s="21" t="s">
        <v>372</v>
      </c>
      <c r="C510" s="13" t="s">
        <v>30</v>
      </c>
      <c r="D510" s="13" t="s">
        <v>11</v>
      </c>
      <c r="E510" s="13" t="s">
        <v>395</v>
      </c>
      <c r="F510" s="14"/>
      <c r="G510" s="15">
        <f t="shared" ref="G510:L510" si="331">SUM(G511)</f>
        <v>5</v>
      </c>
      <c r="H510" s="15">
        <f t="shared" si="331"/>
        <v>0</v>
      </c>
      <c r="I510" s="15">
        <f t="shared" si="331"/>
        <v>5</v>
      </c>
      <c r="J510" s="15">
        <f t="shared" si="331"/>
        <v>5</v>
      </c>
      <c r="K510" s="15">
        <f t="shared" si="331"/>
        <v>0</v>
      </c>
      <c r="L510" s="15">
        <f t="shared" si="331"/>
        <v>5</v>
      </c>
    </row>
    <row r="511" spans="1:12" ht="33.75">
      <c r="A511" s="49"/>
      <c r="B511" s="21" t="s">
        <v>58</v>
      </c>
      <c r="C511" s="13" t="s">
        <v>30</v>
      </c>
      <c r="D511" s="13" t="s">
        <v>11</v>
      </c>
      <c r="E511" s="13" t="s">
        <v>395</v>
      </c>
      <c r="F511" s="14" t="s">
        <v>68</v>
      </c>
      <c r="G511" s="15">
        <v>5</v>
      </c>
      <c r="H511" s="15"/>
      <c r="I511" s="15">
        <f>G511+H511</f>
        <v>5</v>
      </c>
      <c r="J511" s="15">
        <v>5</v>
      </c>
      <c r="K511" s="15"/>
      <c r="L511" s="15">
        <f>J511+K511</f>
        <v>5</v>
      </c>
    </row>
    <row r="512" spans="1:12" ht="22.5">
      <c r="A512" s="49"/>
      <c r="B512" s="21" t="s">
        <v>324</v>
      </c>
      <c r="C512" s="13" t="s">
        <v>30</v>
      </c>
      <c r="D512" s="13" t="s">
        <v>11</v>
      </c>
      <c r="E512" s="13" t="s">
        <v>276</v>
      </c>
      <c r="F512" s="14"/>
      <c r="G512" s="15">
        <f t="shared" ref="G512:L512" si="332">SUM(G513)</f>
        <v>262.2</v>
      </c>
      <c r="H512" s="15">
        <f>SUM(H513)</f>
        <v>0</v>
      </c>
      <c r="I512" s="15">
        <f t="shared" si="332"/>
        <v>262.2</v>
      </c>
      <c r="J512" s="15">
        <f t="shared" si="332"/>
        <v>262.2</v>
      </c>
      <c r="K512" s="15">
        <f>SUM(K513)</f>
        <v>0</v>
      </c>
      <c r="L512" s="15">
        <f t="shared" si="332"/>
        <v>262.2</v>
      </c>
    </row>
    <row r="513" spans="1:12" ht="33.75">
      <c r="A513" s="49"/>
      <c r="B513" s="21" t="s">
        <v>58</v>
      </c>
      <c r="C513" s="13" t="s">
        <v>30</v>
      </c>
      <c r="D513" s="13" t="s">
        <v>11</v>
      </c>
      <c r="E513" s="13" t="s">
        <v>276</v>
      </c>
      <c r="F513" s="13" t="s">
        <v>68</v>
      </c>
      <c r="G513" s="15">
        <v>262.2</v>
      </c>
      <c r="H513" s="15"/>
      <c r="I513" s="15">
        <f>G513+H513</f>
        <v>262.2</v>
      </c>
      <c r="J513" s="15">
        <v>262.2</v>
      </c>
      <c r="K513" s="15"/>
      <c r="L513" s="15">
        <f>J513+K513</f>
        <v>262.2</v>
      </c>
    </row>
    <row r="514" spans="1:12" ht="22.5">
      <c r="A514" s="49"/>
      <c r="B514" s="21" t="s">
        <v>325</v>
      </c>
      <c r="C514" s="13" t="s">
        <v>30</v>
      </c>
      <c r="D514" s="13" t="s">
        <v>11</v>
      </c>
      <c r="E514" s="13" t="s">
        <v>277</v>
      </c>
      <c r="F514" s="14"/>
      <c r="G514" s="15">
        <f t="shared" ref="G514:L514" si="333">SUM(G515)</f>
        <v>72.3</v>
      </c>
      <c r="H514" s="15">
        <f t="shared" si="333"/>
        <v>0</v>
      </c>
      <c r="I514" s="15">
        <f t="shared" si="333"/>
        <v>72.3</v>
      </c>
      <c r="J514" s="15">
        <f t="shared" si="333"/>
        <v>72.3</v>
      </c>
      <c r="K514" s="15">
        <f t="shared" si="333"/>
        <v>0</v>
      </c>
      <c r="L514" s="15">
        <f t="shared" si="333"/>
        <v>72.3</v>
      </c>
    </row>
    <row r="515" spans="1:12" ht="33.75">
      <c r="A515" s="49"/>
      <c r="B515" s="21" t="s">
        <v>58</v>
      </c>
      <c r="C515" s="13" t="s">
        <v>30</v>
      </c>
      <c r="D515" s="13" t="s">
        <v>11</v>
      </c>
      <c r="E515" s="13" t="s">
        <v>277</v>
      </c>
      <c r="F515" s="13" t="s">
        <v>68</v>
      </c>
      <c r="G515" s="15">
        <v>72.3</v>
      </c>
      <c r="H515" s="15"/>
      <c r="I515" s="15">
        <f>G515+H515</f>
        <v>72.3</v>
      </c>
      <c r="J515" s="15">
        <v>72.3</v>
      </c>
      <c r="K515" s="15"/>
      <c r="L515" s="15">
        <f>J515+K515</f>
        <v>72.3</v>
      </c>
    </row>
    <row r="516" spans="1:12" ht="22.5">
      <c r="A516" s="49"/>
      <c r="B516" s="21" t="s">
        <v>326</v>
      </c>
      <c r="C516" s="13" t="s">
        <v>30</v>
      </c>
      <c r="D516" s="13" t="s">
        <v>11</v>
      </c>
      <c r="E516" s="13" t="s">
        <v>278</v>
      </c>
      <c r="F516" s="14"/>
      <c r="G516" s="15">
        <f t="shared" ref="G516:L516" si="334">SUM(G517)</f>
        <v>348.8</v>
      </c>
      <c r="H516" s="15">
        <f t="shared" si="334"/>
        <v>0</v>
      </c>
      <c r="I516" s="15">
        <f t="shared" si="334"/>
        <v>348.8</v>
      </c>
      <c r="J516" s="15">
        <f t="shared" si="334"/>
        <v>348.8</v>
      </c>
      <c r="K516" s="15">
        <f t="shared" si="334"/>
        <v>0</v>
      </c>
      <c r="L516" s="15">
        <f t="shared" si="334"/>
        <v>348.8</v>
      </c>
    </row>
    <row r="517" spans="1:12" ht="33.75">
      <c r="A517" s="49"/>
      <c r="B517" s="21" t="s">
        <v>58</v>
      </c>
      <c r="C517" s="13" t="s">
        <v>30</v>
      </c>
      <c r="D517" s="13" t="s">
        <v>11</v>
      </c>
      <c r="E517" s="13" t="s">
        <v>278</v>
      </c>
      <c r="F517" s="13" t="s">
        <v>68</v>
      </c>
      <c r="G517" s="15">
        <v>348.8</v>
      </c>
      <c r="H517" s="15"/>
      <c r="I517" s="15">
        <f>G517+H517</f>
        <v>348.8</v>
      </c>
      <c r="J517" s="15">
        <v>348.8</v>
      </c>
      <c r="K517" s="15"/>
      <c r="L517" s="15">
        <f>J517+K517</f>
        <v>348.8</v>
      </c>
    </row>
    <row r="518" spans="1:12" ht="22.5">
      <c r="A518" s="49"/>
      <c r="B518" s="19" t="s">
        <v>216</v>
      </c>
      <c r="C518" s="13" t="s">
        <v>30</v>
      </c>
      <c r="D518" s="13" t="s">
        <v>11</v>
      </c>
      <c r="E518" s="13" t="s">
        <v>217</v>
      </c>
      <c r="F518" s="14"/>
      <c r="G518" s="15">
        <f t="shared" ref="G518:L518" si="335">SUM(G519:G519)</f>
        <v>7417.5</v>
      </c>
      <c r="H518" s="15">
        <f t="shared" si="335"/>
        <v>0</v>
      </c>
      <c r="I518" s="15">
        <f t="shared" si="335"/>
        <v>7417.5</v>
      </c>
      <c r="J518" s="15">
        <f t="shared" si="335"/>
        <v>7417.5</v>
      </c>
      <c r="K518" s="15">
        <f t="shared" si="335"/>
        <v>0</v>
      </c>
      <c r="L518" s="15">
        <f t="shared" si="335"/>
        <v>7417.5</v>
      </c>
    </row>
    <row r="519" spans="1:12" ht="33.75">
      <c r="A519" s="49"/>
      <c r="B519" s="19" t="s">
        <v>57</v>
      </c>
      <c r="C519" s="13" t="s">
        <v>30</v>
      </c>
      <c r="D519" s="13" t="s">
        <v>11</v>
      </c>
      <c r="E519" s="13" t="s">
        <v>217</v>
      </c>
      <c r="F519" s="14" t="s">
        <v>68</v>
      </c>
      <c r="G519" s="15">
        <v>7417.5</v>
      </c>
      <c r="H519" s="15"/>
      <c r="I519" s="15">
        <f>G519+H519</f>
        <v>7417.5</v>
      </c>
      <c r="J519" s="15">
        <v>7417.5</v>
      </c>
      <c r="K519" s="15"/>
      <c r="L519" s="15">
        <f>J519+K519</f>
        <v>7417.5</v>
      </c>
    </row>
    <row r="520" spans="1:12">
      <c r="A520" s="45">
        <v>10</v>
      </c>
      <c r="B520" s="53" t="s">
        <v>79</v>
      </c>
      <c r="C520" s="46" t="s">
        <v>45</v>
      </c>
      <c r="D520" s="46"/>
      <c r="E520" s="50"/>
      <c r="F520" s="70"/>
      <c r="G520" s="59">
        <f t="shared" ref="G520:L520" si="336">G521</f>
        <v>4480</v>
      </c>
      <c r="H520" s="59">
        <f t="shared" si="336"/>
        <v>0</v>
      </c>
      <c r="I520" s="59">
        <f t="shared" si="336"/>
        <v>4480</v>
      </c>
      <c r="J520" s="59">
        <f t="shared" si="336"/>
        <v>4480</v>
      </c>
      <c r="K520" s="59">
        <f t="shared" si="336"/>
        <v>0</v>
      </c>
      <c r="L520" s="59">
        <f t="shared" si="336"/>
        <v>4480</v>
      </c>
    </row>
    <row r="521" spans="1:12">
      <c r="A521" s="49" t="s">
        <v>80</v>
      </c>
      <c r="B521" s="21" t="s">
        <v>81</v>
      </c>
      <c r="C521" s="13" t="s">
        <v>45</v>
      </c>
      <c r="D521" s="13" t="s">
        <v>11</v>
      </c>
      <c r="E521" s="13"/>
      <c r="F521" s="13"/>
      <c r="G521" s="15">
        <f t="shared" ref="G521:L521" si="337">SUM(G522,)</f>
        <v>4480</v>
      </c>
      <c r="H521" s="15">
        <f t="shared" si="337"/>
        <v>0</v>
      </c>
      <c r="I521" s="15">
        <f t="shared" si="337"/>
        <v>4480</v>
      </c>
      <c r="J521" s="15">
        <f t="shared" si="337"/>
        <v>4480</v>
      </c>
      <c r="K521" s="15">
        <f t="shared" si="337"/>
        <v>0</v>
      </c>
      <c r="L521" s="15">
        <f t="shared" si="337"/>
        <v>4480</v>
      </c>
    </row>
    <row r="522" spans="1:12" ht="22.5">
      <c r="A522" s="49"/>
      <c r="B522" s="21" t="s">
        <v>189</v>
      </c>
      <c r="C522" s="13" t="s">
        <v>45</v>
      </c>
      <c r="D522" s="13" t="s">
        <v>11</v>
      </c>
      <c r="E522" s="13" t="s">
        <v>327</v>
      </c>
      <c r="F522" s="13"/>
      <c r="G522" s="15">
        <f t="shared" ref="G522:L522" si="338">G523</f>
        <v>4480</v>
      </c>
      <c r="H522" s="15">
        <f t="shared" si="338"/>
        <v>0</v>
      </c>
      <c r="I522" s="15">
        <f t="shared" si="338"/>
        <v>4480</v>
      </c>
      <c r="J522" s="15">
        <f t="shared" si="338"/>
        <v>4480</v>
      </c>
      <c r="K522" s="15">
        <f t="shared" si="338"/>
        <v>0</v>
      </c>
      <c r="L522" s="15">
        <f t="shared" si="338"/>
        <v>4480</v>
      </c>
    </row>
    <row r="523" spans="1:12" ht="22.5">
      <c r="A523" s="49"/>
      <c r="B523" s="21" t="s">
        <v>190</v>
      </c>
      <c r="C523" s="13" t="s">
        <v>45</v>
      </c>
      <c r="D523" s="13" t="s">
        <v>11</v>
      </c>
      <c r="E523" s="13" t="s">
        <v>191</v>
      </c>
      <c r="F523" s="13"/>
      <c r="G523" s="15">
        <f t="shared" ref="G523" si="339">G524+G526</f>
        <v>4480</v>
      </c>
      <c r="H523" s="15">
        <f t="shared" ref="H523:J523" si="340">H524+H526</f>
        <v>0</v>
      </c>
      <c r="I523" s="15">
        <f t="shared" si="340"/>
        <v>4480</v>
      </c>
      <c r="J523" s="15">
        <f t="shared" si="340"/>
        <v>4480</v>
      </c>
      <c r="K523" s="15">
        <f t="shared" ref="K523:L523" si="341">K524+K526</f>
        <v>0</v>
      </c>
      <c r="L523" s="15">
        <f t="shared" si="341"/>
        <v>4480</v>
      </c>
    </row>
    <row r="524" spans="1:12" ht="22.5">
      <c r="A524" s="49"/>
      <c r="B524" s="21" t="s">
        <v>328</v>
      </c>
      <c r="C524" s="13" t="s">
        <v>45</v>
      </c>
      <c r="D524" s="13" t="s">
        <v>11</v>
      </c>
      <c r="E524" s="13" t="s">
        <v>121</v>
      </c>
      <c r="F524" s="13"/>
      <c r="G524" s="15">
        <f t="shared" ref="G524:L524" si="342">G525</f>
        <v>1060</v>
      </c>
      <c r="H524" s="15">
        <f t="shared" si="342"/>
        <v>0</v>
      </c>
      <c r="I524" s="15">
        <f t="shared" si="342"/>
        <v>1060</v>
      </c>
      <c r="J524" s="15">
        <f t="shared" si="342"/>
        <v>1060</v>
      </c>
      <c r="K524" s="15">
        <f t="shared" si="342"/>
        <v>0</v>
      </c>
      <c r="L524" s="15">
        <f t="shared" si="342"/>
        <v>1060</v>
      </c>
    </row>
    <row r="525" spans="1:12" ht="33.75">
      <c r="A525" s="49"/>
      <c r="B525" s="21" t="s">
        <v>78</v>
      </c>
      <c r="C525" s="13" t="s">
        <v>45</v>
      </c>
      <c r="D525" s="13" t="s">
        <v>11</v>
      </c>
      <c r="E525" s="13" t="s">
        <v>121</v>
      </c>
      <c r="F525" s="13" t="s">
        <v>233</v>
      </c>
      <c r="G525" s="15">
        <v>1060</v>
      </c>
      <c r="H525" s="15"/>
      <c r="I525" s="15">
        <f>G525+H525</f>
        <v>1060</v>
      </c>
      <c r="J525" s="15">
        <v>1060</v>
      </c>
      <c r="K525" s="15"/>
      <c r="L525" s="15">
        <f>J525+K525</f>
        <v>1060</v>
      </c>
    </row>
    <row r="526" spans="1:12" ht="22.5">
      <c r="A526" s="49"/>
      <c r="B526" s="19" t="s">
        <v>232</v>
      </c>
      <c r="C526" s="13" t="s">
        <v>45</v>
      </c>
      <c r="D526" s="13" t="s">
        <v>11</v>
      </c>
      <c r="E526" s="13" t="s">
        <v>329</v>
      </c>
      <c r="F526" s="13"/>
      <c r="G526" s="15">
        <f t="shared" ref="G526:I526" si="343">G527+G528</f>
        <v>3420.0000000000005</v>
      </c>
      <c r="H526" s="15">
        <f t="shared" si="343"/>
        <v>0</v>
      </c>
      <c r="I526" s="15">
        <f t="shared" si="343"/>
        <v>3420.0000000000005</v>
      </c>
      <c r="J526" s="15">
        <f t="shared" ref="J526:L526" si="344">J527+J528</f>
        <v>3420</v>
      </c>
      <c r="K526" s="15">
        <f t="shared" si="344"/>
        <v>0</v>
      </c>
      <c r="L526" s="15">
        <f t="shared" si="344"/>
        <v>3420</v>
      </c>
    </row>
    <row r="527" spans="1:12" ht="33.75">
      <c r="A527" s="49"/>
      <c r="B527" s="21" t="s">
        <v>78</v>
      </c>
      <c r="C527" s="13" t="s">
        <v>45</v>
      </c>
      <c r="D527" s="13" t="s">
        <v>11</v>
      </c>
      <c r="E527" s="13" t="s">
        <v>329</v>
      </c>
      <c r="F527" s="13" t="s">
        <v>233</v>
      </c>
      <c r="G527" s="15">
        <v>3362.6000000000004</v>
      </c>
      <c r="H527" s="15"/>
      <c r="I527" s="15">
        <f>G527+H527</f>
        <v>3362.6000000000004</v>
      </c>
      <c r="J527" s="15">
        <v>3362.6</v>
      </c>
      <c r="K527" s="15"/>
      <c r="L527" s="15">
        <f>J527+K527</f>
        <v>3362.6</v>
      </c>
    </row>
    <row r="528" spans="1:12">
      <c r="A528" s="49"/>
      <c r="B528" s="21" t="s">
        <v>397</v>
      </c>
      <c r="C528" s="13" t="s">
        <v>45</v>
      </c>
      <c r="D528" s="13" t="s">
        <v>11</v>
      </c>
      <c r="E528" s="13" t="s">
        <v>329</v>
      </c>
      <c r="F528" s="13" t="s">
        <v>396</v>
      </c>
      <c r="G528" s="15">
        <v>57.4</v>
      </c>
      <c r="H528" s="15"/>
      <c r="I528" s="15">
        <f>G528+H528</f>
        <v>57.4</v>
      </c>
      <c r="J528" s="15">
        <v>57.4</v>
      </c>
      <c r="K528" s="15"/>
      <c r="L528" s="15">
        <f>J528+K528</f>
        <v>57.4</v>
      </c>
    </row>
    <row r="529" spans="1:12" ht="21">
      <c r="A529" s="45">
        <v>12</v>
      </c>
      <c r="B529" s="53" t="s">
        <v>159</v>
      </c>
      <c r="C529" s="46" t="s">
        <v>40</v>
      </c>
      <c r="D529" s="46"/>
      <c r="E529" s="46"/>
      <c r="F529" s="61"/>
      <c r="G529" s="16">
        <f t="shared" ref="G529:L530" si="345">G530</f>
        <v>16756.2</v>
      </c>
      <c r="H529" s="16">
        <f t="shared" si="345"/>
        <v>0</v>
      </c>
      <c r="I529" s="16">
        <f t="shared" si="345"/>
        <v>16756.2</v>
      </c>
      <c r="J529" s="16">
        <f t="shared" si="345"/>
        <v>16756.2</v>
      </c>
      <c r="K529" s="16">
        <f t="shared" si="345"/>
        <v>0</v>
      </c>
      <c r="L529" s="16">
        <f t="shared" si="345"/>
        <v>16756.2</v>
      </c>
    </row>
    <row r="530" spans="1:12" ht="22.5">
      <c r="A530" s="71" t="s">
        <v>82</v>
      </c>
      <c r="B530" s="66" t="s">
        <v>160</v>
      </c>
      <c r="C530" s="13" t="s">
        <v>40</v>
      </c>
      <c r="D530" s="13" t="s">
        <v>8</v>
      </c>
      <c r="E530" s="13"/>
      <c r="F530" s="13"/>
      <c r="G530" s="15">
        <f t="shared" si="345"/>
        <v>16756.2</v>
      </c>
      <c r="H530" s="15">
        <f t="shared" si="345"/>
        <v>0</v>
      </c>
      <c r="I530" s="15">
        <f t="shared" si="345"/>
        <v>16756.2</v>
      </c>
      <c r="J530" s="15">
        <f t="shared" si="345"/>
        <v>16756.2</v>
      </c>
      <c r="K530" s="15">
        <f t="shared" si="345"/>
        <v>0</v>
      </c>
      <c r="L530" s="15">
        <f t="shared" si="345"/>
        <v>16756.2</v>
      </c>
    </row>
    <row r="531" spans="1:12" ht="22.5">
      <c r="A531" s="71"/>
      <c r="B531" s="21" t="s">
        <v>181</v>
      </c>
      <c r="C531" s="13" t="s">
        <v>40</v>
      </c>
      <c r="D531" s="13" t="s">
        <v>8</v>
      </c>
      <c r="E531" s="13" t="s">
        <v>182</v>
      </c>
      <c r="F531" s="14"/>
      <c r="G531" s="15">
        <f t="shared" ref="G531:L532" si="346">G532</f>
        <v>16756.2</v>
      </c>
      <c r="H531" s="15">
        <f t="shared" si="346"/>
        <v>0</v>
      </c>
      <c r="I531" s="15">
        <f t="shared" si="346"/>
        <v>16756.2</v>
      </c>
      <c r="J531" s="15">
        <f t="shared" si="346"/>
        <v>16756.2</v>
      </c>
      <c r="K531" s="15">
        <f t="shared" si="346"/>
        <v>0</v>
      </c>
      <c r="L531" s="15">
        <f t="shared" si="346"/>
        <v>16756.2</v>
      </c>
    </row>
    <row r="532" spans="1:12">
      <c r="A532" s="71"/>
      <c r="B532" s="21" t="s">
        <v>222</v>
      </c>
      <c r="C532" s="13" t="s">
        <v>40</v>
      </c>
      <c r="D532" s="13" t="s">
        <v>8</v>
      </c>
      <c r="E532" s="13" t="s">
        <v>194</v>
      </c>
      <c r="F532" s="14"/>
      <c r="G532" s="15">
        <f t="shared" si="346"/>
        <v>16756.2</v>
      </c>
      <c r="H532" s="15">
        <f t="shared" si="346"/>
        <v>0</v>
      </c>
      <c r="I532" s="15">
        <f t="shared" si="346"/>
        <v>16756.2</v>
      </c>
      <c r="J532" s="15">
        <f t="shared" si="346"/>
        <v>16756.2</v>
      </c>
      <c r="K532" s="15">
        <f t="shared" si="346"/>
        <v>0</v>
      </c>
      <c r="L532" s="15">
        <f t="shared" si="346"/>
        <v>16756.2</v>
      </c>
    </row>
    <row r="533" spans="1:12" ht="33.75">
      <c r="A533" s="49"/>
      <c r="B533" s="21" t="s">
        <v>152</v>
      </c>
      <c r="C533" s="13" t="s">
        <v>40</v>
      </c>
      <c r="D533" s="13" t="s">
        <v>8</v>
      </c>
      <c r="E533" s="13" t="s">
        <v>153</v>
      </c>
      <c r="F533" s="13"/>
      <c r="G533" s="15">
        <f t="shared" ref="G533" si="347">G534+G536+G538</f>
        <v>16756.2</v>
      </c>
      <c r="H533" s="15">
        <f t="shared" ref="H533:L533" si="348">H534+H536+H538</f>
        <v>0</v>
      </c>
      <c r="I533" s="15">
        <f t="shared" si="348"/>
        <v>16756.2</v>
      </c>
      <c r="J533" s="15">
        <f t="shared" si="348"/>
        <v>16756.2</v>
      </c>
      <c r="K533" s="15">
        <f t="shared" si="348"/>
        <v>0</v>
      </c>
      <c r="L533" s="15">
        <f t="shared" si="348"/>
        <v>16756.2</v>
      </c>
    </row>
    <row r="534" spans="1:12" ht="45">
      <c r="A534" s="49"/>
      <c r="B534" s="18" t="s">
        <v>154</v>
      </c>
      <c r="C534" s="13" t="s">
        <v>40</v>
      </c>
      <c r="D534" s="13" t="s">
        <v>8</v>
      </c>
      <c r="E534" s="13" t="s">
        <v>526</v>
      </c>
      <c r="F534" s="13"/>
      <c r="G534" s="15">
        <f t="shared" ref="G534:L534" si="349">G535</f>
        <v>4253.2</v>
      </c>
      <c r="H534" s="15">
        <f t="shared" si="349"/>
        <v>0</v>
      </c>
      <c r="I534" s="15">
        <f t="shared" si="349"/>
        <v>4253.2</v>
      </c>
      <c r="J534" s="15">
        <f t="shared" si="349"/>
        <v>4253.2</v>
      </c>
      <c r="K534" s="15">
        <f t="shared" si="349"/>
        <v>0</v>
      </c>
      <c r="L534" s="15">
        <f t="shared" si="349"/>
        <v>4253.2</v>
      </c>
    </row>
    <row r="535" spans="1:12">
      <c r="A535" s="49"/>
      <c r="B535" s="12" t="s">
        <v>83</v>
      </c>
      <c r="C535" s="13" t="s">
        <v>40</v>
      </c>
      <c r="D535" s="13" t="s">
        <v>8</v>
      </c>
      <c r="E535" s="13" t="s">
        <v>526</v>
      </c>
      <c r="F535" s="13" t="s">
        <v>84</v>
      </c>
      <c r="G535" s="15">
        <v>4253.2</v>
      </c>
      <c r="H535" s="15">
        <v>0</v>
      </c>
      <c r="I535" s="15">
        <f>G535+H535</f>
        <v>4253.2</v>
      </c>
      <c r="J535" s="15">
        <v>4253.2</v>
      </c>
      <c r="K535" s="15">
        <v>0</v>
      </c>
      <c r="L535" s="15">
        <f>J535+K535</f>
        <v>4253.2</v>
      </c>
    </row>
    <row r="536" spans="1:12" ht="45">
      <c r="A536" s="49"/>
      <c r="B536" s="20" t="s">
        <v>154</v>
      </c>
      <c r="C536" s="13" t="s">
        <v>40</v>
      </c>
      <c r="D536" s="13" t="s">
        <v>8</v>
      </c>
      <c r="E536" s="13" t="s">
        <v>155</v>
      </c>
      <c r="F536" s="13"/>
      <c r="G536" s="15">
        <f t="shared" ref="G536:L536" si="350">G537</f>
        <v>0</v>
      </c>
      <c r="H536" s="15">
        <f t="shared" si="350"/>
        <v>0</v>
      </c>
      <c r="I536" s="15">
        <f t="shared" si="350"/>
        <v>0</v>
      </c>
      <c r="J536" s="15">
        <f t="shared" si="350"/>
        <v>0</v>
      </c>
      <c r="K536" s="15">
        <f t="shared" si="350"/>
        <v>0</v>
      </c>
      <c r="L536" s="15">
        <f t="shared" si="350"/>
        <v>0</v>
      </c>
    </row>
    <row r="537" spans="1:12">
      <c r="A537" s="49"/>
      <c r="B537" s="21" t="s">
        <v>83</v>
      </c>
      <c r="C537" s="13" t="s">
        <v>40</v>
      </c>
      <c r="D537" s="13" t="s">
        <v>8</v>
      </c>
      <c r="E537" s="13" t="s">
        <v>155</v>
      </c>
      <c r="F537" s="13" t="s">
        <v>84</v>
      </c>
      <c r="G537" s="15">
        <v>0</v>
      </c>
      <c r="H537" s="15">
        <v>0</v>
      </c>
      <c r="I537" s="15">
        <f>G537+H537</f>
        <v>0</v>
      </c>
      <c r="J537" s="15">
        <v>0</v>
      </c>
      <c r="K537" s="15">
        <v>0</v>
      </c>
      <c r="L537" s="15">
        <f>J537+K537</f>
        <v>0</v>
      </c>
    </row>
    <row r="538" spans="1:12">
      <c r="A538" s="49"/>
      <c r="B538" s="20" t="s">
        <v>156</v>
      </c>
      <c r="C538" s="13" t="s">
        <v>40</v>
      </c>
      <c r="D538" s="13" t="s">
        <v>8</v>
      </c>
      <c r="E538" s="13" t="s">
        <v>157</v>
      </c>
      <c r="F538" s="13"/>
      <c r="G538" s="15">
        <f t="shared" ref="G538:L538" si="351">G539</f>
        <v>12503</v>
      </c>
      <c r="H538" s="15">
        <f t="shared" si="351"/>
        <v>0</v>
      </c>
      <c r="I538" s="15">
        <f t="shared" si="351"/>
        <v>12503</v>
      </c>
      <c r="J538" s="15">
        <f t="shared" si="351"/>
        <v>12503</v>
      </c>
      <c r="K538" s="15">
        <f t="shared" si="351"/>
        <v>0</v>
      </c>
      <c r="L538" s="15">
        <f t="shared" si="351"/>
        <v>12503</v>
      </c>
    </row>
    <row r="539" spans="1:12">
      <c r="A539" s="49"/>
      <c r="B539" s="21" t="s">
        <v>83</v>
      </c>
      <c r="C539" s="13" t="s">
        <v>40</v>
      </c>
      <c r="D539" s="13" t="s">
        <v>8</v>
      </c>
      <c r="E539" s="13" t="s">
        <v>157</v>
      </c>
      <c r="F539" s="13" t="s">
        <v>84</v>
      </c>
      <c r="G539" s="15">
        <v>12503</v>
      </c>
      <c r="H539" s="15"/>
      <c r="I539" s="15">
        <f>G539+H539</f>
        <v>12503</v>
      </c>
      <c r="J539" s="15">
        <v>12503</v>
      </c>
      <c r="K539" s="15"/>
      <c r="L539" s="15">
        <f>J539+K539</f>
        <v>12503</v>
      </c>
    </row>
    <row r="540" spans="1:12">
      <c r="A540" s="45">
        <v>13</v>
      </c>
      <c r="B540" s="72" t="s">
        <v>286</v>
      </c>
      <c r="C540" s="33"/>
      <c r="D540" s="33"/>
      <c r="E540" s="33"/>
      <c r="F540" s="33"/>
      <c r="G540" s="16">
        <v>9399.9999999999982</v>
      </c>
      <c r="H540" s="16">
        <f t="shared" ref="H540:L540" si="352">H541</f>
        <v>133.80000000000001</v>
      </c>
      <c r="I540" s="16">
        <f t="shared" si="352"/>
        <v>9533.7999999999975</v>
      </c>
      <c r="J540" s="16">
        <f t="shared" si="352"/>
        <v>19500</v>
      </c>
      <c r="K540" s="16">
        <f t="shared" si="352"/>
        <v>133.80000000000001</v>
      </c>
      <c r="L540" s="16">
        <f t="shared" si="352"/>
        <v>19633.8</v>
      </c>
    </row>
    <row r="541" spans="1:12">
      <c r="A541" s="45"/>
      <c r="B541" s="12" t="s">
        <v>439</v>
      </c>
      <c r="C541" s="13">
        <v>99</v>
      </c>
      <c r="D541" s="13">
        <v>99</v>
      </c>
      <c r="E541" s="13" t="s">
        <v>440</v>
      </c>
      <c r="F541" s="13"/>
      <c r="G541" s="15">
        <v>9399.9999999999982</v>
      </c>
      <c r="H541" s="15">
        <f>SUM(H542:H542)</f>
        <v>133.80000000000001</v>
      </c>
      <c r="I541" s="15">
        <f>SUM(I542:I542)</f>
        <v>9533.7999999999975</v>
      </c>
      <c r="J541" s="15">
        <f>SUM(J542:J542)</f>
        <v>19500</v>
      </c>
      <c r="K541" s="15">
        <f>SUM(K542:K542)</f>
        <v>133.80000000000001</v>
      </c>
      <c r="L541" s="15">
        <f>SUM(L542:L542)</f>
        <v>19633.8</v>
      </c>
    </row>
    <row r="542" spans="1:12">
      <c r="A542" s="45"/>
      <c r="B542" s="12" t="s">
        <v>441</v>
      </c>
      <c r="C542" s="13">
        <v>99</v>
      </c>
      <c r="D542" s="13">
        <v>99</v>
      </c>
      <c r="E542" s="13" t="s">
        <v>440</v>
      </c>
      <c r="F542" s="13" t="s">
        <v>442</v>
      </c>
      <c r="G542" s="23">
        <v>9399.9999999999982</v>
      </c>
      <c r="H542" s="23">
        <v>133.80000000000001</v>
      </c>
      <c r="I542" s="15">
        <f>G542+H542</f>
        <v>9533.7999999999975</v>
      </c>
      <c r="J542" s="23">
        <f>19500</f>
        <v>19500</v>
      </c>
      <c r="K542" s="23">
        <v>133.80000000000001</v>
      </c>
      <c r="L542" s="15">
        <f>J542+K542</f>
        <v>19633.8</v>
      </c>
    </row>
    <row r="543" spans="1:12">
      <c r="A543" s="45"/>
      <c r="B543" s="84" t="s">
        <v>85</v>
      </c>
      <c r="C543" s="85"/>
      <c r="D543" s="85"/>
      <c r="E543" s="85"/>
      <c r="F543" s="86"/>
      <c r="G543" s="59">
        <f t="shared" ref="G543:L543" si="353">G9+G151+G159+G182+G223+G277+G430+G471+G504+G520+G529+G540</f>
        <v>1001870.4999999998</v>
      </c>
      <c r="H543" s="59">
        <f t="shared" si="353"/>
        <v>-129.99999999999994</v>
      </c>
      <c r="I543" s="59">
        <f t="shared" si="353"/>
        <v>1001740.4999999999</v>
      </c>
      <c r="J543" s="59">
        <f t="shared" si="353"/>
        <v>934834.6</v>
      </c>
      <c r="K543" s="59">
        <f t="shared" si="353"/>
        <v>662.59999999999991</v>
      </c>
      <c r="L543" s="59">
        <f t="shared" si="353"/>
        <v>935497.2</v>
      </c>
    </row>
    <row r="544" spans="1:12">
      <c r="I544" s="73"/>
      <c r="J544" s="74"/>
    </row>
  </sheetData>
  <mergeCells count="5">
    <mergeCell ref="B543:F543"/>
    <mergeCell ref="B1:L1"/>
    <mergeCell ref="B3:L3"/>
    <mergeCell ref="A5:L5"/>
    <mergeCell ref="F6:L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2024</vt:lpstr>
      <vt:lpstr>2025-2026</vt:lpstr>
      <vt:lpstr>'2024'!Область_печати</vt:lpstr>
      <vt:lpstr>'2025-2026'!Область_печати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2023-12-04T09:13:12Z</cp:lastPrinted>
  <dcterms:created xsi:type="dcterms:W3CDTF">2014-10-07T08:03:00Z</dcterms:created>
  <dcterms:modified xsi:type="dcterms:W3CDTF">2024-05-28T05:31:49Z</dcterms:modified>
</cp:coreProperties>
</file>