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\Прогноз 2021-2023\Прогноз\Для размещения\"/>
    </mc:Choice>
  </mc:AlternateContent>
  <xr:revisionPtr revIDLastSave="0" documentId="13_ncr:1_{CCA8B99E-E569-4B77-87F9-54DB078FC75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Оценка предварительных  итогов " sheetId="2" r:id="rId1"/>
    <sheet name="прогноз" sheetId="6" r:id="rId2"/>
  </sheets>
  <definedNames>
    <definedName name="Excel_BuiltIn_Print_Titles_1_1">#REF!</definedName>
    <definedName name="_xlnm.Print_Titles" localSheetId="0">'Оценка предварительных  итогов '!$8:$11</definedName>
    <definedName name="_xlnm.Print_Titles" localSheetId="1">прогноз!$6:$9</definedName>
    <definedName name="_xlnm.Print_Area" localSheetId="0">'Оценка предварительных  итогов '!$A$1:$J$47</definedName>
    <definedName name="_xlnm.Print_Area" localSheetId="1">прогноз!$A$1:$O$53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6" i="6" l="1"/>
  <c r="O52" i="6"/>
  <c r="N52" i="6"/>
  <c r="I52" i="6"/>
  <c r="G52" i="6"/>
  <c r="E52" i="6"/>
  <c r="I51" i="6"/>
  <c r="G51" i="6"/>
  <c r="E51" i="6"/>
  <c r="K49" i="6"/>
  <c r="M49" i="6" s="1"/>
  <c r="O49" i="6" s="1"/>
  <c r="J49" i="6"/>
  <c r="I49" i="6"/>
  <c r="G49" i="6"/>
  <c r="E49" i="6"/>
  <c r="I48" i="6"/>
  <c r="G48" i="6"/>
  <c r="E48" i="6"/>
  <c r="N46" i="6"/>
  <c r="M46" i="6"/>
  <c r="L46" i="6"/>
  <c r="K46" i="6"/>
  <c r="J46" i="6"/>
  <c r="H46" i="6"/>
  <c r="F46" i="6"/>
  <c r="I45" i="6"/>
  <c r="G45" i="6"/>
  <c r="E45" i="6"/>
  <c r="I44" i="6"/>
  <c r="G44" i="6"/>
  <c r="E44" i="6"/>
  <c r="I43" i="6"/>
  <c r="G43" i="6"/>
  <c r="E43" i="6"/>
  <c r="I42" i="6"/>
  <c r="G42" i="6"/>
  <c r="E42" i="6"/>
  <c r="I41" i="6"/>
  <c r="D41" i="6"/>
  <c r="C41" i="6"/>
  <c r="C40" i="6" s="1"/>
  <c r="C46" i="6" s="1"/>
  <c r="I40" i="6"/>
  <c r="O38" i="6"/>
  <c r="I38" i="6"/>
  <c r="G38" i="6"/>
  <c r="E38" i="6"/>
  <c r="O37" i="6"/>
  <c r="N37" i="6"/>
  <c r="I37" i="6"/>
  <c r="G37" i="6"/>
  <c r="E37" i="6"/>
  <c r="I35" i="6"/>
  <c r="G35" i="6"/>
  <c r="E35" i="6"/>
  <c r="O34" i="6"/>
  <c r="N34" i="6"/>
  <c r="I34" i="6"/>
  <c r="G34" i="6"/>
  <c r="E34" i="6"/>
  <c r="M33" i="6"/>
  <c r="L33" i="6"/>
  <c r="I33" i="6"/>
  <c r="G33" i="6"/>
  <c r="E33" i="6"/>
  <c r="M32" i="6"/>
  <c r="O32" i="6" s="1"/>
  <c r="L32" i="6"/>
  <c r="I32" i="6"/>
  <c r="G32" i="6"/>
  <c r="E32" i="6"/>
  <c r="K27" i="6"/>
  <c r="J27" i="6"/>
  <c r="I27" i="6"/>
  <c r="G27" i="6"/>
  <c r="E27" i="6"/>
  <c r="K25" i="6"/>
  <c r="J25" i="6"/>
  <c r="J26" i="6" s="1"/>
  <c r="I25" i="6"/>
  <c r="G25" i="6"/>
  <c r="E25" i="6"/>
  <c r="I22" i="6"/>
  <c r="G22" i="6"/>
  <c r="E22" i="6"/>
  <c r="N13" i="6"/>
  <c r="M13" i="6"/>
  <c r="K13" i="6"/>
  <c r="I13" i="6"/>
  <c r="G13" i="6"/>
  <c r="E13" i="6"/>
  <c r="I11" i="6"/>
  <c r="G11" i="6"/>
  <c r="E11" i="6"/>
  <c r="J22" i="6" l="1"/>
  <c r="J23" i="6" s="1"/>
  <c r="E41" i="6"/>
  <c r="D40" i="6"/>
  <c r="D46" i="6" s="1"/>
  <c r="E46" i="6" s="1"/>
  <c r="G41" i="6"/>
  <c r="O33" i="6"/>
  <c r="O13" i="6"/>
  <c r="K28" i="6"/>
  <c r="E40" i="6"/>
  <c r="I46" i="6"/>
  <c r="M25" i="6"/>
  <c r="K26" i="6"/>
  <c r="N32" i="6"/>
  <c r="L49" i="6"/>
  <c r="K22" i="6"/>
  <c r="L27" i="6"/>
  <c r="J28" i="6"/>
  <c r="N33" i="6"/>
  <c r="L25" i="6"/>
  <c r="J22" i="2"/>
  <c r="G40" i="6" l="1"/>
  <c r="G46" i="6"/>
  <c r="N49" i="6"/>
  <c r="L28" i="6"/>
  <c r="N27" i="6"/>
  <c r="M27" i="6"/>
  <c r="M22" i="6" s="1"/>
  <c r="L26" i="6"/>
  <c r="N25" i="6"/>
  <c r="L22" i="6"/>
  <c r="K23" i="6"/>
  <c r="M26" i="6"/>
  <c r="O25" i="6"/>
  <c r="M23" i="6" l="1"/>
  <c r="L23" i="6"/>
  <c r="M28" i="6"/>
  <c r="N28" i="6"/>
  <c r="O27" i="6"/>
  <c r="O26" i="6"/>
  <c r="N26" i="6"/>
  <c r="N22" i="6"/>
  <c r="N23" i="6" l="1"/>
  <c r="O28" i="6"/>
  <c r="O22" i="6"/>
  <c r="O23" i="6" l="1"/>
  <c r="J46" i="2" l="1"/>
  <c r="G15" i="2"/>
  <c r="H15" i="2"/>
  <c r="G16" i="2"/>
  <c r="H16" i="2"/>
  <c r="J24" i="2"/>
  <c r="J13" i="2"/>
  <c r="J15" i="2"/>
  <c r="G18" i="2"/>
  <c r="H18" i="2"/>
  <c r="G20" i="2"/>
  <c r="H20" i="2"/>
  <c r="G22" i="2"/>
  <c r="H22" i="2"/>
  <c r="G26" i="2"/>
  <c r="J27" i="2"/>
  <c r="J29" i="2"/>
  <c r="G34" i="2"/>
  <c r="H34" i="2"/>
  <c r="J34" i="2"/>
  <c r="G35" i="2"/>
  <c r="H35" i="2"/>
  <c r="J35" i="2"/>
  <c r="G36" i="2"/>
  <c r="H36" i="2"/>
  <c r="J36" i="2"/>
  <c r="G37" i="2"/>
  <c r="H37" i="2"/>
  <c r="J37" i="2"/>
  <c r="G39" i="2"/>
  <c r="H39" i="2"/>
  <c r="J39" i="2"/>
  <c r="J40" i="2"/>
  <c r="J42" i="2"/>
  <c r="J43" i="2"/>
  <c r="J44" i="2"/>
  <c r="G46" i="2"/>
  <c r="H46" i="2"/>
  <c r="G47" i="2"/>
  <c r="H47" i="2"/>
  <c r="J47" i="2"/>
</calcChain>
</file>

<file path=xl/sharedStrings.xml><?xml version="1.0" encoding="utf-8"?>
<sst xmlns="http://schemas.openxmlformats.org/spreadsheetml/2006/main" count="213" uniqueCount="107">
  <si>
    <t>Показатели</t>
  </si>
  <si>
    <t>Единица измерения</t>
  </si>
  <si>
    <t>вариант 1</t>
  </si>
  <si>
    <t>вариант 2</t>
  </si>
  <si>
    <t>1. Демографические показатели</t>
  </si>
  <si>
    <t>Численность постоянного населения (среднегодовая) - всего</t>
  </si>
  <si>
    <t>тыс. человек</t>
  </si>
  <si>
    <t>2.  Промышленное производство</t>
  </si>
  <si>
    <t>млн. руб. в ценах соответствующих лет</t>
  </si>
  <si>
    <t>Индекс промышленного производства (РАЗДЕЛ C: Добыча полезных ископаемых+РАЗДЕЛ D: Обрабатывающие производства+РАЗДЕЛ E: Производство и распределение электроэнергии, газа и воды)</t>
  </si>
  <si>
    <t>% к аналогичному периоду предыдущего года</t>
  </si>
  <si>
    <t>2.1.Добыча полезных ископаемых</t>
  </si>
  <si>
    <t>2.2. Обрабатывающие производства</t>
  </si>
  <si>
    <t>2.3. Производство и распределение электроэнергии, газа и воды</t>
  </si>
  <si>
    <t>3. Сельское хозяйство</t>
  </si>
  <si>
    <t>Объем продукции сельского хозяйства в хозяйствах всех категорий</t>
  </si>
  <si>
    <t>млн.руб. в ценах соответствующих лет</t>
  </si>
  <si>
    <t>Индекс производства продукции сельского хозяйства в хозяйствах всех категорий</t>
  </si>
  <si>
    <t>в том числе:</t>
  </si>
  <si>
    <t>Растениеводство</t>
  </si>
  <si>
    <t>Индекс производства продукции растениеводства</t>
  </si>
  <si>
    <t>Животноводство</t>
  </si>
  <si>
    <t>Индекс производства продукции животноводства</t>
  </si>
  <si>
    <t>Количество индивидуальных предпринимателей</t>
  </si>
  <si>
    <t>Объем инвестиций в основной капитал за счет всех источников финансирования, млн.руб.</t>
  </si>
  <si>
    <t>Ввод в эксплуатацию жилых домов за счет всех источников финансирования</t>
  </si>
  <si>
    <t>тыс.кв.м общей площади</t>
  </si>
  <si>
    <t xml:space="preserve"> млн.руб.</t>
  </si>
  <si>
    <t>Уровень зарегистрированной безработицы к трудоспособному населению</t>
  </si>
  <si>
    <t>%</t>
  </si>
  <si>
    <t>рублей</t>
  </si>
  <si>
    <t>-</t>
  </si>
  <si>
    <t>Темп роста, % к анологичному периоду предыдущего года**</t>
  </si>
  <si>
    <t>1 полугодие</t>
  </si>
  <si>
    <t>факт</t>
  </si>
  <si>
    <t xml:space="preserve">сравнение значений </t>
  </si>
  <si>
    <t>Относительное расхождение фактического значения от прогнозного отчетного периода, %*</t>
  </si>
  <si>
    <t>х</t>
  </si>
  <si>
    <t>Объем отгруженных товаров собственного производства, выполненных собственными силами работ и услуг (по видам деятельности: Добыча полезных ископаемых - С, Обрабатывающие производства - D, Производство и распределение электроэнергии, газа и воды - Е), по п</t>
  </si>
  <si>
    <t>4. Рынок товаров и услуг</t>
  </si>
  <si>
    <t>5. Малое предпринимательство</t>
  </si>
  <si>
    <t>единиц</t>
  </si>
  <si>
    <t>Среднесписочная численность работников (без внешних совместителей) , занятых на малых предприятиях - всего</t>
  </si>
  <si>
    <t>чел</t>
  </si>
  <si>
    <t>6. Инвестиции</t>
  </si>
  <si>
    <t>7.  Финансы</t>
  </si>
  <si>
    <t>9. Труд и занятость</t>
  </si>
  <si>
    <t xml:space="preserve"> год</t>
  </si>
  <si>
    <t xml:space="preserve"> оценка год</t>
  </si>
  <si>
    <t>Прогноз</t>
  </si>
  <si>
    <t>тыс.человек</t>
  </si>
  <si>
    <t>млн.руб.</t>
  </si>
  <si>
    <t>Индекс промышленного производства</t>
  </si>
  <si>
    <t>2.1. Добыча полезных ископаемых</t>
  </si>
  <si>
    <t>Продукция сельского хозяйства во всех категориях хозяйств</t>
  </si>
  <si>
    <t>Продукция растениеводства</t>
  </si>
  <si>
    <t>Продукция животноводства</t>
  </si>
  <si>
    <t>Количество субъектов МП (включая микропредприятия) - всего по состоянию на конец отчетного периода</t>
  </si>
  <si>
    <t xml:space="preserve"> единиц</t>
  </si>
  <si>
    <t>человек</t>
  </si>
  <si>
    <t>тыс.кв.м общ.площ.</t>
  </si>
  <si>
    <t>1 полугодие (факт)</t>
  </si>
  <si>
    <t xml:space="preserve"> человек</t>
  </si>
  <si>
    <t>Средняя численность работников списочного состава (без внешних совместителей) малых предприятий (без микропредприятий)</t>
  </si>
  <si>
    <t>Оборот по малым предприятиям (без микропредприятий)</t>
  </si>
  <si>
    <t xml:space="preserve"> </t>
  </si>
  <si>
    <t>Уровень зарегистрированной безработицы</t>
  </si>
  <si>
    <t>Оборот малых предприятий</t>
  </si>
  <si>
    <t>Индекс потребительских цен на конец года</t>
  </si>
  <si>
    <t>% к декабрю предыдущего года</t>
  </si>
  <si>
    <t>Количество малых предприятий (включая микропредприятия) - всего по состоянию на конец года</t>
  </si>
  <si>
    <t>Налоговые и неналоговые доходы</t>
  </si>
  <si>
    <t>Стоимость основных фондов для целей налогообложения</t>
  </si>
  <si>
    <t>8. Труд и занятость</t>
  </si>
  <si>
    <t>2017 год</t>
  </si>
  <si>
    <t xml:space="preserve">2.  Промышленное производство </t>
  </si>
  <si>
    <t xml:space="preserve">5. Малое и среднее предпринимательство </t>
  </si>
  <si>
    <t xml:space="preserve">Среднемесячная заработная плата работников </t>
  </si>
  <si>
    <t>2018 год</t>
  </si>
  <si>
    <t>Темп роста 2019/2018 гг, %</t>
  </si>
  <si>
    <t>Среднемесячная  заработная плата работников (по крупным и средним)</t>
  </si>
  <si>
    <t>Фонд оплаты труда для целей налогообложения (по крупным и средним)</t>
  </si>
  <si>
    <t>Фонд оплаты труда для целей налогообложения (по крупным и средним предприятиям)</t>
  </si>
  <si>
    <t>Доходы местного бюджета,</t>
  </si>
  <si>
    <t>Собственные доходы бюджета</t>
  </si>
  <si>
    <t>Налоговые доходы</t>
  </si>
  <si>
    <t>Неналоговые доходы</t>
  </si>
  <si>
    <t>Безвозмездные поступления от бюджетов других уровней</t>
  </si>
  <si>
    <t>Расходы местного бюджета</t>
  </si>
  <si>
    <t>Дефецит(-),профицит(+) бюджета</t>
  </si>
  <si>
    <t>Прогноз  социально-экономического развития МО "Чемальский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2021 год плановый период 2022 и 2023 годов</t>
  </si>
  <si>
    <t>2020 оценка</t>
  </si>
  <si>
    <t>2019 год</t>
  </si>
  <si>
    <t>Темп роста 2018/2017гг, %</t>
  </si>
  <si>
    <t>Темп роста 2020/2019 гг, %</t>
  </si>
  <si>
    <t>Индекс производства - раздел С "Обрабатывающие производства"</t>
  </si>
  <si>
    <t>Индекс производства - раздел Е "Добыча полезных ископаемых"</t>
  </si>
  <si>
    <t>Индекс производства - раздел Д "Производство и распределение электроэнергии, газа и воды"</t>
  </si>
  <si>
    <t>Стоимость основных фондов организаций муниципальной формы собственности для целей налогообложения</t>
  </si>
  <si>
    <t>2019 год (факт)</t>
  </si>
  <si>
    <t>2020г</t>
  </si>
  <si>
    <t>Оценка текущего состояния и ожидаемые итоги социально-экономического развития МО "Чемальский район" в 2020 году</t>
  </si>
  <si>
    <t>Индекс производства - РАЗДЕЛ D: Производство и распределение электроэнергии, газа и воды</t>
  </si>
  <si>
    <t>Индекс производства - РАЗДЕЛ С: Обрабатывающие производства</t>
  </si>
  <si>
    <t>Индекс производства - РАЗДЕЛ Е: Добыча полезных ископаемых</t>
  </si>
  <si>
    <t xml:space="preserve">Приложение №2                                                                                                                                                        к Прогнозу социально-экономического развития Чемальского района
на 2021 год и плановый период 2022 и 2023 годов, одобренному постановлением администрации Чемальского района от 23.10.2020 г. №147
</t>
  </si>
  <si>
    <t xml:space="preserve">Приложение №1                                                                       к Прогнозу
социально-экономического развития Чемальского района
на 2021 год и плановый период 2022 и 2023 годов, одобренному постановлением администрации Чемальского района от 23.10.2020 г. №147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</si>
</sst>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7">
    <xf numFmtId="0" fontId="0" fillId="0" borderId="0"/>
    <xf numFmtId="0" fontId="15" fillId="0" borderId="0"/>
    <xf numFmtId="0" fontId="2" fillId="0" borderId="0"/>
    <xf numFmtId="0" fontId="14" fillId="0" borderId="0"/>
    <xf numFmtId="0" fontId="5" fillId="0" borderId="0"/>
    <xf numFmtId="0" fontId="1" fillId="0" borderId="0"/>
    <xf numFmtId="0" fontId="15" fillId="0" borderId="0"/>
  </cellStyleXfs>
  <cellXfs count="127">
    <xf numFmtId="0" fontId="0" fillId="0" borderId="0" xfId="0"/>
    <xf numFmtId="0" fontId="3" fillId="0" borderId="0" xfId="5" applyFont="1" applyFill="1" applyBorder="1"/>
    <xf numFmtId="0" fontId="3" fillId="0" borderId="0" xfId="4" applyFont="1" applyFill="1"/>
    <xf numFmtId="0" fontId="3" fillId="0" borderId="0" xfId="5" applyFont="1" applyFill="1" applyProtection="1">
      <protection hidden="1"/>
    </xf>
    <xf numFmtId="0" fontId="3" fillId="0" borderId="0" xfId="4" applyFont="1"/>
    <xf numFmtId="0" fontId="8" fillId="0" borderId="0" xfId="2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/>
    </xf>
    <xf numFmtId="0" fontId="3" fillId="0" borderId="0" xfId="4" applyFont="1" applyFill="1" applyBorder="1"/>
    <xf numFmtId="0" fontId="9" fillId="0" borderId="0" xfId="5" applyFont="1" applyFill="1" applyBorder="1"/>
    <xf numFmtId="164" fontId="3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0" xfId="5" applyFont="1" applyFill="1" applyBorder="1" applyAlignment="1" applyProtection="1">
      <alignment horizontal="left" vertical="center" wrapText="1"/>
    </xf>
    <xf numFmtId="0" fontId="9" fillId="0" borderId="0" xfId="4" applyFont="1" applyFill="1"/>
    <xf numFmtId="0" fontId="10" fillId="0" borderId="2" xfId="0" applyFont="1" applyBorder="1" applyAlignment="1">
      <alignment vertical="center" wrapText="1"/>
    </xf>
    <xf numFmtId="164" fontId="4" fillId="0" borderId="0" xfId="1" applyNumberFormat="1" applyFont="1"/>
    <xf numFmtId="164" fontId="4" fillId="0" borderId="3" xfId="6" applyNumberFormat="1" applyFont="1" applyFill="1" applyBorder="1" applyAlignment="1" applyProtection="1">
      <alignment horizontal="justify" vertical="center" wrapText="1"/>
    </xf>
    <xf numFmtId="164" fontId="4" fillId="0" borderId="3" xfId="6" applyNumberFormat="1" applyFont="1" applyFill="1" applyBorder="1" applyAlignment="1" applyProtection="1">
      <alignment horizontal="center" vertical="center" wrapText="1"/>
    </xf>
    <xf numFmtId="164" fontId="4" fillId="0" borderId="4" xfId="6" applyNumberFormat="1" applyFont="1" applyFill="1" applyBorder="1" applyAlignment="1" applyProtection="1">
      <alignment horizontal="center" vertical="center" wrapText="1"/>
    </xf>
    <xf numFmtId="164" fontId="4" fillId="0" borderId="5" xfId="6" applyNumberFormat="1" applyFont="1" applyFill="1" applyBorder="1" applyAlignment="1" applyProtection="1">
      <alignment horizontal="justify" vertical="center" wrapText="1"/>
    </xf>
    <xf numFmtId="164" fontId="4" fillId="0" borderId="6" xfId="6" applyNumberFormat="1" applyFont="1" applyFill="1" applyBorder="1" applyAlignment="1" applyProtection="1">
      <alignment horizontal="center" vertical="center" wrapText="1"/>
    </xf>
    <xf numFmtId="164" fontId="12" fillId="0" borderId="3" xfId="6" applyNumberFormat="1" applyFont="1" applyFill="1" applyBorder="1" applyAlignment="1" applyProtection="1">
      <alignment horizontal="center" vertical="center" wrapText="1"/>
    </xf>
    <xf numFmtId="164" fontId="12" fillId="0" borderId="0" xfId="1" applyNumberFormat="1" applyFont="1" applyFill="1"/>
    <xf numFmtId="164" fontId="4" fillId="0" borderId="0" xfId="1" applyNumberFormat="1" applyFont="1" applyFill="1"/>
    <xf numFmtId="164" fontId="4" fillId="0" borderId="4" xfId="6" applyNumberFormat="1" applyFont="1" applyFill="1" applyBorder="1" applyAlignment="1" applyProtection="1">
      <alignment horizontal="justify" vertical="center" wrapText="1"/>
      <protection hidden="1"/>
    </xf>
    <xf numFmtId="164" fontId="4" fillId="0" borderId="4" xfId="6" applyNumberFormat="1" applyFont="1" applyFill="1" applyBorder="1" applyAlignment="1" applyProtection="1">
      <alignment horizontal="justify" vertical="center" wrapText="1"/>
    </xf>
    <xf numFmtId="164" fontId="4" fillId="0" borderId="3" xfId="1" applyNumberFormat="1" applyFont="1" applyFill="1" applyBorder="1" applyAlignment="1">
      <alignment horizontal="center" vertical="center"/>
    </xf>
    <xf numFmtId="164" fontId="4" fillId="3" borderId="0" xfId="1" applyNumberFormat="1" applyFont="1" applyFill="1" applyAlignment="1">
      <alignment horizontal="center" vertical="center" wrapText="1"/>
    </xf>
    <xf numFmtId="0" fontId="3" fillId="2" borderId="0" xfId="4" applyFont="1" applyFill="1"/>
    <xf numFmtId="0" fontId="3" fillId="2" borderId="3" xfId="5" applyFont="1" applyFill="1" applyBorder="1" applyAlignment="1" applyProtection="1">
      <alignment horizontal="justify" vertical="center" wrapText="1"/>
    </xf>
    <xf numFmtId="0" fontId="3" fillId="2" borderId="3" xfId="5" applyFont="1" applyFill="1" applyBorder="1" applyAlignment="1" applyProtection="1">
      <alignment horizontal="center" vertical="center" wrapText="1"/>
    </xf>
    <xf numFmtId="164" fontId="4" fillId="2" borderId="3" xfId="6" applyNumberFormat="1" applyFont="1" applyFill="1" applyBorder="1" applyAlignment="1" applyProtection="1">
      <alignment horizontal="justify" vertical="center" wrapText="1"/>
    </xf>
    <xf numFmtId="164" fontId="4" fillId="2" borderId="3" xfId="6" applyNumberFormat="1" applyFont="1" applyFill="1" applyBorder="1" applyAlignment="1" applyProtection="1">
      <alignment horizontal="center" vertical="center" wrapText="1"/>
    </xf>
    <xf numFmtId="164" fontId="17" fillId="0" borderId="3" xfId="1" applyNumberFormat="1" applyFont="1" applyFill="1" applyBorder="1" applyAlignment="1">
      <alignment horizontal="center" vertical="center" wrapText="1"/>
    </xf>
    <xf numFmtId="164" fontId="17" fillId="0" borderId="3" xfId="1" applyNumberFormat="1" applyFont="1" applyFill="1" applyBorder="1"/>
    <xf numFmtId="0" fontId="3" fillId="0" borderId="3" xfId="5" applyFont="1" applyFill="1" applyBorder="1" applyAlignment="1" applyProtection="1">
      <alignment horizontal="justify" vertical="center" wrapText="1"/>
      <protection hidden="1"/>
    </xf>
    <xf numFmtId="0" fontId="3" fillId="0" borderId="3" xfId="5" applyFont="1" applyFill="1" applyBorder="1" applyAlignment="1" applyProtection="1">
      <alignment horizontal="center" vertical="center" wrapText="1"/>
    </xf>
    <xf numFmtId="2" fontId="3" fillId="0" borderId="3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5" applyFont="1" applyFill="1" applyBorder="1" applyAlignment="1" applyProtection="1">
      <alignment horizontal="justify" vertical="center" wrapText="1"/>
    </xf>
    <xf numFmtId="2" fontId="13" fillId="0" borderId="3" xfId="5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11" fillId="0" borderId="2" xfId="0" applyFont="1" applyFill="1" applyBorder="1" applyAlignment="1">
      <alignment vertical="center"/>
    </xf>
    <xf numFmtId="2" fontId="4" fillId="0" borderId="3" xfId="3" applyNumberFormat="1" applyFont="1" applyFill="1" applyBorder="1" applyAlignment="1">
      <alignment horizontal="center" vertical="center" wrapText="1"/>
    </xf>
    <xf numFmtId="164" fontId="4" fillId="0" borderId="3" xfId="6" applyNumberFormat="1" applyFont="1" applyFill="1" applyBorder="1" applyAlignment="1">
      <alignment horizontal="center" vertical="center" wrapText="1"/>
    </xf>
    <xf numFmtId="164" fontId="12" fillId="0" borderId="3" xfId="6" applyNumberFormat="1" applyFont="1" applyFill="1" applyBorder="1" applyAlignment="1" applyProtection="1">
      <alignment horizontal="center" vertical="center" wrapText="1"/>
      <protection locked="0"/>
    </xf>
    <xf numFmtId="164" fontId="4" fillId="0" borderId="3" xfId="6" applyNumberFormat="1" applyFont="1" applyFill="1" applyBorder="1" applyAlignment="1" applyProtection="1">
      <alignment horizontal="center" vertical="center" wrapText="1"/>
      <protection locked="0"/>
    </xf>
    <xf numFmtId="164" fontId="12" fillId="0" borderId="3" xfId="1" applyNumberFormat="1" applyFont="1" applyFill="1" applyBorder="1" applyAlignment="1">
      <alignment horizontal="center" vertical="center" wrapText="1"/>
    </xf>
    <xf numFmtId="164" fontId="12" fillId="0" borderId="3" xfId="1" applyNumberFormat="1" applyFont="1" applyFill="1" applyBorder="1"/>
    <xf numFmtId="164" fontId="4" fillId="0" borderId="3" xfId="1" applyNumberFormat="1" applyFont="1" applyFill="1" applyBorder="1" applyAlignment="1">
      <alignment horizontal="center" vertical="center" wrapText="1"/>
    </xf>
    <xf numFmtId="164" fontId="18" fillId="0" borderId="3" xfId="1" applyNumberFormat="1" applyFont="1" applyFill="1" applyBorder="1" applyAlignment="1">
      <alignment horizontal="center" vertical="center" wrapText="1"/>
    </xf>
    <xf numFmtId="164" fontId="18" fillId="0" borderId="3" xfId="1" applyNumberFormat="1" applyFont="1" applyFill="1" applyBorder="1"/>
    <xf numFmtId="1" fontId="4" fillId="0" borderId="3" xfId="1" applyNumberFormat="1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/>
    </xf>
    <xf numFmtId="164" fontId="18" fillId="0" borderId="3" xfId="6" applyNumberFormat="1" applyFont="1" applyFill="1" applyBorder="1" applyAlignment="1">
      <alignment horizontal="center" vertical="center" wrapText="1"/>
    </xf>
    <xf numFmtId="0" fontId="4" fillId="0" borderId="0" xfId="4" applyFont="1" applyFill="1" applyAlignment="1"/>
    <xf numFmtId="0" fontId="8" fillId="0" borderId="3" xfId="2" applyFont="1" applyFill="1" applyBorder="1" applyAlignment="1" applyProtection="1">
      <alignment horizontal="center" vertical="center" wrapText="1"/>
      <protection hidden="1"/>
    </xf>
    <xf numFmtId="2" fontId="3" fillId="0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4" applyFont="1" applyFill="1" applyBorder="1"/>
    <xf numFmtId="0" fontId="16" fillId="0" borderId="0" xfId="0" applyFont="1" applyFill="1"/>
    <xf numFmtId="0" fontId="3" fillId="0" borderId="8" xfId="5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164" fontId="4" fillId="0" borderId="7" xfId="6" applyNumberFormat="1" applyFont="1" applyFill="1" applyBorder="1" applyAlignment="1" applyProtection="1">
      <alignment horizontal="center" vertical="center" wrapText="1"/>
      <protection locked="0"/>
    </xf>
    <xf numFmtId="164" fontId="17" fillId="0" borderId="3" xfId="6" applyNumberFormat="1" applyFont="1" applyFill="1" applyBorder="1" applyAlignment="1">
      <alignment horizontal="center" vertical="center" wrapText="1"/>
    </xf>
    <xf numFmtId="164" fontId="20" fillId="0" borderId="3" xfId="6" applyNumberFormat="1" applyFont="1" applyFill="1" applyBorder="1" applyAlignment="1">
      <alignment horizontal="center" vertical="center" wrapText="1"/>
    </xf>
    <xf numFmtId="164" fontId="12" fillId="0" borderId="7" xfId="6" applyNumberFormat="1" applyFont="1" applyFill="1" applyBorder="1" applyAlignment="1" applyProtection="1">
      <alignment horizontal="center" vertical="center" wrapText="1"/>
      <protection locked="0"/>
    </xf>
    <xf numFmtId="164" fontId="12" fillId="0" borderId="3" xfId="6" applyNumberFormat="1" applyFont="1" applyFill="1" applyBorder="1" applyAlignment="1">
      <alignment horizontal="center" vertical="center" wrapText="1"/>
    </xf>
    <xf numFmtId="164" fontId="17" fillId="0" borderId="3" xfId="6" applyNumberFormat="1" applyFont="1" applyFill="1" applyBorder="1" applyAlignment="1" applyProtection="1">
      <alignment horizontal="center" vertical="center" wrapText="1"/>
      <protection locked="0"/>
    </xf>
    <xf numFmtId="164" fontId="4" fillId="0" borderId="3" xfId="3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Alignment="1">
      <alignment horizontal="center" vertical="center" wrapText="1"/>
    </xf>
    <xf numFmtId="164" fontId="12" fillId="0" borderId="3" xfId="6" applyNumberFormat="1" applyFont="1" applyFill="1" applyBorder="1" applyAlignment="1" applyProtection="1">
      <alignment horizontal="justify" vertical="center" wrapText="1"/>
    </xf>
    <xf numFmtId="164" fontId="4" fillId="0" borderId="8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/>
    <xf numFmtId="0" fontId="8" fillId="0" borderId="0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 applyProtection="1">
      <alignment horizontal="center" vertical="center" wrapText="1"/>
      <protection hidden="1"/>
    </xf>
    <xf numFmtId="0" fontId="3" fillId="0" borderId="0" xfId="5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 vertical="center"/>
    </xf>
    <xf numFmtId="0" fontId="8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2" applyFont="1" applyFill="1" applyBorder="1" applyAlignment="1" applyProtection="1">
      <alignment horizontal="center" vertical="center" wrapText="1"/>
      <protection hidden="1"/>
    </xf>
    <xf numFmtId="0" fontId="3" fillId="2" borderId="3" xfId="5" applyFont="1" applyFill="1" applyBorder="1" applyAlignment="1" applyProtection="1">
      <alignment horizontal="center" vertical="center" wrapText="1"/>
      <protection hidden="1"/>
    </xf>
    <xf numFmtId="0" fontId="4" fillId="0" borderId="0" xfId="4" applyFont="1" applyFill="1" applyAlignment="1">
      <alignment horizontal="center" vertical="top" wrapText="1"/>
    </xf>
    <xf numFmtId="0" fontId="3" fillId="0" borderId="1" xfId="5" applyFont="1" applyFill="1" applyBorder="1" applyAlignment="1">
      <alignment horizontal="center"/>
    </xf>
    <xf numFmtId="0" fontId="8" fillId="0" borderId="8" xfId="2" applyFont="1" applyFill="1" applyBorder="1" applyAlignment="1" applyProtection="1">
      <alignment horizontal="center" vertical="center" wrapText="1"/>
      <protection hidden="1"/>
    </xf>
    <xf numFmtId="0" fontId="8" fillId="0" borderId="10" xfId="2" applyFont="1" applyFill="1" applyBorder="1" applyAlignment="1" applyProtection="1">
      <alignment horizontal="center" vertical="center" wrapText="1"/>
      <protection hidden="1"/>
    </xf>
    <xf numFmtId="0" fontId="8" fillId="0" borderId="7" xfId="2" applyFont="1" applyFill="1" applyBorder="1" applyAlignment="1" applyProtection="1">
      <alignment horizontal="center" vertical="center" wrapText="1"/>
      <protection hidden="1"/>
    </xf>
    <xf numFmtId="0" fontId="8" fillId="2" borderId="8" xfId="5" applyFont="1" applyFill="1" applyBorder="1" applyAlignment="1" applyProtection="1">
      <alignment horizontal="center" vertical="center" wrapText="1"/>
      <protection locked="0"/>
    </xf>
    <xf numFmtId="0" fontId="8" fillId="2" borderId="10" xfId="5" applyFont="1" applyFill="1" applyBorder="1" applyAlignment="1" applyProtection="1">
      <alignment horizontal="center" vertical="center" wrapText="1"/>
      <protection locked="0"/>
    </xf>
    <xf numFmtId="0" fontId="8" fillId="2" borderId="11" xfId="5" applyFont="1" applyFill="1" applyBorder="1" applyAlignment="1" applyProtection="1">
      <alignment horizontal="center" vertical="center" wrapText="1"/>
      <protection locked="0"/>
    </xf>
    <xf numFmtId="0" fontId="8" fillId="2" borderId="7" xfId="5" applyFont="1" applyFill="1" applyBorder="1" applyAlignment="1" applyProtection="1">
      <alignment horizontal="center" vertical="center" wrapText="1"/>
      <protection locked="0"/>
    </xf>
    <xf numFmtId="0" fontId="3" fillId="0" borderId="0" xfId="5" applyFont="1" applyFill="1" applyAlignment="1" applyProtection="1">
      <alignment horizontal="center"/>
      <protection hidden="1"/>
    </xf>
    <xf numFmtId="0" fontId="6" fillId="2" borderId="0" xfId="2" applyFont="1" applyFill="1" applyBorder="1" applyAlignment="1" applyProtection="1">
      <alignment horizontal="center" vertical="center" wrapText="1"/>
      <protection locked="0"/>
    </xf>
    <xf numFmtId="0" fontId="8" fillId="0" borderId="8" xfId="5" applyFont="1" applyFill="1" applyBorder="1" applyAlignment="1" applyProtection="1">
      <alignment horizontal="center" vertical="center" wrapText="1"/>
    </xf>
    <xf numFmtId="0" fontId="8" fillId="0" borderId="10" xfId="5" applyFont="1" applyFill="1" applyBorder="1" applyAlignment="1" applyProtection="1">
      <alignment horizontal="center" vertical="center" wrapText="1"/>
    </xf>
    <xf numFmtId="0" fontId="8" fillId="0" borderId="7" xfId="5" applyFont="1" applyFill="1" applyBorder="1" applyAlignment="1" applyProtection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8" fillId="2" borderId="8" xfId="5" applyFont="1" applyFill="1" applyBorder="1" applyAlignment="1" applyProtection="1">
      <alignment horizontal="center" vertical="center" wrapText="1"/>
    </xf>
    <xf numFmtId="0" fontId="8" fillId="2" borderId="10" xfId="5" applyFont="1" applyFill="1" applyBorder="1" applyAlignment="1" applyProtection="1">
      <alignment horizontal="center" vertical="center" wrapText="1"/>
    </xf>
    <xf numFmtId="0" fontId="8" fillId="2" borderId="7" xfId="5" applyFont="1" applyFill="1" applyBorder="1" applyAlignment="1" applyProtection="1">
      <alignment horizontal="center" vertical="center" wrapText="1"/>
    </xf>
    <xf numFmtId="0" fontId="8" fillId="2" borderId="3" xfId="5" applyFont="1" applyFill="1" applyBorder="1" applyAlignment="1" applyProtection="1">
      <alignment horizontal="center" vertical="center" wrapText="1"/>
      <protection hidden="1"/>
    </xf>
    <xf numFmtId="0" fontId="7" fillId="2" borderId="0" xfId="2" applyFont="1" applyFill="1" applyBorder="1" applyAlignment="1" applyProtection="1">
      <alignment horizontal="center" vertical="center"/>
      <protection locked="0"/>
    </xf>
    <xf numFmtId="0" fontId="8" fillId="0" borderId="12" xfId="2" applyFont="1" applyFill="1" applyBorder="1" applyAlignment="1" applyProtection="1">
      <alignment horizontal="center" vertical="center" wrapText="1"/>
      <protection hidden="1"/>
    </xf>
    <xf numFmtId="0" fontId="8" fillId="0" borderId="9" xfId="2" applyFont="1" applyFill="1" applyBorder="1" applyAlignment="1" applyProtection="1">
      <alignment horizontal="center" vertical="center" wrapText="1"/>
      <protection hidden="1"/>
    </xf>
    <xf numFmtId="164" fontId="1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  <xf numFmtId="164" fontId="12" fillId="0" borderId="3" xfId="6" applyNumberFormat="1" applyFont="1" applyFill="1" applyBorder="1" applyAlignment="1" applyProtection="1">
      <alignment horizontal="center" vertical="center" wrapText="1"/>
      <protection hidden="1"/>
    </xf>
    <xf numFmtId="1" fontId="12" fillId="0" borderId="3" xfId="6" applyNumberFormat="1" applyFont="1" applyFill="1" applyBorder="1" applyAlignment="1" applyProtection="1">
      <alignment horizontal="center" vertical="center" wrapText="1"/>
      <protection hidden="1"/>
    </xf>
    <xf numFmtId="164" fontId="1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12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12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12" fillId="0" borderId="15" xfId="1" applyNumberFormat="1" applyFont="1" applyFill="1" applyBorder="1" applyAlignment="1" applyProtection="1">
      <alignment horizontal="center" vertical="center" wrapText="1"/>
      <protection hidden="1"/>
    </xf>
    <xf numFmtId="1" fontId="12" fillId="0" borderId="17" xfId="1" applyNumberFormat="1" applyFont="1" applyFill="1" applyBorder="1" applyAlignment="1" applyProtection="1">
      <alignment horizontal="center" vertical="center" wrapText="1"/>
      <protection hidden="1"/>
    </xf>
    <xf numFmtId="164" fontId="12" fillId="0" borderId="3" xfId="6" applyNumberFormat="1" applyFont="1" applyFill="1" applyBorder="1" applyAlignment="1" applyProtection="1">
      <alignment horizontal="justify" vertical="center" wrapText="1"/>
    </xf>
    <xf numFmtId="164" fontId="12" fillId="0" borderId="18" xfId="6" applyNumberFormat="1" applyFont="1" applyFill="1" applyBorder="1" applyAlignment="1" applyProtection="1">
      <alignment horizontal="left" vertical="center" wrapText="1"/>
      <protection locked="0"/>
    </xf>
    <xf numFmtId="164" fontId="12" fillId="0" borderId="19" xfId="6" applyNumberFormat="1" applyFont="1" applyFill="1" applyBorder="1" applyAlignment="1" applyProtection="1">
      <alignment horizontal="left" vertical="center" wrapText="1"/>
      <protection locked="0"/>
    </xf>
    <xf numFmtId="164" fontId="12" fillId="0" borderId="4" xfId="6" applyNumberFormat="1" applyFont="1" applyFill="1" applyBorder="1" applyAlignment="1" applyProtection="1">
      <alignment horizontal="justify" vertical="center" wrapText="1"/>
    </xf>
    <xf numFmtId="1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2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19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19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19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19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19" fillId="0" borderId="8" xfId="1" applyNumberFormat="1" applyFont="1" applyFill="1" applyBorder="1" applyAlignment="1" applyProtection="1">
      <alignment horizontal="center" vertical="center" wrapText="1"/>
      <protection hidden="1"/>
    </xf>
    <xf numFmtId="1" fontId="19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 xr:uid="{00000000-0005-0000-0000-000001000000}"/>
    <cellStyle name="Обычный_Лист1" xfId="2" xr:uid="{00000000-0005-0000-0000-000002000000}"/>
    <cellStyle name="Обычный_Лист1 2" xfId="3" xr:uid="{00000000-0005-0000-0000-000003000000}"/>
    <cellStyle name="Обычный_Предварит_итоги  СЭР за 2007г." xfId="4" xr:uid="{00000000-0005-0000-0000-000004000000}"/>
    <cellStyle name="Обычный_форма 2 П" xfId="5" xr:uid="{00000000-0005-0000-0000-000005000000}"/>
    <cellStyle name="Обычный_форма 2 П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CS49"/>
  <sheetViews>
    <sheetView tabSelected="1" view="pageBreakPreview" zoomScale="130" zoomScaleNormal="75" zoomScaleSheetLayoutView="130" workbookViewId="0">
      <selection activeCell="M8" sqref="M8:M11"/>
    </sheetView>
  </sheetViews>
  <sheetFormatPr defaultColWidth="8.85546875" defaultRowHeight="12.75" x14ac:dyDescent="0.2"/>
  <cols>
    <col min="1" max="1" width="44.28515625" style="4" customWidth="1"/>
    <col min="2" max="2" width="18.28515625" style="4" customWidth="1"/>
    <col min="3" max="3" width="13.85546875" style="2" customWidth="1"/>
    <col min="4" max="4" width="12" style="2" customWidth="1"/>
    <col min="5" max="5" width="10.5703125" style="2" customWidth="1"/>
    <col min="6" max="6" width="10.28515625" style="2" hidden="1" customWidth="1"/>
    <col min="7" max="7" width="14" style="2" hidden="1" customWidth="1"/>
    <col min="8" max="8" width="11.5703125" style="2" hidden="1" customWidth="1"/>
    <col min="9" max="9" width="9.42578125" style="2" customWidth="1"/>
    <col min="10" max="10" width="13.42578125" style="2" customWidth="1"/>
    <col min="11" max="11" width="8.85546875" style="2"/>
    <col min="12" max="12" width="10.28515625" style="2" customWidth="1"/>
    <col min="13" max="97" width="8.85546875" style="2"/>
    <col min="98" max="16384" width="8.85546875" style="4"/>
  </cols>
  <sheetData>
    <row r="1" spans="1:43" x14ac:dyDescent="0.2">
      <c r="A1" s="28"/>
      <c r="B1" s="28"/>
    </row>
    <row r="2" spans="1:43" ht="123" customHeight="1" x14ac:dyDescent="0.2">
      <c r="A2" s="28"/>
      <c r="B2" s="28"/>
      <c r="D2" s="81" t="s">
        <v>106</v>
      </c>
      <c r="E2" s="81"/>
      <c r="F2" s="81"/>
      <c r="G2" s="81"/>
      <c r="H2" s="81"/>
      <c r="I2" s="81"/>
      <c r="J2" s="81"/>
    </row>
    <row r="3" spans="1:43" ht="3.75" customHeight="1" x14ac:dyDescent="0.2">
      <c r="A3" s="28"/>
      <c r="B3" s="28"/>
      <c r="D3" s="95"/>
      <c r="E3" s="95"/>
      <c r="F3" s="95"/>
      <c r="G3" s="95"/>
      <c r="H3" s="95"/>
      <c r="I3" s="95"/>
      <c r="J3" s="95"/>
    </row>
    <row r="4" spans="1:43" ht="0.75" hidden="1" customHeight="1" x14ac:dyDescent="0.2">
      <c r="A4" s="96"/>
      <c r="B4" s="96"/>
      <c r="C4" s="96"/>
      <c r="D4" s="95"/>
      <c r="E4" s="95"/>
      <c r="F4" s="95"/>
      <c r="G4" s="95"/>
      <c r="H4" s="95"/>
      <c r="I4" s="95"/>
      <c r="J4" s="95"/>
    </row>
    <row r="5" spans="1:43" s="2" customFormat="1" ht="12.75" customHeight="1" x14ac:dyDescent="0.2">
      <c r="A5" s="91" t="s">
        <v>101</v>
      </c>
      <c r="B5" s="91"/>
      <c r="C5" s="91"/>
      <c r="D5" s="91"/>
      <c r="E5" s="91"/>
      <c r="F5" s="91"/>
      <c r="G5" s="91"/>
      <c r="H5" s="91"/>
      <c r="I5" s="91"/>
      <c r="J5" s="91"/>
      <c r="K5" s="90"/>
      <c r="L5" s="90"/>
      <c r="M5" s="90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s="2" customFormat="1" ht="51.75" customHeight="1" x14ac:dyDescent="0.2">
      <c r="A6" s="91"/>
      <c r="B6" s="91"/>
      <c r="C6" s="91"/>
      <c r="D6" s="91"/>
      <c r="E6" s="91"/>
      <c r="F6" s="91"/>
      <c r="G6" s="91"/>
      <c r="H6" s="91"/>
      <c r="I6" s="91"/>
      <c r="J6" s="91"/>
      <c r="K6" s="3"/>
      <c r="L6" s="3"/>
      <c r="M6" s="3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s="2" customForma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3"/>
      <c r="L7" s="3"/>
      <c r="M7" s="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t="26.25" customHeight="1" x14ac:dyDescent="0.2">
      <c r="A8" s="100" t="s">
        <v>0</v>
      </c>
      <c r="B8" s="80" t="s">
        <v>1</v>
      </c>
      <c r="C8" s="74" t="s">
        <v>99</v>
      </c>
      <c r="D8" s="74"/>
      <c r="E8" s="83" t="s">
        <v>100</v>
      </c>
      <c r="F8" s="84"/>
      <c r="G8" s="84"/>
      <c r="H8" s="84"/>
      <c r="I8" s="85"/>
      <c r="J8" s="102" t="s">
        <v>94</v>
      </c>
      <c r="K8" s="82"/>
      <c r="L8" s="75"/>
      <c r="M8" s="75"/>
      <c r="N8" s="75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</row>
    <row r="9" spans="1:43" ht="12.75" customHeight="1" x14ac:dyDescent="0.2">
      <c r="A9" s="100"/>
      <c r="B9" s="80"/>
      <c r="C9" s="74" t="s">
        <v>33</v>
      </c>
      <c r="D9" s="74" t="s">
        <v>47</v>
      </c>
      <c r="E9" s="79" t="s">
        <v>61</v>
      </c>
      <c r="F9" s="79"/>
      <c r="G9" s="79"/>
      <c r="H9" s="79"/>
      <c r="I9" s="77" t="s">
        <v>48</v>
      </c>
      <c r="J9" s="103"/>
      <c r="K9" s="82"/>
      <c r="L9" s="75"/>
      <c r="M9" s="75"/>
      <c r="N9" s="75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1:43" ht="8.25" customHeight="1" x14ac:dyDescent="0.2">
      <c r="A10" s="100"/>
      <c r="B10" s="80"/>
      <c r="C10" s="74"/>
      <c r="D10" s="74"/>
      <c r="E10" s="74"/>
      <c r="F10" s="74" t="s">
        <v>34</v>
      </c>
      <c r="G10" s="74" t="s">
        <v>35</v>
      </c>
      <c r="H10" s="74"/>
      <c r="I10" s="77"/>
      <c r="J10" s="79"/>
      <c r="K10" s="82"/>
      <c r="L10" s="75"/>
      <c r="M10" s="75"/>
      <c r="N10" s="75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</row>
    <row r="11" spans="1:43" ht="15.75" customHeight="1" x14ac:dyDescent="0.2">
      <c r="A11" s="100"/>
      <c r="B11" s="80"/>
      <c r="C11" s="74"/>
      <c r="D11" s="74"/>
      <c r="E11" s="74"/>
      <c r="F11" s="74"/>
      <c r="G11" s="55" t="s">
        <v>36</v>
      </c>
      <c r="H11" s="55" t="s">
        <v>32</v>
      </c>
      <c r="I11" s="78"/>
      <c r="J11" s="55"/>
      <c r="K11" s="82"/>
      <c r="L11" s="75"/>
      <c r="M11" s="75"/>
      <c r="N11" s="7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43" s="2" customFormat="1" x14ac:dyDescent="0.2">
      <c r="A12" s="97" t="s">
        <v>4</v>
      </c>
      <c r="B12" s="98"/>
      <c r="C12" s="98"/>
      <c r="D12" s="98"/>
      <c r="E12" s="98"/>
      <c r="F12" s="98"/>
      <c r="G12" s="98"/>
      <c r="H12" s="98"/>
      <c r="I12" s="98"/>
      <c r="J12" s="99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</row>
    <row r="13" spans="1:43" s="2" customFormat="1" ht="25.5" x14ac:dyDescent="0.2">
      <c r="A13" s="29" t="s">
        <v>5</v>
      </c>
      <c r="B13" s="30" t="s">
        <v>6</v>
      </c>
      <c r="C13" s="37" t="s">
        <v>37</v>
      </c>
      <c r="D13" s="37">
        <v>10.631</v>
      </c>
      <c r="E13" s="37" t="s">
        <v>37</v>
      </c>
      <c r="F13" s="37" t="s">
        <v>37</v>
      </c>
      <c r="G13" s="37" t="s">
        <v>37</v>
      </c>
      <c r="H13" s="37" t="s">
        <v>37</v>
      </c>
      <c r="I13" s="37">
        <v>10.73</v>
      </c>
      <c r="J13" s="37">
        <f>I13/D13*100</f>
        <v>100.93123882983728</v>
      </c>
      <c r="K13" s="6"/>
      <c r="L13" s="6"/>
      <c r="M13" s="6"/>
      <c r="N13" s="6"/>
      <c r="O13" s="75"/>
      <c r="P13" s="75"/>
      <c r="Q13" s="75"/>
      <c r="R13" s="6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6"/>
      <c r="AE13" s="75"/>
      <c r="AF13" s="75"/>
      <c r="AG13" s="75"/>
      <c r="AH13" s="75"/>
      <c r="AI13" s="75"/>
      <c r="AJ13" s="75"/>
      <c r="AK13" s="75"/>
      <c r="AL13" s="75"/>
    </row>
    <row r="14" spans="1:43" s="2" customFormat="1" x14ac:dyDescent="0.2">
      <c r="A14" s="86" t="s">
        <v>7</v>
      </c>
      <c r="B14" s="87"/>
      <c r="C14" s="88"/>
      <c r="D14" s="88"/>
      <c r="E14" s="88"/>
      <c r="F14" s="88"/>
      <c r="G14" s="88"/>
      <c r="H14" s="88"/>
      <c r="I14" s="88"/>
      <c r="J14" s="89"/>
      <c r="K14" s="6"/>
      <c r="L14" s="6"/>
      <c r="M14" s="6"/>
      <c r="N14" s="6"/>
      <c r="O14" s="1"/>
      <c r="P14" s="1"/>
      <c r="Q14" s="1"/>
      <c r="R14" s="1"/>
      <c r="S14" s="75"/>
      <c r="T14" s="75"/>
      <c r="U14" s="75"/>
      <c r="V14" s="75"/>
      <c r="W14" s="75"/>
      <c r="X14" s="75"/>
      <c r="Y14" s="75"/>
      <c r="Z14" s="75"/>
      <c r="AA14" s="1"/>
      <c r="AB14" s="1"/>
      <c r="AC14" s="1"/>
      <c r="AD14" s="1"/>
      <c r="AE14" s="75"/>
      <c r="AF14" s="75"/>
      <c r="AG14" s="75"/>
      <c r="AH14" s="75"/>
      <c r="AI14" s="75"/>
      <c r="AJ14" s="75"/>
      <c r="AK14" s="75"/>
      <c r="AL14" s="75"/>
    </row>
    <row r="15" spans="1:43" s="2" customFormat="1" ht="76.5" x14ac:dyDescent="0.2">
      <c r="A15" s="35" t="s">
        <v>38</v>
      </c>
      <c r="B15" s="59" t="s">
        <v>8</v>
      </c>
      <c r="C15" s="37">
        <v>6.4</v>
      </c>
      <c r="D15" s="37">
        <v>15.7</v>
      </c>
      <c r="E15" s="37">
        <v>9.98</v>
      </c>
      <c r="F15" s="37"/>
      <c r="G15" s="37" t="e">
        <f>F15/#REF!*100</f>
        <v>#REF!</v>
      </c>
      <c r="H15" s="37" t="e">
        <f>F15/#REF!*100</f>
        <v>#REF!</v>
      </c>
      <c r="I15" s="37">
        <v>19.98</v>
      </c>
      <c r="J15" s="37">
        <f>I15/D15*100</f>
        <v>127.2611464968153</v>
      </c>
      <c r="K15" s="6"/>
      <c r="L15" s="6"/>
      <c r="M15" s="6"/>
      <c r="N15" s="6"/>
      <c r="O15" s="1"/>
      <c r="P15" s="1"/>
      <c r="Q15" s="1"/>
      <c r="R15" s="1"/>
      <c r="S15" s="6"/>
      <c r="T15" s="6"/>
      <c r="U15" s="6"/>
      <c r="V15" s="6"/>
      <c r="W15" s="6"/>
      <c r="X15" s="6"/>
      <c r="Y15" s="6"/>
      <c r="Z15" s="6"/>
      <c r="AA15" s="1"/>
      <c r="AB15" s="1"/>
      <c r="AC15" s="1"/>
      <c r="AD15" s="1"/>
      <c r="AE15" s="6"/>
      <c r="AF15" s="6"/>
      <c r="AG15" s="6"/>
      <c r="AH15" s="6"/>
      <c r="AI15" s="6"/>
      <c r="AJ15" s="6"/>
      <c r="AK15" s="6"/>
      <c r="AL15" s="6"/>
    </row>
    <row r="16" spans="1:43" s="2" customFormat="1" ht="63.75" x14ac:dyDescent="0.2">
      <c r="A16" s="35" t="s">
        <v>9</v>
      </c>
      <c r="B16" s="36" t="s">
        <v>10</v>
      </c>
      <c r="C16" s="56">
        <v>63.8</v>
      </c>
      <c r="D16" s="56">
        <v>109.6</v>
      </c>
      <c r="E16" s="56">
        <v>123.5</v>
      </c>
      <c r="F16" s="56"/>
      <c r="G16" s="56" t="e">
        <f>F16/#REF!*100</f>
        <v>#REF!</v>
      </c>
      <c r="H16" s="56" t="e">
        <f>F16/#REF!*100</f>
        <v>#REF!</v>
      </c>
      <c r="I16" s="56">
        <v>115</v>
      </c>
      <c r="J16" s="37"/>
      <c r="K16" s="6"/>
      <c r="L16" s="6"/>
      <c r="M16" s="6"/>
      <c r="N16" s="6"/>
      <c r="O16" s="1"/>
      <c r="P16" s="1"/>
      <c r="Q16" s="1"/>
      <c r="R16" s="1"/>
      <c r="S16" s="6"/>
      <c r="T16" s="6"/>
      <c r="U16" s="6"/>
      <c r="V16" s="6"/>
      <c r="W16" s="6"/>
      <c r="X16" s="6"/>
      <c r="Y16" s="6"/>
      <c r="Z16" s="6"/>
      <c r="AA16" s="1"/>
      <c r="AB16" s="1"/>
      <c r="AC16" s="1"/>
      <c r="AD16" s="1"/>
      <c r="AE16" s="6"/>
      <c r="AF16" s="6"/>
      <c r="AG16" s="6"/>
      <c r="AH16" s="6"/>
      <c r="AI16" s="6"/>
      <c r="AJ16" s="6"/>
      <c r="AK16" s="6"/>
      <c r="AL16" s="6"/>
    </row>
    <row r="17" spans="1:38" s="2" customFormat="1" x14ac:dyDescent="0.2">
      <c r="A17" s="92" t="s">
        <v>11</v>
      </c>
      <c r="B17" s="93"/>
      <c r="C17" s="93"/>
      <c r="D17" s="93"/>
      <c r="E17" s="93"/>
      <c r="F17" s="93"/>
      <c r="G17" s="93"/>
      <c r="H17" s="93"/>
      <c r="I17" s="93"/>
      <c r="J17" s="94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1:38" s="2" customFormat="1" ht="38.25" x14ac:dyDescent="0.2">
      <c r="A18" s="38" t="s">
        <v>104</v>
      </c>
      <c r="B18" s="36" t="s">
        <v>10</v>
      </c>
      <c r="C18" s="37" t="s">
        <v>31</v>
      </c>
      <c r="D18" s="37" t="s">
        <v>31</v>
      </c>
      <c r="E18" s="37" t="s">
        <v>31</v>
      </c>
      <c r="F18" s="37"/>
      <c r="G18" s="37" t="e">
        <f>F18/#REF!*100</f>
        <v>#REF!</v>
      </c>
      <c r="H18" s="37" t="e">
        <f>F18/#REF!*100</f>
        <v>#REF!</v>
      </c>
      <c r="I18" s="37">
        <v>100</v>
      </c>
      <c r="J18" s="37"/>
      <c r="K18" s="6"/>
      <c r="L18" s="6"/>
      <c r="M18" s="6"/>
      <c r="N18" s="6"/>
      <c r="O18" s="1"/>
      <c r="P18" s="1"/>
      <c r="Q18" s="1"/>
      <c r="R18" s="1"/>
      <c r="S18" s="6"/>
      <c r="T18" s="6"/>
      <c r="U18" s="6"/>
      <c r="V18" s="6"/>
      <c r="W18" s="6"/>
      <c r="X18" s="6"/>
      <c r="Y18" s="6"/>
      <c r="Z18" s="6"/>
      <c r="AA18" s="1"/>
      <c r="AB18" s="1"/>
      <c r="AC18" s="1"/>
      <c r="AD18" s="1"/>
      <c r="AE18" s="6"/>
      <c r="AF18" s="6"/>
      <c r="AG18" s="6"/>
      <c r="AH18" s="6"/>
      <c r="AI18" s="6"/>
      <c r="AJ18" s="6"/>
      <c r="AK18" s="6"/>
      <c r="AL18" s="6"/>
    </row>
    <row r="19" spans="1:38" s="2" customFormat="1" x14ac:dyDescent="0.2">
      <c r="A19" s="92" t="s">
        <v>12</v>
      </c>
      <c r="B19" s="93"/>
      <c r="C19" s="93"/>
      <c r="D19" s="93"/>
      <c r="E19" s="93"/>
      <c r="F19" s="93"/>
      <c r="G19" s="93"/>
      <c r="H19" s="93"/>
      <c r="I19" s="93"/>
      <c r="J19" s="94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1:38" s="2" customFormat="1" ht="38.25" x14ac:dyDescent="0.2">
      <c r="A20" s="38" t="s">
        <v>103</v>
      </c>
      <c r="B20" s="36" t="s">
        <v>10</v>
      </c>
      <c r="C20" s="37">
        <v>81.3</v>
      </c>
      <c r="D20" s="37">
        <v>112.1</v>
      </c>
      <c r="E20" s="37">
        <v>88</v>
      </c>
      <c r="F20" s="37"/>
      <c r="G20" s="37" t="e">
        <f>F20/#REF!*100</f>
        <v>#REF!</v>
      </c>
      <c r="H20" s="37" t="e">
        <f>F20/#REF!*100</f>
        <v>#REF!</v>
      </c>
      <c r="I20" s="37">
        <v>94</v>
      </c>
      <c r="J20" s="37"/>
      <c r="K20" s="9"/>
      <c r="L20" s="6"/>
      <c r="M20" s="6"/>
      <c r="N20" s="6"/>
      <c r="O20" s="1"/>
      <c r="P20" s="1"/>
      <c r="Q20" s="1"/>
      <c r="R20" s="1"/>
      <c r="S20" s="6"/>
      <c r="T20" s="6"/>
      <c r="U20" s="6"/>
      <c r="V20" s="6"/>
      <c r="W20" s="6"/>
      <c r="X20" s="6"/>
      <c r="Y20" s="6"/>
      <c r="Z20" s="6"/>
      <c r="AA20" s="1"/>
      <c r="AB20" s="1"/>
      <c r="AC20" s="1"/>
      <c r="AD20" s="1"/>
      <c r="AE20" s="6"/>
      <c r="AF20" s="6"/>
      <c r="AG20" s="6"/>
      <c r="AH20" s="6"/>
      <c r="AI20" s="6"/>
      <c r="AJ20" s="6"/>
      <c r="AK20" s="6"/>
      <c r="AL20" s="6"/>
    </row>
    <row r="21" spans="1:38" s="2" customFormat="1" ht="23.25" customHeight="1" x14ac:dyDescent="0.2">
      <c r="A21" s="92" t="s">
        <v>13</v>
      </c>
      <c r="B21" s="93"/>
      <c r="C21" s="93"/>
      <c r="D21" s="93"/>
      <c r="E21" s="93"/>
      <c r="F21" s="93"/>
      <c r="G21" s="93"/>
      <c r="H21" s="93"/>
      <c r="I21" s="93"/>
      <c r="J21" s="94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1:38" s="2" customFormat="1" ht="38.25" x14ac:dyDescent="0.2">
      <c r="A22" s="38" t="s">
        <v>102</v>
      </c>
      <c r="B22" s="36" t="s">
        <v>10</v>
      </c>
      <c r="C22" s="37">
        <v>52.8</v>
      </c>
      <c r="D22" s="37">
        <v>103.3</v>
      </c>
      <c r="E22" s="37">
        <v>149.5</v>
      </c>
      <c r="F22" s="37"/>
      <c r="G22" s="37" t="e">
        <f>F22/#REF!*100</f>
        <v>#REF!</v>
      </c>
      <c r="H22" s="37" t="e">
        <f>F22/#REF!*100</f>
        <v>#REF!</v>
      </c>
      <c r="I22" s="37">
        <v>125</v>
      </c>
      <c r="J22" s="37">
        <f>I22/D22*100</f>
        <v>121.00677637947726</v>
      </c>
      <c r="K22" s="6"/>
      <c r="L22" s="6"/>
      <c r="M22" s="6"/>
      <c r="N22" s="6"/>
      <c r="O22" s="1"/>
      <c r="P22" s="1"/>
      <c r="Q22" s="1"/>
      <c r="R22" s="1"/>
      <c r="S22" s="6"/>
      <c r="T22" s="6"/>
      <c r="U22" s="6"/>
      <c r="V22" s="6"/>
      <c r="W22" s="6"/>
      <c r="X22" s="6"/>
      <c r="Y22" s="6"/>
      <c r="Z22" s="6"/>
      <c r="AA22" s="1"/>
      <c r="AB22" s="1"/>
      <c r="AC22" s="1"/>
      <c r="AD22" s="1"/>
      <c r="AE22" s="6"/>
      <c r="AF22" s="6"/>
      <c r="AG22" s="6"/>
      <c r="AH22" s="6"/>
      <c r="AI22" s="6"/>
      <c r="AJ22" s="6"/>
      <c r="AK22" s="6"/>
      <c r="AL22" s="6"/>
    </row>
    <row r="23" spans="1:38" s="13" customFormat="1" x14ac:dyDescent="0.2">
      <c r="A23" s="92" t="s">
        <v>14</v>
      </c>
      <c r="B23" s="93"/>
      <c r="C23" s="93"/>
      <c r="D23" s="93"/>
      <c r="E23" s="93"/>
      <c r="F23" s="93"/>
      <c r="G23" s="93"/>
      <c r="H23" s="93"/>
      <c r="I23" s="93"/>
      <c r="J23" s="94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</row>
    <row r="24" spans="1:38" s="2" customFormat="1" ht="36.75" customHeight="1" x14ac:dyDescent="0.2">
      <c r="A24" s="38" t="s">
        <v>15</v>
      </c>
      <c r="B24" s="36" t="s">
        <v>16</v>
      </c>
      <c r="C24" s="37">
        <v>93.7</v>
      </c>
      <c r="D24" s="37">
        <v>321.39999999999998</v>
      </c>
      <c r="E24" s="37">
        <v>87.9</v>
      </c>
      <c r="F24" s="37"/>
      <c r="G24" s="37"/>
      <c r="H24" s="37"/>
      <c r="I24" s="37">
        <v>395.4</v>
      </c>
      <c r="J24" s="37">
        <f>I24/D24*100</f>
        <v>123.02426882389545</v>
      </c>
      <c r="K24" s="6"/>
      <c r="L24" s="6"/>
      <c r="M24" s="6"/>
      <c r="N24" s="6"/>
      <c r="O24" s="1"/>
      <c r="P24" s="1"/>
      <c r="Q24" s="1"/>
      <c r="R24" s="1"/>
      <c r="S24" s="6"/>
      <c r="T24" s="6"/>
      <c r="U24" s="6"/>
      <c r="V24" s="6"/>
      <c r="W24" s="6"/>
      <c r="X24" s="6"/>
      <c r="Y24" s="6"/>
      <c r="Z24" s="6"/>
      <c r="AA24" s="1"/>
      <c r="AB24" s="1"/>
      <c r="AC24" s="1"/>
      <c r="AD24" s="1"/>
      <c r="AE24" s="6"/>
      <c r="AF24" s="6"/>
      <c r="AG24" s="6"/>
      <c r="AH24" s="6"/>
      <c r="AI24" s="6"/>
      <c r="AJ24" s="6"/>
      <c r="AK24" s="6"/>
      <c r="AL24" s="6"/>
    </row>
    <row r="25" spans="1:38" s="2" customFormat="1" ht="51" customHeight="1" x14ac:dyDescent="0.2">
      <c r="A25" s="38" t="s">
        <v>17</v>
      </c>
      <c r="B25" s="36" t="s">
        <v>10</v>
      </c>
      <c r="C25" s="37">
        <v>100.1</v>
      </c>
      <c r="D25" s="37">
        <v>98.8</v>
      </c>
      <c r="E25" s="37">
        <v>94.7</v>
      </c>
      <c r="F25" s="37"/>
      <c r="G25" s="37"/>
      <c r="H25" s="37"/>
      <c r="I25" s="37">
        <v>102</v>
      </c>
      <c r="J25" s="37"/>
      <c r="K25" s="6"/>
      <c r="L25" s="6"/>
      <c r="M25" s="6"/>
      <c r="N25" s="6"/>
      <c r="O25" s="1"/>
      <c r="P25" s="1"/>
      <c r="Q25" s="1"/>
      <c r="R25" s="1"/>
      <c r="S25" s="6"/>
      <c r="T25" s="6"/>
      <c r="U25" s="6"/>
      <c r="V25" s="6"/>
      <c r="W25" s="6"/>
      <c r="X25" s="6"/>
      <c r="Y25" s="6"/>
      <c r="Z25" s="6"/>
      <c r="AA25" s="1"/>
      <c r="AB25" s="1"/>
      <c r="AC25" s="1"/>
      <c r="AD25" s="1"/>
      <c r="AE25" s="6"/>
      <c r="AF25" s="6"/>
      <c r="AG25" s="6"/>
      <c r="AH25" s="6"/>
      <c r="AI25" s="6"/>
      <c r="AJ25" s="6"/>
      <c r="AK25" s="6"/>
      <c r="AL25" s="6"/>
    </row>
    <row r="26" spans="1:38" s="2" customFormat="1" x14ac:dyDescent="0.2">
      <c r="A26" s="38" t="s">
        <v>18</v>
      </c>
      <c r="B26" s="36"/>
      <c r="C26" s="57"/>
      <c r="D26" s="37"/>
      <c r="E26" s="57"/>
      <c r="F26" s="37"/>
      <c r="G26" s="37" t="e">
        <f>F26/#REF!*100</f>
        <v>#REF!</v>
      </c>
      <c r="H26" s="37"/>
      <c r="I26" s="37"/>
      <c r="J26" s="37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1:38" s="2" customFormat="1" ht="36" customHeight="1" x14ac:dyDescent="0.2">
      <c r="A27" s="38" t="s">
        <v>19</v>
      </c>
      <c r="B27" s="36" t="s">
        <v>16</v>
      </c>
      <c r="C27" s="37">
        <v>1.3</v>
      </c>
      <c r="D27" s="37">
        <v>97.8</v>
      </c>
      <c r="E27" s="37">
        <v>1.3</v>
      </c>
      <c r="F27" s="37"/>
      <c r="G27" s="37"/>
      <c r="H27" s="37"/>
      <c r="I27" s="37">
        <v>107.97</v>
      </c>
      <c r="J27" s="37">
        <f>I27/D27*100</f>
        <v>110.39877300613496</v>
      </c>
      <c r="K27" s="6"/>
      <c r="L27" s="6"/>
      <c r="M27" s="6"/>
      <c r="N27" s="6"/>
      <c r="O27" s="1"/>
      <c r="P27" s="1"/>
      <c r="Q27" s="1"/>
      <c r="R27" s="1"/>
      <c r="S27" s="6"/>
      <c r="T27" s="6"/>
      <c r="U27" s="6"/>
      <c r="V27" s="6"/>
      <c r="W27" s="6"/>
      <c r="X27" s="6"/>
      <c r="Y27" s="6"/>
      <c r="Z27" s="6"/>
      <c r="AA27" s="1"/>
      <c r="AB27" s="1"/>
      <c r="AC27" s="1"/>
      <c r="AD27" s="1"/>
      <c r="AE27" s="6"/>
      <c r="AF27" s="6"/>
      <c r="AG27" s="6"/>
      <c r="AH27" s="6"/>
      <c r="AI27" s="6"/>
      <c r="AJ27" s="6"/>
      <c r="AK27" s="6"/>
      <c r="AL27" s="6"/>
    </row>
    <row r="28" spans="1:38" s="2" customFormat="1" ht="44.25" customHeight="1" x14ac:dyDescent="0.2">
      <c r="A28" s="38" t="s">
        <v>20</v>
      </c>
      <c r="B28" s="36" t="s">
        <v>10</v>
      </c>
      <c r="C28" s="37">
        <v>100</v>
      </c>
      <c r="D28" s="37">
        <v>101.9</v>
      </c>
      <c r="E28" s="37">
        <v>99.9</v>
      </c>
      <c r="F28" s="37"/>
      <c r="G28" s="37"/>
      <c r="H28" s="37"/>
      <c r="I28" s="37">
        <v>101</v>
      </c>
      <c r="J28" s="37"/>
      <c r="K28" s="6"/>
      <c r="L28" s="6"/>
      <c r="M28" s="6"/>
      <c r="N28" s="6"/>
      <c r="O28" s="1"/>
      <c r="P28" s="1"/>
      <c r="Q28" s="1"/>
      <c r="R28" s="1"/>
      <c r="S28" s="6"/>
      <c r="T28" s="6"/>
      <c r="U28" s="6"/>
      <c r="V28" s="6"/>
      <c r="W28" s="6"/>
      <c r="X28" s="6"/>
      <c r="Y28" s="6"/>
      <c r="Z28" s="6"/>
      <c r="AA28" s="1"/>
      <c r="AB28" s="1"/>
      <c r="AC28" s="1"/>
      <c r="AD28" s="1"/>
      <c r="AE28" s="6"/>
      <c r="AF28" s="6"/>
      <c r="AG28" s="6"/>
      <c r="AH28" s="6"/>
      <c r="AI28" s="6"/>
      <c r="AJ28" s="6"/>
      <c r="AK28" s="6"/>
      <c r="AL28" s="6"/>
    </row>
    <row r="29" spans="1:38" s="2" customFormat="1" ht="35.25" customHeight="1" x14ac:dyDescent="0.2">
      <c r="A29" s="38" t="s">
        <v>21</v>
      </c>
      <c r="B29" s="36" t="s">
        <v>16</v>
      </c>
      <c r="C29" s="37">
        <v>92.4</v>
      </c>
      <c r="D29" s="37">
        <v>223.6</v>
      </c>
      <c r="E29" s="37">
        <v>86.6</v>
      </c>
      <c r="F29" s="37"/>
      <c r="G29" s="37"/>
      <c r="H29" s="37"/>
      <c r="I29" s="37">
        <v>287.43</v>
      </c>
      <c r="J29" s="37">
        <f>I29/D29*100</f>
        <v>128.54651162790697</v>
      </c>
      <c r="K29" s="6"/>
      <c r="L29" s="6"/>
      <c r="M29" s="6"/>
      <c r="N29" s="6"/>
      <c r="O29" s="1"/>
      <c r="P29" s="1"/>
      <c r="Q29" s="1"/>
      <c r="R29" s="1"/>
      <c r="S29" s="6"/>
      <c r="T29" s="6"/>
      <c r="U29" s="6"/>
      <c r="V29" s="6"/>
      <c r="W29" s="6"/>
      <c r="X29" s="6"/>
      <c r="Y29" s="6"/>
      <c r="Z29" s="6"/>
      <c r="AA29" s="1"/>
      <c r="AB29" s="1"/>
      <c r="AC29" s="1"/>
      <c r="AD29" s="1"/>
      <c r="AE29" s="6"/>
      <c r="AF29" s="6"/>
      <c r="AG29" s="6"/>
      <c r="AH29" s="6"/>
      <c r="AI29" s="6"/>
      <c r="AJ29" s="6"/>
      <c r="AK29" s="6"/>
      <c r="AL29" s="6"/>
    </row>
    <row r="30" spans="1:38" s="2" customFormat="1" ht="42" customHeight="1" x14ac:dyDescent="0.2">
      <c r="A30" s="38" t="s">
        <v>22</v>
      </c>
      <c r="B30" s="36" t="s">
        <v>10</v>
      </c>
      <c r="C30" s="37">
        <v>100.1</v>
      </c>
      <c r="D30" s="37">
        <v>97.7</v>
      </c>
      <c r="E30" s="37">
        <v>94.6</v>
      </c>
      <c r="F30" s="37"/>
      <c r="G30" s="37"/>
      <c r="H30" s="37"/>
      <c r="I30" s="37">
        <v>103</v>
      </c>
      <c r="J30" s="37"/>
      <c r="K30" s="6"/>
      <c r="L30" s="6"/>
      <c r="M30" s="6"/>
      <c r="N30" s="6"/>
      <c r="O30" s="1"/>
      <c r="P30" s="1"/>
      <c r="Q30" s="1"/>
      <c r="R30" s="1"/>
      <c r="S30" s="6"/>
      <c r="T30" s="6"/>
      <c r="U30" s="6"/>
      <c r="V30" s="6"/>
      <c r="W30" s="6"/>
      <c r="X30" s="6"/>
      <c r="Y30" s="6"/>
      <c r="Z30" s="6"/>
      <c r="AA30" s="1"/>
      <c r="AB30" s="1"/>
      <c r="AC30" s="1"/>
      <c r="AD30" s="1"/>
      <c r="AE30" s="6"/>
      <c r="AF30" s="6"/>
      <c r="AG30" s="6"/>
      <c r="AH30" s="6"/>
      <c r="AI30" s="6"/>
      <c r="AJ30" s="6"/>
      <c r="AK30" s="6"/>
      <c r="AL30" s="6"/>
    </row>
    <row r="31" spans="1:38" s="2" customFormat="1" x14ac:dyDescent="0.2">
      <c r="A31" s="92" t="s">
        <v>39</v>
      </c>
      <c r="B31" s="93"/>
      <c r="C31" s="93"/>
      <c r="D31" s="93"/>
      <c r="E31" s="93"/>
      <c r="F31" s="93"/>
      <c r="G31" s="93"/>
      <c r="H31" s="93"/>
      <c r="I31" s="93"/>
      <c r="J31" s="94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1:38" s="2" customFormat="1" ht="43.5" customHeight="1" x14ac:dyDescent="0.2">
      <c r="A32" s="38" t="s">
        <v>68</v>
      </c>
      <c r="B32" s="38" t="s">
        <v>69</v>
      </c>
      <c r="C32" s="36">
        <v>101</v>
      </c>
      <c r="D32" s="36">
        <v>101.95</v>
      </c>
      <c r="E32" s="36">
        <v>102.2</v>
      </c>
      <c r="F32" s="36"/>
      <c r="G32" s="36"/>
      <c r="H32" s="36"/>
      <c r="I32" s="36">
        <v>103.2</v>
      </c>
      <c r="J32" s="37"/>
      <c r="K32" s="6"/>
      <c r="L32" s="6"/>
      <c r="M32" s="6"/>
      <c r="N32" s="6"/>
      <c r="O32" s="1"/>
      <c r="P32" s="1"/>
      <c r="Q32" s="1"/>
      <c r="R32" s="1"/>
      <c r="S32" s="6"/>
      <c r="T32" s="6"/>
      <c r="U32" s="6"/>
      <c r="V32" s="6"/>
      <c r="W32" s="6"/>
      <c r="X32" s="6"/>
      <c r="Y32" s="6"/>
      <c r="Z32" s="6"/>
      <c r="AA32" s="1"/>
      <c r="AB32" s="1"/>
      <c r="AC32" s="1"/>
      <c r="AD32" s="1"/>
      <c r="AE32" s="6"/>
      <c r="AF32" s="6"/>
      <c r="AG32" s="6"/>
      <c r="AH32" s="6"/>
      <c r="AI32" s="6"/>
      <c r="AJ32" s="6"/>
      <c r="AK32" s="6"/>
      <c r="AL32" s="6"/>
    </row>
    <row r="33" spans="1:38" s="2" customFormat="1" x14ac:dyDescent="0.2">
      <c r="A33" s="92" t="s">
        <v>40</v>
      </c>
      <c r="B33" s="93"/>
      <c r="C33" s="93"/>
      <c r="D33" s="93"/>
      <c r="E33" s="93"/>
      <c r="F33" s="93"/>
      <c r="G33" s="93"/>
      <c r="H33" s="93"/>
      <c r="I33" s="93"/>
      <c r="J33" s="94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1:38" s="2" customFormat="1" ht="27" customHeight="1" x14ac:dyDescent="0.2">
      <c r="A34" s="38" t="s">
        <v>70</v>
      </c>
      <c r="B34" s="36" t="s">
        <v>41</v>
      </c>
      <c r="C34" s="37">
        <v>116</v>
      </c>
      <c r="D34" s="37">
        <v>110</v>
      </c>
      <c r="E34" s="37">
        <v>109</v>
      </c>
      <c r="F34" s="37"/>
      <c r="G34" s="37" t="e">
        <f>F34/#REF!*100</f>
        <v>#REF!</v>
      </c>
      <c r="H34" s="37" t="e">
        <f>F34/#REF!*100</f>
        <v>#REF!</v>
      </c>
      <c r="I34" s="37">
        <v>107</v>
      </c>
      <c r="J34" s="37">
        <f>I34/D34*100</f>
        <v>97.27272727272728</v>
      </c>
      <c r="K34" s="6"/>
      <c r="L34" s="6"/>
      <c r="M34" s="6"/>
      <c r="N34" s="6"/>
      <c r="O34" s="1"/>
      <c r="P34" s="1"/>
      <c r="Q34" s="1"/>
      <c r="R34" s="1"/>
      <c r="S34" s="6"/>
      <c r="T34" s="6"/>
      <c r="U34" s="6"/>
      <c r="V34" s="6"/>
      <c r="W34" s="6"/>
      <c r="X34" s="6"/>
      <c r="Y34" s="6"/>
      <c r="Z34" s="6"/>
      <c r="AA34" s="1"/>
      <c r="AB34" s="1"/>
      <c r="AC34" s="1"/>
      <c r="AD34" s="1"/>
      <c r="AE34" s="6"/>
      <c r="AF34" s="6"/>
      <c r="AG34" s="6"/>
      <c r="AH34" s="6"/>
      <c r="AI34" s="6"/>
      <c r="AJ34" s="6"/>
      <c r="AK34" s="6"/>
      <c r="AL34" s="6"/>
    </row>
    <row r="35" spans="1:38" s="2" customFormat="1" ht="39" customHeight="1" x14ac:dyDescent="0.2">
      <c r="A35" s="38" t="s">
        <v>42</v>
      </c>
      <c r="B35" s="36" t="s">
        <v>62</v>
      </c>
      <c r="C35" s="37" t="s">
        <v>31</v>
      </c>
      <c r="D35" s="37">
        <v>71</v>
      </c>
      <c r="E35" s="37" t="s">
        <v>31</v>
      </c>
      <c r="F35" s="37"/>
      <c r="G35" s="37" t="e">
        <f>F35/#REF!*100</f>
        <v>#REF!</v>
      </c>
      <c r="H35" s="37" t="e">
        <f>F35/#REF!*100</f>
        <v>#REF!</v>
      </c>
      <c r="I35" s="37">
        <v>71</v>
      </c>
      <c r="J35" s="37">
        <f>I35/D35*100</f>
        <v>100</v>
      </c>
      <c r="K35" s="6"/>
      <c r="L35" s="6"/>
      <c r="M35" s="6"/>
      <c r="N35" s="6"/>
      <c r="O35" s="1"/>
      <c r="P35" s="1"/>
      <c r="Q35" s="1"/>
      <c r="R35" s="1"/>
      <c r="S35" s="6"/>
      <c r="T35" s="6"/>
      <c r="U35" s="6"/>
      <c r="V35" s="6"/>
      <c r="W35" s="6"/>
      <c r="X35" s="6"/>
      <c r="Y35" s="6"/>
      <c r="Z35" s="6"/>
      <c r="AA35" s="1"/>
      <c r="AB35" s="1"/>
      <c r="AC35" s="1"/>
      <c r="AD35" s="1"/>
      <c r="AE35" s="6"/>
      <c r="AF35" s="6"/>
      <c r="AG35" s="6"/>
      <c r="AH35" s="6"/>
      <c r="AI35" s="6"/>
      <c r="AJ35" s="6"/>
      <c r="AK35" s="6"/>
      <c r="AL35" s="6"/>
    </row>
    <row r="36" spans="1:38" s="2" customFormat="1" ht="34.5" customHeight="1" x14ac:dyDescent="0.2">
      <c r="A36" s="38" t="s">
        <v>67</v>
      </c>
      <c r="B36" s="36" t="s">
        <v>8</v>
      </c>
      <c r="C36" s="37">
        <v>56.4</v>
      </c>
      <c r="D36" s="37">
        <v>111.9</v>
      </c>
      <c r="E36" s="37">
        <v>73.217500000000001</v>
      </c>
      <c r="F36" s="37"/>
      <c r="G36" s="37" t="e">
        <f>F36/#REF!*100</f>
        <v>#REF!</v>
      </c>
      <c r="H36" s="37" t="e">
        <f>F36/#REF!*100</f>
        <v>#REF!</v>
      </c>
      <c r="I36" s="37">
        <v>143.19999999999999</v>
      </c>
      <c r="J36" s="37">
        <f>I36/D36*100</f>
        <v>127.97140303842716</v>
      </c>
      <c r="K36" s="6"/>
      <c r="L36" s="6"/>
      <c r="M36" s="6"/>
      <c r="N36" s="6"/>
      <c r="O36" s="1"/>
      <c r="P36" s="1"/>
      <c r="Q36" s="1"/>
      <c r="R36" s="1"/>
      <c r="S36" s="6"/>
      <c r="T36" s="6"/>
      <c r="U36" s="6"/>
      <c r="V36" s="6"/>
      <c r="W36" s="6"/>
      <c r="X36" s="6"/>
      <c r="Y36" s="6"/>
      <c r="Z36" s="6"/>
      <c r="AA36" s="1"/>
      <c r="AB36" s="1"/>
      <c r="AC36" s="1"/>
      <c r="AD36" s="1"/>
      <c r="AE36" s="6"/>
      <c r="AF36" s="6"/>
      <c r="AG36" s="6"/>
      <c r="AH36" s="6"/>
      <c r="AI36" s="6"/>
      <c r="AJ36" s="6"/>
      <c r="AK36" s="6"/>
      <c r="AL36" s="6"/>
    </row>
    <row r="37" spans="1:38" s="2" customFormat="1" ht="21" customHeight="1" x14ac:dyDescent="0.2">
      <c r="A37" s="38" t="s">
        <v>23</v>
      </c>
      <c r="B37" s="36" t="s">
        <v>43</v>
      </c>
      <c r="C37" s="37">
        <v>357</v>
      </c>
      <c r="D37" s="37">
        <v>342</v>
      </c>
      <c r="E37" s="37">
        <v>304</v>
      </c>
      <c r="F37" s="37"/>
      <c r="G37" s="37" t="e">
        <f>F37/#REF!*100</f>
        <v>#REF!</v>
      </c>
      <c r="H37" s="37" t="e">
        <f>F37/#REF!*100</f>
        <v>#REF!</v>
      </c>
      <c r="I37" s="37">
        <v>340</v>
      </c>
      <c r="J37" s="37">
        <f>I37/D37*100</f>
        <v>99.415204678362571</v>
      </c>
      <c r="K37" s="6"/>
      <c r="L37" s="6"/>
      <c r="M37" s="6"/>
      <c r="N37" s="6"/>
      <c r="O37" s="1"/>
      <c r="P37" s="1"/>
      <c r="Q37" s="1"/>
      <c r="R37" s="1"/>
      <c r="S37" s="6"/>
      <c r="T37" s="6"/>
      <c r="U37" s="6"/>
      <c r="V37" s="6"/>
      <c r="W37" s="6"/>
      <c r="X37" s="6"/>
      <c r="Y37" s="6"/>
      <c r="Z37" s="6"/>
      <c r="AA37" s="1"/>
      <c r="AB37" s="1"/>
      <c r="AC37" s="1"/>
      <c r="AD37" s="1"/>
      <c r="AE37" s="6"/>
      <c r="AF37" s="6"/>
      <c r="AG37" s="6"/>
      <c r="AH37" s="6"/>
      <c r="AI37" s="6"/>
      <c r="AJ37" s="6"/>
      <c r="AK37" s="6"/>
      <c r="AL37" s="6"/>
    </row>
    <row r="38" spans="1:38" s="2" customFormat="1" x14ac:dyDescent="0.2">
      <c r="A38" s="92" t="s">
        <v>44</v>
      </c>
      <c r="B38" s="93"/>
      <c r="C38" s="93"/>
      <c r="D38" s="93"/>
      <c r="E38" s="93"/>
      <c r="F38" s="93"/>
      <c r="G38" s="93"/>
      <c r="H38" s="93"/>
      <c r="I38" s="93"/>
      <c r="J38" s="94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8" s="2" customFormat="1" ht="25.5" x14ac:dyDescent="0.2">
      <c r="A39" s="38" t="s">
        <v>24</v>
      </c>
      <c r="B39" s="36" t="s">
        <v>8</v>
      </c>
      <c r="C39" s="37">
        <v>68.400000000000006</v>
      </c>
      <c r="D39" s="37">
        <v>972.2</v>
      </c>
      <c r="E39" s="37">
        <v>130</v>
      </c>
      <c r="F39" s="37"/>
      <c r="G39" s="37" t="e">
        <f>F39/#REF!*100</f>
        <v>#REF!</v>
      </c>
      <c r="H39" s="37" t="e">
        <f>F39/#REF!*100</f>
        <v>#REF!</v>
      </c>
      <c r="I39" s="37">
        <v>250</v>
      </c>
      <c r="J39" s="37">
        <f>I39/D39*100</f>
        <v>25.714873482822465</v>
      </c>
      <c r="K39" s="6"/>
      <c r="L39" s="6"/>
      <c r="M39" s="6"/>
      <c r="N39" s="6"/>
      <c r="O39" s="1"/>
      <c r="P39" s="1"/>
      <c r="Q39" s="1"/>
      <c r="R39" s="1"/>
      <c r="S39" s="6"/>
      <c r="T39" s="6"/>
      <c r="U39" s="6"/>
      <c r="V39" s="6"/>
      <c r="W39" s="6"/>
      <c r="X39" s="6"/>
      <c r="Y39" s="6"/>
      <c r="Z39" s="6"/>
      <c r="AA39" s="1"/>
      <c r="AB39" s="1"/>
      <c r="AC39" s="1"/>
      <c r="AD39" s="1"/>
      <c r="AE39" s="6"/>
      <c r="AF39" s="6"/>
      <c r="AG39" s="6"/>
      <c r="AH39" s="6"/>
      <c r="AI39" s="6"/>
      <c r="AJ39" s="6"/>
      <c r="AK39" s="6"/>
      <c r="AL39" s="6"/>
    </row>
    <row r="40" spans="1:38" s="2" customFormat="1" ht="34.5" customHeight="1" x14ac:dyDescent="0.2">
      <c r="A40" s="38" t="s">
        <v>25</v>
      </c>
      <c r="B40" s="36" t="s">
        <v>26</v>
      </c>
      <c r="C40" s="37">
        <v>3.3159999999999998</v>
      </c>
      <c r="D40" s="37">
        <v>9.3610000000000007</v>
      </c>
      <c r="E40" s="37">
        <v>2.9689999999999999</v>
      </c>
      <c r="F40" s="37"/>
      <c r="G40" s="37"/>
      <c r="H40" s="37"/>
      <c r="I40" s="37">
        <v>8.4</v>
      </c>
      <c r="J40" s="37">
        <f>I40/D40*100</f>
        <v>89.734002777481038</v>
      </c>
      <c r="K40" s="6"/>
      <c r="L40" s="6"/>
      <c r="M40" s="6"/>
      <c r="N40" s="6"/>
      <c r="O40" s="1"/>
      <c r="P40" s="1"/>
      <c r="Q40" s="1"/>
      <c r="R40" s="1"/>
      <c r="S40" s="6"/>
      <c r="T40" s="6"/>
      <c r="U40" s="6"/>
      <c r="V40" s="6"/>
      <c r="W40" s="6"/>
      <c r="X40" s="6"/>
      <c r="Y40" s="6"/>
      <c r="Z40" s="6"/>
      <c r="AA40" s="1"/>
      <c r="AB40" s="1"/>
      <c r="AC40" s="1"/>
      <c r="AD40" s="1"/>
      <c r="AE40" s="6"/>
      <c r="AF40" s="6"/>
      <c r="AG40" s="6"/>
      <c r="AH40" s="6"/>
      <c r="AI40" s="6"/>
      <c r="AJ40" s="6"/>
      <c r="AK40" s="6"/>
      <c r="AL40" s="6"/>
    </row>
    <row r="41" spans="1:38" s="2" customFormat="1" x14ac:dyDescent="0.2">
      <c r="A41" s="92" t="s">
        <v>45</v>
      </c>
      <c r="B41" s="93"/>
      <c r="C41" s="93"/>
      <c r="D41" s="93"/>
      <c r="E41" s="93"/>
      <c r="F41" s="93"/>
      <c r="G41" s="93"/>
      <c r="H41" s="93"/>
      <c r="I41" s="93"/>
      <c r="J41" s="94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1:38" s="2" customFormat="1" ht="20.25" customHeight="1" x14ac:dyDescent="0.2">
      <c r="A42" s="38" t="s">
        <v>71</v>
      </c>
      <c r="B42" s="36" t="s">
        <v>27</v>
      </c>
      <c r="C42" s="37">
        <v>57.4</v>
      </c>
      <c r="D42" s="37">
        <v>148.9</v>
      </c>
      <c r="E42" s="37">
        <v>54.45</v>
      </c>
      <c r="F42" s="37"/>
      <c r="G42" s="37"/>
      <c r="H42" s="37"/>
      <c r="I42" s="37">
        <v>146.6</v>
      </c>
      <c r="J42" s="37">
        <f>I42/D42*100</f>
        <v>98.455339153794483</v>
      </c>
      <c r="K42" s="6"/>
      <c r="L42" s="6"/>
      <c r="M42" s="6"/>
      <c r="N42" s="6"/>
      <c r="O42" s="1"/>
      <c r="P42" s="1"/>
      <c r="Q42" s="1"/>
      <c r="R42" s="1"/>
      <c r="S42" s="6"/>
      <c r="T42" s="6"/>
      <c r="U42" s="6"/>
      <c r="V42" s="6"/>
      <c r="W42" s="6"/>
      <c r="X42" s="6"/>
      <c r="Y42" s="6"/>
      <c r="Z42" s="6"/>
      <c r="AA42" s="1"/>
      <c r="AB42" s="1"/>
      <c r="AC42" s="1"/>
      <c r="AD42" s="1"/>
      <c r="AE42" s="6"/>
      <c r="AF42" s="6"/>
      <c r="AG42" s="6"/>
      <c r="AH42" s="6"/>
      <c r="AI42" s="6"/>
      <c r="AJ42" s="6"/>
      <c r="AK42" s="6"/>
      <c r="AL42" s="6"/>
    </row>
    <row r="43" spans="1:38" s="2" customFormat="1" ht="25.5" customHeight="1" x14ac:dyDescent="0.2">
      <c r="A43" s="38" t="s">
        <v>72</v>
      </c>
      <c r="B43" s="36" t="s">
        <v>27</v>
      </c>
      <c r="C43" s="37" t="s">
        <v>37</v>
      </c>
      <c r="D43" s="37">
        <v>335.6</v>
      </c>
      <c r="E43" s="37" t="s">
        <v>37</v>
      </c>
      <c r="F43" s="39"/>
      <c r="G43" s="39"/>
      <c r="H43" s="39"/>
      <c r="I43" s="37">
        <v>335.6</v>
      </c>
      <c r="J43" s="37">
        <f>I43/D43*100</f>
        <v>100</v>
      </c>
      <c r="K43" s="6"/>
      <c r="L43" s="6"/>
      <c r="M43" s="6"/>
      <c r="N43" s="6"/>
      <c r="O43" s="1"/>
      <c r="P43" s="1"/>
      <c r="Q43" s="1"/>
      <c r="R43" s="1"/>
      <c r="S43" s="6"/>
      <c r="T43" s="6"/>
      <c r="U43" s="6"/>
      <c r="V43" s="6"/>
      <c r="W43" s="6"/>
      <c r="X43" s="6"/>
      <c r="Y43" s="6"/>
      <c r="Z43" s="6"/>
      <c r="AA43" s="1"/>
      <c r="AB43" s="1"/>
      <c r="AC43" s="1"/>
      <c r="AD43" s="1"/>
      <c r="AE43" s="6"/>
      <c r="AF43" s="6"/>
      <c r="AG43" s="6"/>
      <c r="AH43" s="6"/>
      <c r="AI43" s="6"/>
      <c r="AJ43" s="6"/>
      <c r="AK43" s="6"/>
      <c r="AL43" s="6"/>
    </row>
    <row r="44" spans="1:38" s="2" customFormat="1" ht="26.25" customHeight="1" x14ac:dyDescent="0.2">
      <c r="A44" s="38" t="s">
        <v>81</v>
      </c>
      <c r="B44" s="36" t="s">
        <v>27</v>
      </c>
      <c r="C44" s="37">
        <v>308.37200000000001</v>
      </c>
      <c r="D44" s="37">
        <v>631.4</v>
      </c>
      <c r="E44" s="37">
        <v>355.6</v>
      </c>
      <c r="F44" s="39"/>
      <c r="G44" s="39"/>
      <c r="H44" s="39"/>
      <c r="I44" s="37">
        <v>715.8</v>
      </c>
      <c r="J44" s="37">
        <f>I44/D44*100</f>
        <v>113.36712068419385</v>
      </c>
      <c r="K44" s="6"/>
      <c r="L44" s="6"/>
      <c r="M44" s="6"/>
      <c r="N44" s="6"/>
      <c r="O44" s="1"/>
      <c r="P44" s="1"/>
      <c r="Q44" s="1"/>
      <c r="R44" s="1"/>
      <c r="S44" s="6"/>
      <c r="T44" s="6"/>
      <c r="U44" s="6"/>
      <c r="V44" s="6"/>
      <c r="W44" s="6"/>
      <c r="X44" s="6"/>
      <c r="Y44" s="6"/>
      <c r="Z44" s="6"/>
      <c r="AA44" s="1"/>
      <c r="AB44" s="1"/>
      <c r="AC44" s="1"/>
      <c r="AD44" s="1"/>
      <c r="AE44" s="6"/>
      <c r="AF44" s="6"/>
      <c r="AG44" s="6"/>
      <c r="AH44" s="6"/>
      <c r="AI44" s="6"/>
      <c r="AJ44" s="6"/>
      <c r="AK44" s="6"/>
      <c r="AL44" s="6"/>
    </row>
    <row r="45" spans="1:38" s="2" customFormat="1" x14ac:dyDescent="0.2">
      <c r="A45" s="92" t="s">
        <v>73</v>
      </c>
      <c r="B45" s="93"/>
      <c r="C45" s="93"/>
      <c r="D45" s="93"/>
      <c r="E45" s="93"/>
      <c r="F45" s="93"/>
      <c r="G45" s="93"/>
      <c r="H45" s="93"/>
      <c r="I45" s="93"/>
      <c r="J45" s="94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s="2" customFormat="1" ht="25.5" x14ac:dyDescent="0.2">
      <c r="A46" s="38" t="s">
        <v>28</v>
      </c>
      <c r="B46" s="36" t="s">
        <v>29</v>
      </c>
      <c r="C46" s="37">
        <v>2.96</v>
      </c>
      <c r="D46" s="37">
        <v>2.52</v>
      </c>
      <c r="E46" s="37">
        <v>8.09</v>
      </c>
      <c r="F46" s="37"/>
      <c r="G46" s="37" t="e">
        <f>F46/#REF!*100</f>
        <v>#REF!</v>
      </c>
      <c r="H46" s="37" t="e">
        <f>F46/#REF!*100</f>
        <v>#REF!</v>
      </c>
      <c r="I46" s="37">
        <v>9.4600000000000009</v>
      </c>
      <c r="J46" s="37">
        <f>I46/D46*100</f>
        <v>375.39682539682542</v>
      </c>
      <c r="K46" s="6"/>
      <c r="L46" s="6"/>
      <c r="M46" s="6"/>
      <c r="N46" s="6"/>
      <c r="O46" s="1"/>
      <c r="P46" s="1"/>
      <c r="Q46" s="1"/>
      <c r="R46" s="1"/>
      <c r="S46" s="6"/>
      <c r="T46" s="6"/>
      <c r="U46" s="6"/>
      <c r="V46" s="6"/>
      <c r="W46" s="6"/>
      <c r="X46" s="6"/>
      <c r="Y46" s="6"/>
      <c r="Z46" s="6"/>
      <c r="AA46" s="1"/>
      <c r="AB46" s="1"/>
      <c r="AC46" s="1"/>
      <c r="AD46" s="1"/>
      <c r="AE46" s="6"/>
      <c r="AF46" s="6"/>
      <c r="AG46" s="6"/>
      <c r="AH46" s="6"/>
      <c r="AI46" s="6"/>
      <c r="AJ46" s="6"/>
      <c r="AK46" s="6"/>
      <c r="AL46" s="6"/>
    </row>
    <row r="47" spans="1:38" s="2" customFormat="1" ht="25.5" x14ac:dyDescent="0.2">
      <c r="A47" s="38" t="s">
        <v>80</v>
      </c>
      <c r="B47" s="36" t="s">
        <v>30</v>
      </c>
      <c r="C47" s="37">
        <v>32497.8</v>
      </c>
      <c r="D47" s="37">
        <v>33384.300000000003</v>
      </c>
      <c r="E47" s="37">
        <v>34966</v>
      </c>
      <c r="F47" s="37"/>
      <c r="G47" s="37" t="e">
        <f>F47/#REF!*100</f>
        <v>#REF!</v>
      </c>
      <c r="H47" s="37" t="e">
        <f>F47/#REF!*100</f>
        <v>#REF!</v>
      </c>
      <c r="I47" s="37">
        <v>35123</v>
      </c>
      <c r="J47" s="37">
        <f>I47/D47*100</f>
        <v>105.20813675889565</v>
      </c>
      <c r="K47" s="6"/>
      <c r="L47" s="6"/>
      <c r="M47" s="6"/>
      <c r="N47" s="6"/>
      <c r="O47" s="1"/>
      <c r="P47" s="1"/>
      <c r="Q47" s="1"/>
      <c r="R47" s="1"/>
      <c r="S47" s="6"/>
      <c r="T47" s="6"/>
      <c r="U47" s="6"/>
      <c r="V47" s="6"/>
      <c r="W47" s="6"/>
      <c r="X47" s="6"/>
      <c r="Y47" s="6"/>
      <c r="Z47" s="6"/>
      <c r="AA47" s="1"/>
      <c r="AB47" s="1"/>
      <c r="AC47" s="1"/>
      <c r="AD47" s="1"/>
      <c r="AE47" s="6"/>
      <c r="AF47" s="6"/>
      <c r="AG47" s="6"/>
      <c r="AH47" s="6"/>
      <c r="AI47" s="6"/>
      <c r="AJ47" s="6"/>
      <c r="AK47" s="6"/>
      <c r="AL47" s="6"/>
    </row>
    <row r="48" spans="1:38" ht="18.75" x14ac:dyDescent="0.3">
      <c r="D48" s="58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5:38" ht="18.75" x14ac:dyDescent="0.3">
      <c r="E49" s="58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</sheetData>
  <mergeCells count="55">
    <mergeCell ref="A38:J38"/>
    <mergeCell ref="A41:J41"/>
    <mergeCell ref="A45:J45"/>
    <mergeCell ref="D3:J4"/>
    <mergeCell ref="A4:C4"/>
    <mergeCell ref="A21:J21"/>
    <mergeCell ref="A12:J12"/>
    <mergeCell ref="A17:J17"/>
    <mergeCell ref="A8:A11"/>
    <mergeCell ref="A33:J33"/>
    <mergeCell ref="A31:J31"/>
    <mergeCell ref="A23:J23"/>
    <mergeCell ref="A19:J19"/>
    <mergeCell ref="A7:J7"/>
    <mergeCell ref="C8:D8"/>
    <mergeCell ref="J8:J10"/>
    <mergeCell ref="B8:B11"/>
    <mergeCell ref="D2:J2"/>
    <mergeCell ref="X13:X14"/>
    <mergeCell ref="O13:Q13"/>
    <mergeCell ref="K8:K11"/>
    <mergeCell ref="F9:H9"/>
    <mergeCell ref="G10:H10"/>
    <mergeCell ref="E8:I8"/>
    <mergeCell ref="V13:V14"/>
    <mergeCell ref="T13:T14"/>
    <mergeCell ref="A14:J14"/>
    <mergeCell ref="D9:D11"/>
    <mergeCell ref="L8:L11"/>
    <mergeCell ref="K5:M5"/>
    <mergeCell ref="A5:J6"/>
    <mergeCell ref="AL13:AL14"/>
    <mergeCell ref="AH13:AH14"/>
    <mergeCell ref="I9:I11"/>
    <mergeCell ref="S13:S14"/>
    <mergeCell ref="E9:E11"/>
    <mergeCell ref="W13:W14"/>
    <mergeCell ref="AK13:AK14"/>
    <mergeCell ref="AE13:AE14"/>
    <mergeCell ref="AG13:AG14"/>
    <mergeCell ref="AI13:AI14"/>
    <mergeCell ref="AF13:AF14"/>
    <mergeCell ref="AA13:AC13"/>
    <mergeCell ref="Y13:Y14"/>
    <mergeCell ref="AJ13:AJ14"/>
    <mergeCell ref="Z13:Z14"/>
    <mergeCell ref="U13:U14"/>
    <mergeCell ref="AA10:AD10"/>
    <mergeCell ref="F10:F11"/>
    <mergeCell ref="C9:C11"/>
    <mergeCell ref="M8:M11"/>
    <mergeCell ref="N8:N11"/>
    <mergeCell ref="AA9:AL9"/>
    <mergeCell ref="AI10:AL10"/>
    <mergeCell ref="AE10:AH10"/>
  </mergeCells>
  <phoneticPr fontId="5" type="noConversion"/>
  <pageMargins left="1.1811023622047245" right="0.39370078740157483" top="0.39370078740157483" bottom="0.31496062992125984" header="0.82677165354330717" footer="0.51181102362204722"/>
  <pageSetup paperSize="9" scale="70" fitToHeight="4" orientation="portrait" r:id="rId1"/>
  <headerFooter alignWithMargins="0">
    <oddFooter>&amp;C&amp;P</oddFooter>
  </headerFooter>
  <rowBreaks count="1" manualBreakCount="1">
    <brk id="4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FF168-6797-49B1-AE43-621E36ADAEE6}">
  <dimension ref="A1:Q56"/>
  <sheetViews>
    <sheetView view="pageBreakPreview" zoomScaleNormal="75" zoomScaleSheetLayoutView="100" workbookViewId="0">
      <pane xSplit="2" ySplit="10" topLeftCell="C11" activePane="bottomRight" state="frozen"/>
      <selection pane="topRight" activeCell="C1" sqref="C1"/>
      <selection pane="bottomLeft" activeCell="A9" sqref="A9"/>
      <selection pane="bottomRight" activeCell="L14" sqref="L14"/>
    </sheetView>
  </sheetViews>
  <sheetFormatPr defaultColWidth="8.85546875" defaultRowHeight="15.75" x14ac:dyDescent="0.25"/>
  <cols>
    <col min="1" max="1" width="58.85546875" style="15" customWidth="1"/>
    <col min="2" max="2" width="17" style="15" customWidth="1"/>
    <col min="3" max="3" width="8.7109375" style="23" customWidth="1"/>
    <col min="4" max="4" width="8.5703125" style="23" customWidth="1"/>
    <col min="5" max="5" width="12.28515625" style="69" customWidth="1"/>
    <col min="6" max="6" width="8.42578125" style="23" customWidth="1"/>
    <col min="7" max="7" width="11" style="23" customWidth="1"/>
    <col min="8" max="8" width="9.140625" style="23" customWidth="1"/>
    <col min="9" max="9" width="10.7109375" style="23" customWidth="1"/>
    <col min="10" max="10" width="10.140625" style="23" customWidth="1"/>
    <col min="11" max="11" width="10.42578125" style="23" customWidth="1"/>
    <col min="12" max="12" width="10.140625" style="23" customWidth="1"/>
    <col min="13" max="15" width="10.7109375" style="23" customWidth="1"/>
    <col min="16" max="16384" width="8.85546875" style="15"/>
  </cols>
  <sheetData>
    <row r="1" spans="1:15" s="4" customFormat="1" ht="99.75" customHeight="1" x14ac:dyDescent="0.25">
      <c r="C1" s="2"/>
      <c r="D1" s="2"/>
      <c r="E1" s="2"/>
      <c r="F1" s="54"/>
      <c r="G1" s="54"/>
      <c r="H1" s="54"/>
      <c r="I1" s="54"/>
      <c r="J1" s="54"/>
      <c r="K1" s="81" t="s">
        <v>105</v>
      </c>
      <c r="L1" s="81"/>
      <c r="M1" s="81"/>
      <c r="N1" s="81"/>
      <c r="O1" s="81"/>
    </row>
    <row r="2" spans="1:15" s="4" customFormat="1" ht="4.5" customHeight="1" x14ac:dyDescent="0.2">
      <c r="C2" s="2"/>
      <c r="D2" s="2"/>
      <c r="E2" s="95"/>
      <c r="F2" s="95"/>
      <c r="G2" s="95"/>
      <c r="H2" s="95"/>
      <c r="I2" s="95"/>
      <c r="J2" s="95"/>
      <c r="K2" s="95"/>
      <c r="L2" s="95"/>
      <c r="M2" s="2"/>
      <c r="N2" s="2"/>
      <c r="O2" s="2"/>
    </row>
    <row r="3" spans="1:15" s="4" customFormat="1" ht="8.25" hidden="1" customHeight="1" x14ac:dyDescent="0.2">
      <c r="C3" s="2"/>
      <c r="D3" s="2"/>
      <c r="E3" s="95"/>
      <c r="F3" s="95"/>
      <c r="G3" s="95"/>
      <c r="H3" s="95"/>
      <c r="I3" s="95"/>
      <c r="J3" s="95"/>
      <c r="K3" s="95"/>
      <c r="L3" s="95"/>
      <c r="M3" s="2"/>
      <c r="N3" s="2"/>
      <c r="O3" s="2"/>
    </row>
    <row r="4" spans="1:15" customFormat="1" ht="34.5" customHeight="1" x14ac:dyDescent="0.2">
      <c r="A4" s="105" t="s">
        <v>90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1:15" customFormat="1" ht="3.75" customHeight="1" x14ac:dyDescent="0.2">
      <c r="A5" s="14"/>
      <c r="B5" s="14"/>
      <c r="C5" s="60"/>
      <c r="D5" s="60"/>
      <c r="E5" s="60"/>
      <c r="F5" s="41"/>
      <c r="G5" s="41"/>
      <c r="H5" s="41"/>
      <c r="I5" s="41"/>
      <c r="J5" s="41"/>
      <c r="K5" s="40"/>
      <c r="L5" s="40"/>
      <c r="M5" s="40"/>
      <c r="N5" s="40"/>
      <c r="O5" s="40"/>
    </row>
    <row r="6" spans="1:15" ht="21.95" customHeight="1" x14ac:dyDescent="0.25">
      <c r="A6" s="106" t="s">
        <v>0</v>
      </c>
      <c r="B6" s="106" t="s">
        <v>1</v>
      </c>
      <c r="C6" s="106" t="s">
        <v>74</v>
      </c>
      <c r="D6" s="107" t="s">
        <v>78</v>
      </c>
      <c r="E6" s="108" t="s">
        <v>93</v>
      </c>
      <c r="F6" s="111" t="s">
        <v>92</v>
      </c>
      <c r="G6" s="108" t="s">
        <v>79</v>
      </c>
      <c r="H6" s="118" t="s">
        <v>91</v>
      </c>
      <c r="I6" s="121" t="s">
        <v>94</v>
      </c>
      <c r="J6" s="104" t="s">
        <v>49</v>
      </c>
      <c r="K6" s="104"/>
      <c r="L6" s="104"/>
      <c r="M6" s="104"/>
      <c r="N6" s="104"/>
      <c r="O6" s="104"/>
    </row>
    <row r="7" spans="1:15" ht="16.5" customHeight="1" x14ac:dyDescent="0.25">
      <c r="A7" s="106"/>
      <c r="B7" s="106"/>
      <c r="C7" s="106"/>
      <c r="D7" s="107"/>
      <c r="E7" s="109"/>
      <c r="F7" s="112"/>
      <c r="G7" s="109"/>
      <c r="H7" s="119"/>
      <c r="I7" s="122"/>
      <c r="J7" s="124">
        <v>2021</v>
      </c>
      <c r="K7" s="124"/>
      <c r="L7" s="124">
        <v>2022</v>
      </c>
      <c r="M7" s="124"/>
      <c r="N7" s="125">
        <v>2023</v>
      </c>
      <c r="O7" s="126"/>
    </row>
    <row r="8" spans="1:15" ht="16.5" customHeight="1" x14ac:dyDescent="0.25">
      <c r="A8" s="106"/>
      <c r="B8" s="106"/>
      <c r="C8" s="106"/>
      <c r="D8" s="107"/>
      <c r="E8" s="109"/>
      <c r="F8" s="112"/>
      <c r="G8" s="109"/>
      <c r="H8" s="119"/>
      <c r="I8" s="122"/>
      <c r="J8" s="104" t="s">
        <v>2</v>
      </c>
      <c r="K8" s="104" t="s">
        <v>3</v>
      </c>
      <c r="L8" s="104" t="s">
        <v>2</v>
      </c>
      <c r="M8" s="104" t="s">
        <v>3</v>
      </c>
      <c r="N8" s="104" t="s">
        <v>2</v>
      </c>
      <c r="O8" s="104" t="s">
        <v>3</v>
      </c>
    </row>
    <row r="9" spans="1:15" ht="39.75" customHeight="1" x14ac:dyDescent="0.25">
      <c r="A9" s="106"/>
      <c r="B9" s="106"/>
      <c r="C9" s="106"/>
      <c r="D9" s="107"/>
      <c r="E9" s="110"/>
      <c r="F9" s="113"/>
      <c r="G9" s="110"/>
      <c r="H9" s="120"/>
      <c r="I9" s="123"/>
      <c r="J9" s="104"/>
      <c r="K9" s="104"/>
      <c r="L9" s="104"/>
      <c r="M9" s="104"/>
      <c r="N9" s="104"/>
      <c r="O9" s="104"/>
    </row>
    <row r="10" spans="1:15" s="22" customFormat="1" ht="20.85" customHeight="1" x14ac:dyDescent="0.25">
      <c r="A10" s="70" t="s">
        <v>4</v>
      </c>
      <c r="B10" s="21"/>
      <c r="C10" s="21"/>
      <c r="D10" s="21"/>
      <c r="E10" s="21"/>
      <c r="F10" s="21"/>
      <c r="G10" s="21"/>
      <c r="H10" s="21"/>
      <c r="I10" s="21"/>
      <c r="J10" s="33"/>
      <c r="K10" s="33"/>
      <c r="L10" s="34"/>
      <c r="M10" s="34"/>
      <c r="N10" s="34"/>
      <c r="O10" s="34"/>
    </row>
    <row r="11" spans="1:15" s="23" customFormat="1" ht="30.95" customHeight="1" x14ac:dyDescent="0.25">
      <c r="A11" s="16" t="s">
        <v>5</v>
      </c>
      <c r="B11" s="17" t="s">
        <v>50</v>
      </c>
      <c r="C11" s="42">
        <v>10.319000000000001</v>
      </c>
      <c r="D11" s="43">
        <v>10.45</v>
      </c>
      <c r="E11" s="61">
        <f>D11/C11*100</f>
        <v>101.26950285880415</v>
      </c>
      <c r="F11" s="43">
        <v>10.6</v>
      </c>
      <c r="G11" s="43">
        <f>F11/D11*100</f>
        <v>101.43540669856459</v>
      </c>
      <c r="H11" s="43">
        <v>10.73</v>
      </c>
      <c r="I11" s="43">
        <f>H11/F11*100</f>
        <v>101.22641509433963</v>
      </c>
      <c r="J11" s="43">
        <v>10.8</v>
      </c>
      <c r="K11" s="43">
        <v>10.9</v>
      </c>
      <c r="L11" s="43">
        <v>10.9</v>
      </c>
      <c r="M11" s="43">
        <v>11</v>
      </c>
      <c r="N11" s="43">
        <v>11</v>
      </c>
      <c r="O11" s="43">
        <v>11.1</v>
      </c>
    </row>
    <row r="12" spans="1:15" s="22" customFormat="1" ht="31.5" customHeight="1" x14ac:dyDescent="0.25">
      <c r="A12" s="115" t="s">
        <v>75</v>
      </c>
      <c r="B12" s="116"/>
      <c r="C12" s="62"/>
      <c r="D12" s="44"/>
      <c r="E12" s="44"/>
      <c r="F12" s="44"/>
      <c r="G12" s="44"/>
      <c r="H12" s="44"/>
      <c r="I12" s="44"/>
      <c r="J12" s="33"/>
      <c r="K12" s="33"/>
      <c r="L12" s="34"/>
      <c r="M12" s="34"/>
      <c r="N12" s="34"/>
      <c r="O12" s="34"/>
    </row>
    <row r="13" spans="1:15" s="22" customFormat="1" ht="96.75" customHeight="1" x14ac:dyDescent="0.25">
      <c r="A13" s="24" t="s">
        <v>38</v>
      </c>
      <c r="B13" s="30" t="s">
        <v>8</v>
      </c>
      <c r="C13" s="63">
        <v>20.5</v>
      </c>
      <c r="D13" s="45">
        <v>18.8</v>
      </c>
      <c r="E13" s="61">
        <f>D13/C13*100</f>
        <v>91.707317073170742</v>
      </c>
      <c r="F13" s="45">
        <v>15.688700000000001</v>
      </c>
      <c r="G13" s="43">
        <f>F13/D13*100</f>
        <v>83.450531914893617</v>
      </c>
      <c r="H13" s="43">
        <v>19.98</v>
      </c>
      <c r="I13" s="43">
        <f>H13/F13*100</f>
        <v>127.35280807205184</v>
      </c>
      <c r="J13" s="45">
        <v>20.5</v>
      </c>
      <c r="K13" s="45">
        <f>J13*1.02</f>
        <v>20.91</v>
      </c>
      <c r="L13" s="45">
        <v>20.9</v>
      </c>
      <c r="M13" s="45">
        <f>L13*1.02</f>
        <v>21.317999999999998</v>
      </c>
      <c r="N13" s="45">
        <f>L13*1.02</f>
        <v>21.317999999999998</v>
      </c>
      <c r="O13" s="45">
        <f>N13*1.02</f>
        <v>21.744359999999997</v>
      </c>
    </row>
    <row r="14" spans="1:15" s="23" customFormat="1" ht="23.45" customHeight="1" x14ac:dyDescent="0.25">
      <c r="A14" s="24" t="s">
        <v>52</v>
      </c>
      <c r="B14" s="18" t="s">
        <v>29</v>
      </c>
      <c r="C14" s="26">
        <v>99.2</v>
      </c>
      <c r="D14" s="45">
        <v>75.400000000000006</v>
      </c>
      <c r="E14" s="61" t="s">
        <v>31</v>
      </c>
      <c r="F14" s="45">
        <v>109.6</v>
      </c>
      <c r="G14" s="45"/>
      <c r="H14" s="43">
        <v>115</v>
      </c>
      <c r="I14" s="45"/>
      <c r="J14" s="45" t="s">
        <v>31</v>
      </c>
      <c r="K14" s="45" t="s">
        <v>31</v>
      </c>
      <c r="L14" s="45" t="s">
        <v>31</v>
      </c>
      <c r="M14" s="45" t="s">
        <v>31</v>
      </c>
      <c r="N14" s="45" t="s">
        <v>31</v>
      </c>
      <c r="O14" s="45" t="s">
        <v>31</v>
      </c>
    </row>
    <row r="15" spans="1:15" s="22" customFormat="1" x14ac:dyDescent="0.25">
      <c r="A15" s="117" t="s">
        <v>53</v>
      </c>
      <c r="B15" s="117"/>
      <c r="C15" s="21"/>
      <c r="D15" s="44"/>
      <c r="E15" s="64"/>
      <c r="F15" s="44"/>
      <c r="G15" s="44"/>
      <c r="H15" s="44"/>
      <c r="I15" s="44"/>
      <c r="J15" s="46"/>
      <c r="K15" s="46"/>
      <c r="L15" s="47"/>
      <c r="M15" s="47"/>
      <c r="N15" s="47"/>
      <c r="O15" s="47"/>
    </row>
    <row r="16" spans="1:15" s="23" customFormat="1" ht="33.950000000000003" customHeight="1" x14ac:dyDescent="0.25">
      <c r="A16" s="25" t="s">
        <v>96</v>
      </c>
      <c r="B16" s="18" t="s">
        <v>29</v>
      </c>
      <c r="C16" s="26">
        <v>104</v>
      </c>
      <c r="D16" s="45" t="s">
        <v>31</v>
      </c>
      <c r="E16" s="61" t="s">
        <v>31</v>
      </c>
      <c r="F16" s="45" t="s">
        <v>31</v>
      </c>
      <c r="G16" s="45"/>
      <c r="H16" s="43">
        <v>100</v>
      </c>
      <c r="I16" s="45"/>
      <c r="J16" s="45" t="s">
        <v>31</v>
      </c>
      <c r="K16" s="45" t="s">
        <v>31</v>
      </c>
      <c r="L16" s="45" t="s">
        <v>31</v>
      </c>
      <c r="M16" s="45" t="s">
        <v>31</v>
      </c>
      <c r="N16" s="45" t="s">
        <v>31</v>
      </c>
      <c r="O16" s="45" t="s">
        <v>31</v>
      </c>
    </row>
    <row r="17" spans="1:15" s="22" customFormat="1" x14ac:dyDescent="0.25">
      <c r="A17" s="117" t="s">
        <v>12</v>
      </c>
      <c r="B17" s="117"/>
      <c r="C17" s="21"/>
      <c r="D17" s="44"/>
      <c r="E17" s="64"/>
      <c r="F17" s="44"/>
      <c r="G17" s="44"/>
      <c r="H17" s="44"/>
      <c r="I17" s="44"/>
      <c r="J17" s="46"/>
      <c r="K17" s="46"/>
      <c r="L17" s="47"/>
      <c r="M17" s="47"/>
      <c r="N17" s="47"/>
      <c r="O17" s="47"/>
    </row>
    <row r="18" spans="1:15" s="23" customFormat="1" ht="31.5" x14ac:dyDescent="0.25">
      <c r="A18" s="25" t="s">
        <v>95</v>
      </c>
      <c r="B18" s="18" t="s">
        <v>29</v>
      </c>
      <c r="C18" s="26">
        <v>111</v>
      </c>
      <c r="D18" s="43">
        <v>79.900000000000006</v>
      </c>
      <c r="E18" s="61" t="s">
        <v>31</v>
      </c>
      <c r="F18" s="43">
        <v>112.1</v>
      </c>
      <c r="G18" s="43"/>
      <c r="H18" s="43">
        <v>94</v>
      </c>
      <c r="I18" s="43"/>
      <c r="J18" s="45" t="s">
        <v>31</v>
      </c>
      <c r="K18" s="45" t="s">
        <v>31</v>
      </c>
      <c r="L18" s="45" t="s">
        <v>31</v>
      </c>
      <c r="M18" s="45" t="s">
        <v>31</v>
      </c>
      <c r="N18" s="45" t="s">
        <v>31</v>
      </c>
      <c r="O18" s="45" t="s">
        <v>31</v>
      </c>
    </row>
    <row r="19" spans="1:15" s="22" customFormat="1" x14ac:dyDescent="0.25">
      <c r="A19" s="117" t="s">
        <v>13</v>
      </c>
      <c r="B19" s="117"/>
      <c r="C19" s="21"/>
      <c r="D19" s="44"/>
      <c r="E19" s="64"/>
      <c r="F19" s="44"/>
      <c r="G19" s="44"/>
      <c r="H19" s="44"/>
      <c r="I19" s="44"/>
      <c r="J19" s="46"/>
      <c r="K19" s="46"/>
      <c r="L19" s="47"/>
      <c r="M19" s="47"/>
      <c r="N19" s="47"/>
      <c r="O19" s="47"/>
    </row>
    <row r="20" spans="1:15" s="23" customFormat="1" ht="33" customHeight="1" x14ac:dyDescent="0.25">
      <c r="A20" s="25" t="s">
        <v>97</v>
      </c>
      <c r="B20" s="18" t="s">
        <v>29</v>
      </c>
      <c r="C20" s="26">
        <v>92.1</v>
      </c>
      <c r="D20" s="43">
        <v>76.2</v>
      </c>
      <c r="E20" s="61" t="s">
        <v>31</v>
      </c>
      <c r="F20" s="43">
        <v>103.3</v>
      </c>
      <c r="G20" s="43"/>
      <c r="H20" s="43">
        <v>125</v>
      </c>
      <c r="I20" s="43"/>
      <c r="J20" s="45" t="s">
        <v>31</v>
      </c>
      <c r="K20" s="45" t="s">
        <v>31</v>
      </c>
      <c r="L20" s="45" t="s">
        <v>31</v>
      </c>
      <c r="M20" s="45" t="s">
        <v>31</v>
      </c>
      <c r="N20" s="45" t="s">
        <v>31</v>
      </c>
      <c r="O20" s="45" t="s">
        <v>31</v>
      </c>
    </row>
    <row r="21" spans="1:15" s="22" customFormat="1" x14ac:dyDescent="0.25">
      <c r="A21" s="70" t="s">
        <v>14</v>
      </c>
      <c r="B21" s="21"/>
      <c r="C21" s="65"/>
      <c r="D21" s="44"/>
      <c r="E21" s="64"/>
      <c r="F21" s="44"/>
      <c r="G21" s="44"/>
      <c r="H21" s="44"/>
      <c r="I21" s="44"/>
      <c r="J21" s="33"/>
      <c r="K21" s="33"/>
      <c r="L21" s="34"/>
      <c r="M21" s="34"/>
      <c r="N21" s="34"/>
      <c r="O21" s="34"/>
    </row>
    <row r="22" spans="1:15" s="23" customFormat="1" ht="31.5" x14ac:dyDescent="0.25">
      <c r="A22" s="16" t="s">
        <v>54</v>
      </c>
      <c r="B22" s="17" t="s">
        <v>51</v>
      </c>
      <c r="C22" s="26">
        <v>356.3</v>
      </c>
      <c r="D22" s="45">
        <v>379.9</v>
      </c>
      <c r="E22" s="61">
        <f>D22/C22*100</f>
        <v>106.62363177097951</v>
      </c>
      <c r="F22" s="45">
        <v>321.39999999999998</v>
      </c>
      <c r="G22" s="43">
        <f>F22/D22*100</f>
        <v>84.601210844959198</v>
      </c>
      <c r="H22" s="45">
        <v>395.4</v>
      </c>
      <c r="I22" s="43">
        <f>H22/F22*100</f>
        <v>123.02426882389545</v>
      </c>
      <c r="J22" s="45">
        <f t="shared" ref="J22:K22" si="0">J25+J27</f>
        <v>397.19700291732073</v>
      </c>
      <c r="K22" s="45">
        <f t="shared" si="0"/>
        <v>407.16628604395794</v>
      </c>
      <c r="L22" s="45">
        <f>L25+L27</f>
        <v>400.69233654299313</v>
      </c>
      <c r="M22" s="45">
        <f>M25+M27</f>
        <v>416.03211004267945</v>
      </c>
      <c r="N22" s="45">
        <f>N25+N27</f>
        <v>408.10514476903847</v>
      </c>
      <c r="O22" s="45">
        <f>O25+O27</f>
        <v>432.15476507593166</v>
      </c>
    </row>
    <row r="23" spans="1:15" s="23" customFormat="1" ht="29.45" customHeight="1" x14ac:dyDescent="0.25">
      <c r="A23" s="16" t="s">
        <v>17</v>
      </c>
      <c r="B23" s="17" t="s">
        <v>29</v>
      </c>
      <c r="C23" s="26">
        <v>94.1</v>
      </c>
      <c r="D23" s="48">
        <v>99.6</v>
      </c>
      <c r="E23" s="61" t="s">
        <v>31</v>
      </c>
      <c r="F23" s="48">
        <v>98.8</v>
      </c>
      <c r="G23" s="45"/>
      <c r="H23" s="45">
        <v>102</v>
      </c>
      <c r="I23" s="45"/>
      <c r="J23" s="48">
        <f>(J22/H22)*100/1.049</f>
        <v>95.762132714327436</v>
      </c>
      <c r="K23" s="48">
        <f>(K22/H22)*100/1.037</f>
        <v>99.301632721318796</v>
      </c>
      <c r="L23" s="48">
        <f>(L22/J22)*100/1.042</f>
        <v>96.813819577735117</v>
      </c>
      <c r="M23" s="48">
        <f>(M22/K22)*100/1.031</f>
        <v>99.105184778197668</v>
      </c>
      <c r="N23" s="48">
        <f>(N22/L22)*100/1.042</f>
        <v>97.744721689059489</v>
      </c>
      <c r="O23" s="48">
        <f>(O22/M22)*100/1.039</f>
        <v>99.976264774795695</v>
      </c>
    </row>
    <row r="24" spans="1:15" s="23" customFormat="1" x14ac:dyDescent="0.25">
      <c r="A24" s="16" t="s">
        <v>18</v>
      </c>
      <c r="B24" s="17"/>
      <c r="C24" s="43"/>
      <c r="D24" s="48"/>
      <c r="E24" s="61"/>
      <c r="F24" s="49"/>
      <c r="G24" s="45"/>
      <c r="H24" s="45"/>
      <c r="I24" s="45"/>
      <c r="J24" s="49"/>
      <c r="K24" s="49"/>
      <c r="L24" s="50"/>
      <c r="M24" s="50"/>
      <c r="N24" s="50"/>
      <c r="O24" s="50"/>
    </row>
    <row r="25" spans="1:15" s="23" customFormat="1" x14ac:dyDescent="0.25">
      <c r="A25" s="16" t="s">
        <v>55</v>
      </c>
      <c r="B25" s="17" t="s">
        <v>51</v>
      </c>
      <c r="C25" s="26">
        <v>99.4</v>
      </c>
      <c r="D25" s="48">
        <v>107.97</v>
      </c>
      <c r="E25" s="61">
        <f>D25/C25*100</f>
        <v>108.62173038229375</v>
      </c>
      <c r="F25" s="48">
        <v>97.8</v>
      </c>
      <c r="G25" s="43">
        <f>F25/D25*100</f>
        <v>90.580716865796049</v>
      </c>
      <c r="H25" s="45">
        <v>107.97</v>
      </c>
      <c r="I25" s="43">
        <f>H25/F25*100</f>
        <v>110.39877300613496</v>
      </c>
      <c r="J25" s="45">
        <f>H25*1.05/1.054</f>
        <v>107.56024667931688</v>
      </c>
      <c r="K25" s="45">
        <f>H25*1.07/1.034</f>
        <v>111.72911025145068</v>
      </c>
      <c r="L25" s="48">
        <f>J25*0.97*1.04</f>
        <v>108.50677685009487</v>
      </c>
      <c r="M25" s="48">
        <f>K25*1.03</f>
        <v>115.08098355899421</v>
      </c>
      <c r="N25" s="48">
        <f>L25*0.97*1.05</f>
        <v>110.51415222182163</v>
      </c>
      <c r="O25" s="48">
        <f>M25*1.04</f>
        <v>119.68422290135398</v>
      </c>
    </row>
    <row r="26" spans="1:15" s="23" customFormat="1" ht="21.95" customHeight="1" x14ac:dyDescent="0.25">
      <c r="A26" s="16" t="s">
        <v>20</v>
      </c>
      <c r="B26" s="17" t="s">
        <v>29</v>
      </c>
      <c r="C26" s="26">
        <v>92.5</v>
      </c>
      <c r="D26" s="48">
        <v>96.7</v>
      </c>
      <c r="E26" s="61" t="s">
        <v>31</v>
      </c>
      <c r="F26" s="48">
        <v>101.9</v>
      </c>
      <c r="G26" s="45"/>
      <c r="H26" s="45">
        <v>101</v>
      </c>
      <c r="I26" s="45"/>
      <c r="J26" s="48">
        <f>(J25/H25)*100/1.054</f>
        <v>94.51659711445329</v>
      </c>
      <c r="K26" s="48">
        <f>(K25/H25)*100/1.034</f>
        <v>100.07894077197342</v>
      </c>
      <c r="L26" s="48">
        <f>(L25/J25)*100/1.044</f>
        <v>96.628352490421449</v>
      </c>
      <c r="M26" s="48">
        <f>(M25/K25)*100/1.025</f>
        <v>100.48780487804879</v>
      </c>
      <c r="N26" s="48">
        <f>(N25/L25)*100/1.043</f>
        <v>97.651006711409423</v>
      </c>
      <c r="O26" s="48">
        <f>(O25/M25)*100/1.038</f>
        <v>100.1926782273603</v>
      </c>
    </row>
    <row r="27" spans="1:15" s="23" customFormat="1" ht="21" customHeight="1" x14ac:dyDescent="0.25">
      <c r="A27" s="16" t="s">
        <v>56</v>
      </c>
      <c r="B27" s="17" t="s">
        <v>51</v>
      </c>
      <c r="C27" s="26">
        <v>256.91000000000003</v>
      </c>
      <c r="D27" s="45">
        <v>271.89999999999998</v>
      </c>
      <c r="E27" s="61">
        <f>D27/C27*100</f>
        <v>105.83472811490404</v>
      </c>
      <c r="F27" s="45">
        <v>223.6</v>
      </c>
      <c r="G27" s="43">
        <f>F27/D27*100</f>
        <v>82.236116219198237</v>
      </c>
      <c r="H27" s="45">
        <v>287.43</v>
      </c>
      <c r="I27" s="43">
        <f>H27/F27*100</f>
        <v>128.54651162790697</v>
      </c>
      <c r="J27" s="45">
        <f>H27*1.05/1.042</f>
        <v>289.63675623800384</v>
      </c>
      <c r="K27" s="45">
        <f>H27*1.07/1.041</f>
        <v>295.43717579250728</v>
      </c>
      <c r="L27" s="48">
        <f>J27*0.97*1.04</f>
        <v>292.18555969289827</v>
      </c>
      <c r="M27" s="48">
        <f>L27*1.03</f>
        <v>300.95112648368524</v>
      </c>
      <c r="N27" s="48">
        <f>L27*0.97*1.05</f>
        <v>297.59099254721684</v>
      </c>
      <c r="O27" s="48">
        <f>N27*1.05</f>
        <v>312.4705421745777</v>
      </c>
    </row>
    <row r="28" spans="1:15" s="23" customFormat="1" ht="18.95" customHeight="1" x14ac:dyDescent="0.25">
      <c r="A28" s="16" t="s">
        <v>22</v>
      </c>
      <c r="B28" s="17" t="s">
        <v>29</v>
      </c>
      <c r="C28" s="26">
        <v>95.1</v>
      </c>
      <c r="D28" s="48">
        <v>100.8</v>
      </c>
      <c r="E28" s="61" t="s">
        <v>31</v>
      </c>
      <c r="F28" s="48">
        <v>97.7</v>
      </c>
      <c r="G28" s="45"/>
      <c r="H28" s="45">
        <v>103</v>
      </c>
      <c r="I28" s="45"/>
      <c r="J28" s="48">
        <f>(J27/H27)*100/1.042</f>
        <v>96.706098194451101</v>
      </c>
      <c r="K28" s="48">
        <f>(K27/H27)*100/1.041</f>
        <v>98.7375436129267</v>
      </c>
      <c r="L28" s="48">
        <f>(L27/J27)*100/1.039</f>
        <v>97.093358999037534</v>
      </c>
      <c r="M28" s="48">
        <f>(M27/K27)*100/1.04</f>
        <v>97.948432651084346</v>
      </c>
      <c r="N28" s="48">
        <f>(N27/L27)*100/1.041</f>
        <v>97.838616714697409</v>
      </c>
      <c r="O28" s="48">
        <f>(O27/M27)*100/1.041</f>
        <v>99.738395680031346</v>
      </c>
    </row>
    <row r="29" spans="1:15" s="22" customFormat="1" x14ac:dyDescent="0.25">
      <c r="A29" s="70" t="s">
        <v>39</v>
      </c>
      <c r="B29" s="21"/>
      <c r="C29" s="65"/>
      <c r="D29" s="44"/>
      <c r="E29" s="64"/>
      <c r="F29" s="44"/>
      <c r="G29" s="44"/>
      <c r="H29" s="44"/>
      <c r="I29" s="44"/>
      <c r="J29" s="33"/>
      <c r="K29" s="33"/>
      <c r="L29" s="34"/>
      <c r="M29" s="34"/>
      <c r="N29" s="34"/>
      <c r="O29" s="34"/>
    </row>
    <row r="30" spans="1:15" s="23" customFormat="1" ht="30" customHeight="1" x14ac:dyDescent="0.25">
      <c r="A30" s="16" t="s">
        <v>68</v>
      </c>
      <c r="B30" s="30" t="s">
        <v>69</v>
      </c>
      <c r="C30" s="26">
        <v>101.58</v>
      </c>
      <c r="D30" s="43">
        <v>102.88</v>
      </c>
      <c r="E30" s="61" t="s">
        <v>31</v>
      </c>
      <c r="F30" s="43">
        <v>101.95</v>
      </c>
      <c r="G30" s="43"/>
      <c r="H30" s="43">
        <v>103.2</v>
      </c>
      <c r="I30" s="43"/>
      <c r="J30" s="43">
        <v>104</v>
      </c>
      <c r="K30" s="43">
        <v>103.9</v>
      </c>
      <c r="L30" s="43">
        <v>104</v>
      </c>
      <c r="M30" s="43">
        <v>104</v>
      </c>
      <c r="N30" s="43">
        <v>104</v>
      </c>
      <c r="O30" s="43">
        <v>104</v>
      </c>
    </row>
    <row r="31" spans="1:15" s="22" customFormat="1" x14ac:dyDescent="0.25">
      <c r="A31" s="114" t="s">
        <v>76</v>
      </c>
      <c r="B31" s="114"/>
      <c r="C31" s="21"/>
      <c r="D31" s="44"/>
      <c r="E31" s="64"/>
      <c r="F31" s="44"/>
      <c r="G31" s="44"/>
      <c r="H31" s="44"/>
      <c r="I31" s="44"/>
      <c r="J31" s="33"/>
      <c r="K31" s="33"/>
      <c r="L31" s="34"/>
      <c r="M31" s="34"/>
      <c r="N31" s="34"/>
      <c r="O31" s="34"/>
    </row>
    <row r="32" spans="1:15" s="23" customFormat="1" ht="49.5" customHeight="1" x14ac:dyDescent="0.25">
      <c r="A32" s="19" t="s">
        <v>57</v>
      </c>
      <c r="B32" s="20" t="s">
        <v>58</v>
      </c>
      <c r="C32" s="26">
        <v>130</v>
      </c>
      <c r="D32" s="45">
        <v>115</v>
      </c>
      <c r="E32" s="61">
        <f>D32/C32*100</f>
        <v>88.461538461538453</v>
      </c>
      <c r="F32" s="45">
        <v>110</v>
      </c>
      <c r="G32" s="43">
        <f>F32/D32*100</f>
        <v>95.652173913043484</v>
      </c>
      <c r="H32" s="45">
        <v>107</v>
      </c>
      <c r="I32" s="43">
        <f>H32/F32*100</f>
        <v>97.27272727272728</v>
      </c>
      <c r="J32" s="51">
        <v>107</v>
      </c>
      <c r="K32" s="51">
        <v>109</v>
      </c>
      <c r="L32" s="52">
        <f>J32*102%</f>
        <v>109.14</v>
      </c>
      <c r="M32" s="52">
        <f>K32*102%</f>
        <v>111.18</v>
      </c>
      <c r="N32" s="52">
        <f>L32*102%</f>
        <v>111.3228</v>
      </c>
      <c r="O32" s="52">
        <f>M32*103%</f>
        <v>114.51540000000001</v>
      </c>
    </row>
    <row r="33" spans="1:15" s="23" customFormat="1" ht="47.45" customHeight="1" x14ac:dyDescent="0.25">
      <c r="A33" s="16" t="s">
        <v>63</v>
      </c>
      <c r="B33" s="18" t="s">
        <v>59</v>
      </c>
      <c r="C33" s="26">
        <v>157</v>
      </c>
      <c r="D33" s="45">
        <v>35</v>
      </c>
      <c r="E33" s="61">
        <f>D33/C33*100</f>
        <v>22.29299363057325</v>
      </c>
      <c r="F33" s="45">
        <v>71</v>
      </c>
      <c r="G33" s="43">
        <f t="shared" ref="G33:G35" si="1">F33/D33*100</f>
        <v>202.85714285714283</v>
      </c>
      <c r="H33" s="45">
        <v>71</v>
      </c>
      <c r="I33" s="43">
        <f>H33/F33*100</f>
        <v>100</v>
      </c>
      <c r="J33" s="51">
        <v>71</v>
      </c>
      <c r="K33" s="51">
        <v>75</v>
      </c>
      <c r="L33" s="52">
        <f>J33*102%</f>
        <v>72.42</v>
      </c>
      <c r="M33" s="52">
        <f>K33*104.3%</f>
        <v>78.224999999999994</v>
      </c>
      <c r="N33" s="52">
        <f>L33*103%</f>
        <v>74.592600000000004</v>
      </c>
      <c r="O33" s="52">
        <f>M33*102.5%</f>
        <v>80.180624999999992</v>
      </c>
    </row>
    <row r="34" spans="1:15" s="23" customFormat="1" ht="15.95" customHeight="1" x14ac:dyDescent="0.25">
      <c r="A34" s="16" t="s">
        <v>64</v>
      </c>
      <c r="B34" s="18" t="s">
        <v>51</v>
      </c>
      <c r="C34" s="26">
        <v>168.4</v>
      </c>
      <c r="D34" s="45">
        <v>31.8</v>
      </c>
      <c r="E34" s="61">
        <f t="shared" ref="E34:E35" si="2">D34/C34*100</f>
        <v>18.883610451306414</v>
      </c>
      <c r="F34" s="45">
        <v>111.9</v>
      </c>
      <c r="G34" s="43">
        <f t="shared" si="1"/>
        <v>351.88679245283021</v>
      </c>
      <c r="H34" s="45">
        <v>143.19999999999999</v>
      </c>
      <c r="I34" s="43">
        <f>H34/F34*100</f>
        <v>127.97140303842716</v>
      </c>
      <c r="J34" s="48">
        <v>145</v>
      </c>
      <c r="K34" s="51">
        <v>148</v>
      </c>
      <c r="L34" s="48">
        <v>148</v>
      </c>
      <c r="M34" s="52">
        <v>153</v>
      </c>
      <c r="N34" s="48">
        <f>L34*1.03</f>
        <v>152.44</v>
      </c>
      <c r="O34" s="52">
        <f>M34*105%</f>
        <v>160.65</v>
      </c>
    </row>
    <row r="35" spans="1:15" s="23" customFormat="1" ht="18" customHeight="1" x14ac:dyDescent="0.25">
      <c r="A35" s="16" t="s">
        <v>23</v>
      </c>
      <c r="B35" s="18" t="s">
        <v>59</v>
      </c>
      <c r="C35" s="26">
        <v>323</v>
      </c>
      <c r="D35" s="45">
        <v>319</v>
      </c>
      <c r="E35" s="61">
        <f t="shared" si="2"/>
        <v>98.761609907120743</v>
      </c>
      <c r="F35" s="45">
        <v>342</v>
      </c>
      <c r="G35" s="43">
        <f t="shared" si="1"/>
        <v>107.21003134796238</v>
      </c>
      <c r="H35" s="45">
        <v>340</v>
      </c>
      <c r="I35" s="43">
        <f>H35/F35*100</f>
        <v>99.415204678362571</v>
      </c>
      <c r="J35" s="51">
        <v>327</v>
      </c>
      <c r="K35" s="52">
        <v>329</v>
      </c>
      <c r="L35" s="52">
        <v>329</v>
      </c>
      <c r="M35" s="52">
        <v>330</v>
      </c>
      <c r="N35" s="52">
        <v>330</v>
      </c>
      <c r="O35" s="52">
        <v>332</v>
      </c>
    </row>
    <row r="36" spans="1:15" s="22" customFormat="1" x14ac:dyDescent="0.25">
      <c r="A36" s="70" t="s">
        <v>44</v>
      </c>
      <c r="B36" s="21"/>
      <c r="C36" s="65"/>
      <c r="D36" s="44"/>
      <c r="E36" s="64"/>
      <c r="F36" s="44"/>
      <c r="G36" s="44"/>
      <c r="H36" s="44"/>
      <c r="I36" s="44"/>
      <c r="J36" s="46"/>
      <c r="K36" s="46"/>
      <c r="L36" s="47"/>
      <c r="M36" s="47"/>
      <c r="N36" s="47"/>
      <c r="O36" s="47"/>
    </row>
    <row r="37" spans="1:15" s="23" customFormat="1" ht="33" customHeight="1" x14ac:dyDescent="0.25">
      <c r="A37" s="16" t="s">
        <v>24</v>
      </c>
      <c r="B37" s="17" t="s">
        <v>51</v>
      </c>
      <c r="C37" s="26">
        <v>113.1</v>
      </c>
      <c r="D37" s="45">
        <v>179.97</v>
      </c>
      <c r="E37" s="61">
        <f t="shared" ref="E37:E38" si="3">D37/C37*100</f>
        <v>159.12466843501326</v>
      </c>
      <c r="F37" s="45">
        <v>972.2</v>
      </c>
      <c r="G37" s="43">
        <f t="shared" ref="G37:G38" si="4">F37/D37*100</f>
        <v>540.20114463521702</v>
      </c>
      <c r="H37" s="45">
        <v>250</v>
      </c>
      <c r="I37" s="43">
        <f>H37/F37*100</f>
        <v>25.714873482822465</v>
      </c>
      <c r="J37" s="45">
        <v>200</v>
      </c>
      <c r="K37" s="45">
        <v>250</v>
      </c>
      <c r="L37" s="45">
        <v>530</v>
      </c>
      <c r="M37" s="45">
        <v>670</v>
      </c>
      <c r="N37" s="45">
        <f>L37*1.037</f>
        <v>549.61</v>
      </c>
      <c r="O37" s="45">
        <f>M37*1.052*1.015</f>
        <v>715.4126</v>
      </c>
    </row>
    <row r="38" spans="1:15" s="23" customFormat="1" ht="31.5" customHeight="1" x14ac:dyDescent="0.25">
      <c r="A38" s="16" t="s">
        <v>25</v>
      </c>
      <c r="B38" s="17" t="s">
        <v>60</v>
      </c>
      <c r="C38" s="26">
        <v>11.345000000000001</v>
      </c>
      <c r="D38" s="43">
        <v>11.1</v>
      </c>
      <c r="E38" s="61">
        <f t="shared" si="3"/>
        <v>97.840458351696782</v>
      </c>
      <c r="F38" s="43">
        <v>9.3610000000000007</v>
      </c>
      <c r="G38" s="43">
        <f t="shared" si="4"/>
        <v>84.333333333333343</v>
      </c>
      <c r="H38" s="45">
        <v>8.4</v>
      </c>
      <c r="I38" s="43">
        <f>H38/F38*100</f>
        <v>89.734002777481038</v>
      </c>
      <c r="J38" s="43">
        <v>6.1</v>
      </c>
      <c r="K38" s="43">
        <v>6.2</v>
      </c>
      <c r="L38" s="26">
        <v>6.2</v>
      </c>
      <c r="M38" s="26">
        <v>6.4</v>
      </c>
      <c r="N38" s="26">
        <v>6.3</v>
      </c>
      <c r="O38" s="26">
        <f>M38*103%</f>
        <v>6.5920000000000005</v>
      </c>
    </row>
    <row r="39" spans="1:15" s="22" customFormat="1" x14ac:dyDescent="0.25">
      <c r="A39" s="70" t="s">
        <v>45</v>
      </c>
      <c r="B39" s="21"/>
      <c r="C39" s="65"/>
      <c r="D39" s="66"/>
      <c r="E39" s="64"/>
      <c r="F39" s="66"/>
      <c r="G39" s="44"/>
      <c r="H39" s="66"/>
      <c r="I39" s="66"/>
      <c r="J39" s="33"/>
      <c r="K39" s="33"/>
      <c r="L39" s="34"/>
      <c r="M39" s="34"/>
      <c r="N39" s="34"/>
      <c r="O39" s="34"/>
    </row>
    <row r="40" spans="1:15" s="69" customFormat="1" ht="21" customHeight="1" x14ac:dyDescent="0.2">
      <c r="A40" s="16" t="s">
        <v>83</v>
      </c>
      <c r="B40" s="17" t="s">
        <v>27</v>
      </c>
      <c r="C40" s="48">
        <f>C41+C44</f>
        <v>337.20000000000005</v>
      </c>
      <c r="D40" s="48">
        <f>D41+D44</f>
        <v>411.9</v>
      </c>
      <c r="E40" s="61">
        <f t="shared" ref="E40:E46" si="5">D40/C40*100</f>
        <v>122.15302491103202</v>
      </c>
      <c r="F40" s="48">
        <v>519.20000000000005</v>
      </c>
      <c r="G40" s="43">
        <f t="shared" ref="G40:G46" si="6">F40/D40*100</f>
        <v>126.05001213886868</v>
      </c>
      <c r="H40" s="48">
        <v>569</v>
      </c>
      <c r="I40" s="43">
        <f t="shared" ref="I40:I46" si="7">H40/F40*100</f>
        <v>109.59167950693373</v>
      </c>
      <c r="J40" s="48">
        <v>392.9</v>
      </c>
      <c r="K40" s="48">
        <v>427.6</v>
      </c>
      <c r="L40" s="48">
        <v>330.7</v>
      </c>
      <c r="M40" s="48">
        <v>363.2</v>
      </c>
      <c r="N40" s="48">
        <v>331.3</v>
      </c>
      <c r="O40" s="48">
        <v>363</v>
      </c>
    </row>
    <row r="41" spans="1:15" s="69" customFormat="1" ht="21" customHeight="1" x14ac:dyDescent="0.2">
      <c r="A41" s="16" t="s">
        <v>84</v>
      </c>
      <c r="B41" s="17" t="s">
        <v>27</v>
      </c>
      <c r="C41" s="48">
        <f>C42+C43</f>
        <v>121.80000000000001</v>
      </c>
      <c r="D41" s="48">
        <f>D42+D43</f>
        <v>138</v>
      </c>
      <c r="E41" s="61">
        <f t="shared" si="5"/>
        <v>113.30049261083744</v>
      </c>
      <c r="F41" s="48">
        <v>148.9</v>
      </c>
      <c r="G41" s="43">
        <f t="shared" si="6"/>
        <v>107.89855072463767</v>
      </c>
      <c r="H41" s="48">
        <v>146.6</v>
      </c>
      <c r="I41" s="43">
        <f t="shared" si="7"/>
        <v>98.455339153794483</v>
      </c>
      <c r="J41" s="48">
        <v>143.5</v>
      </c>
      <c r="K41" s="48">
        <v>161.9</v>
      </c>
      <c r="L41" s="48">
        <v>144.19999999999999</v>
      </c>
      <c r="M41" s="48">
        <v>157.4</v>
      </c>
      <c r="N41" s="48">
        <v>144.80000000000001</v>
      </c>
      <c r="O41" s="48">
        <v>166.8</v>
      </c>
    </row>
    <row r="42" spans="1:15" s="69" customFormat="1" ht="21" customHeight="1" x14ac:dyDescent="0.2">
      <c r="A42" s="16" t="s">
        <v>85</v>
      </c>
      <c r="B42" s="17" t="s">
        <v>27</v>
      </c>
      <c r="C42" s="48">
        <v>96.4</v>
      </c>
      <c r="D42" s="48">
        <v>117.1</v>
      </c>
      <c r="E42" s="61">
        <f t="shared" si="5"/>
        <v>121.47302904564314</v>
      </c>
      <c r="F42" s="48">
        <v>119</v>
      </c>
      <c r="G42" s="43">
        <f t="shared" si="6"/>
        <v>101.62254483347566</v>
      </c>
      <c r="H42" s="48">
        <v>124.1</v>
      </c>
      <c r="I42" s="43">
        <f t="shared" si="7"/>
        <v>104.28571428571428</v>
      </c>
      <c r="J42" s="48">
        <v>123.2</v>
      </c>
      <c r="K42" s="48">
        <v>139.4</v>
      </c>
      <c r="L42" s="48">
        <v>124.5</v>
      </c>
      <c r="M42" s="48">
        <v>136</v>
      </c>
      <c r="N42" s="48">
        <v>125.7</v>
      </c>
      <c r="O42" s="48">
        <v>146</v>
      </c>
    </row>
    <row r="43" spans="1:15" s="69" customFormat="1" ht="21" customHeight="1" x14ac:dyDescent="0.2">
      <c r="A43" s="16" t="s">
        <v>86</v>
      </c>
      <c r="B43" s="17" t="s">
        <v>27</v>
      </c>
      <c r="C43" s="48">
        <v>25.4</v>
      </c>
      <c r="D43" s="48">
        <v>20.9</v>
      </c>
      <c r="E43" s="61">
        <f t="shared" si="5"/>
        <v>82.283464566929126</v>
      </c>
      <c r="F43" s="48">
        <v>29.9</v>
      </c>
      <c r="G43" s="43">
        <f t="shared" si="6"/>
        <v>143.0622009569378</v>
      </c>
      <c r="H43" s="48">
        <v>22.5</v>
      </c>
      <c r="I43" s="43">
        <f t="shared" si="7"/>
        <v>75.250836120401345</v>
      </c>
      <c r="J43" s="48">
        <v>20.3</v>
      </c>
      <c r="K43" s="48">
        <v>22.5</v>
      </c>
      <c r="L43" s="48">
        <v>19.7</v>
      </c>
      <c r="M43" s="48">
        <v>21.4</v>
      </c>
      <c r="N43" s="48">
        <v>19.100000000000001</v>
      </c>
      <c r="O43" s="48">
        <v>20.8</v>
      </c>
    </row>
    <row r="44" spans="1:15" s="69" customFormat="1" ht="21" customHeight="1" x14ac:dyDescent="0.2">
      <c r="A44" s="16" t="s">
        <v>87</v>
      </c>
      <c r="B44" s="17" t="s">
        <v>27</v>
      </c>
      <c r="C44" s="48">
        <v>215.4</v>
      </c>
      <c r="D44" s="48">
        <v>273.89999999999998</v>
      </c>
      <c r="E44" s="61">
        <f t="shared" si="5"/>
        <v>127.15877437325904</v>
      </c>
      <c r="F44" s="48">
        <v>370.3</v>
      </c>
      <c r="G44" s="43">
        <f t="shared" si="6"/>
        <v>135.19532676159182</v>
      </c>
      <c r="H44" s="48">
        <v>422.4</v>
      </c>
      <c r="I44" s="43">
        <f t="shared" si="7"/>
        <v>114.0696732379152</v>
      </c>
      <c r="J44" s="48">
        <v>249.4</v>
      </c>
      <c r="K44" s="48">
        <v>265.7</v>
      </c>
      <c r="L44" s="48">
        <v>186.5</v>
      </c>
      <c r="M44" s="48">
        <v>205.8</v>
      </c>
      <c r="N44" s="48">
        <v>186.5</v>
      </c>
      <c r="O44" s="48">
        <v>196.3</v>
      </c>
    </row>
    <row r="45" spans="1:15" s="69" customFormat="1" ht="21" customHeight="1" x14ac:dyDescent="0.2">
      <c r="A45" s="16" t="s">
        <v>88</v>
      </c>
      <c r="B45" s="17" t="s">
        <v>27</v>
      </c>
      <c r="C45" s="48">
        <v>340.7</v>
      </c>
      <c r="D45" s="48">
        <v>417.7</v>
      </c>
      <c r="E45" s="61">
        <f t="shared" si="5"/>
        <v>122.60052832403873</v>
      </c>
      <c r="F45" s="48">
        <v>467.7</v>
      </c>
      <c r="G45" s="43">
        <f t="shared" si="6"/>
        <v>111.97031362221691</v>
      </c>
      <c r="H45" s="48">
        <v>629.20000000000005</v>
      </c>
      <c r="I45" s="43">
        <f t="shared" si="7"/>
        <v>134.53068206115034</v>
      </c>
      <c r="J45" s="48">
        <v>397.3</v>
      </c>
      <c r="K45" s="48">
        <v>434</v>
      </c>
      <c r="L45" s="48">
        <v>330.7</v>
      </c>
      <c r="M45" s="48">
        <v>364.5</v>
      </c>
      <c r="N45" s="48">
        <v>331.3</v>
      </c>
      <c r="O45" s="48">
        <v>363</v>
      </c>
    </row>
    <row r="46" spans="1:15" s="69" customFormat="1" ht="21" customHeight="1" x14ac:dyDescent="0.2">
      <c r="A46" s="16" t="s">
        <v>89</v>
      </c>
      <c r="B46" s="17" t="s">
        <v>51</v>
      </c>
      <c r="C46" s="48">
        <f>C40-C45</f>
        <v>-3.4999999999999432</v>
      </c>
      <c r="D46" s="48">
        <f>D40-D45</f>
        <v>-5.8000000000000114</v>
      </c>
      <c r="E46" s="61">
        <f t="shared" si="5"/>
        <v>165.71428571428874</v>
      </c>
      <c r="F46" s="48">
        <f>F40-F45</f>
        <v>51.500000000000057</v>
      </c>
      <c r="G46" s="43">
        <f t="shared" si="6"/>
        <v>-887.93103448275781</v>
      </c>
      <c r="H46" s="48">
        <f>H40-H45</f>
        <v>-60.200000000000045</v>
      </c>
      <c r="I46" s="43">
        <f t="shared" si="7"/>
        <v>-116.89320388349512</v>
      </c>
      <c r="J46" s="48">
        <f t="shared" ref="J46:N46" si="8">J40-J45</f>
        <v>-4.4000000000000341</v>
      </c>
      <c r="K46" s="48">
        <f t="shared" si="8"/>
        <v>-6.3999999999999773</v>
      </c>
      <c r="L46" s="48">
        <f t="shared" si="8"/>
        <v>0</v>
      </c>
      <c r="M46" s="48">
        <f t="shared" si="8"/>
        <v>-1.3000000000000114</v>
      </c>
      <c r="N46" s="48">
        <f t="shared" si="8"/>
        <v>0</v>
      </c>
      <c r="O46" s="48">
        <f>O40-O45</f>
        <v>0</v>
      </c>
    </row>
    <row r="47" spans="1:15" s="27" customFormat="1" ht="20.25" customHeight="1" x14ac:dyDescent="0.2">
      <c r="A47" s="31"/>
      <c r="B47" s="32"/>
      <c r="C47" s="48"/>
      <c r="D47" s="45"/>
      <c r="E47" s="61"/>
      <c r="F47" s="45"/>
      <c r="G47" s="43"/>
      <c r="H47" s="53"/>
      <c r="I47" s="43"/>
      <c r="J47" s="49"/>
      <c r="K47" s="49"/>
      <c r="L47" s="49"/>
      <c r="M47" s="49"/>
      <c r="N47" s="49"/>
      <c r="O47" s="49"/>
    </row>
    <row r="48" spans="1:15" s="23" customFormat="1" ht="29.25" customHeight="1" x14ac:dyDescent="0.25">
      <c r="A48" s="16" t="s">
        <v>98</v>
      </c>
      <c r="B48" s="17" t="s">
        <v>27</v>
      </c>
      <c r="C48" s="67">
        <v>356.8</v>
      </c>
      <c r="D48" s="45">
        <v>356.84</v>
      </c>
      <c r="E48" s="61">
        <f t="shared" ref="E48:E49" si="9">D48/C48*100</f>
        <v>100.01121076233184</v>
      </c>
      <c r="F48" s="45">
        <v>335.6</v>
      </c>
      <c r="G48" s="43">
        <f t="shared" ref="G48:G49" si="10">F48/D48*100</f>
        <v>94.047752494115016</v>
      </c>
      <c r="H48" s="45">
        <v>335.6</v>
      </c>
      <c r="I48" s="43">
        <f>H48/F48*100</f>
        <v>100</v>
      </c>
      <c r="J48" s="48">
        <v>356.8</v>
      </c>
      <c r="K48" s="48">
        <v>405</v>
      </c>
      <c r="L48" s="26">
        <v>356.8</v>
      </c>
      <c r="M48" s="26">
        <v>405</v>
      </c>
      <c r="N48" s="26">
        <v>405</v>
      </c>
      <c r="O48" s="26">
        <v>450</v>
      </c>
    </row>
    <row r="49" spans="1:17" s="23" customFormat="1" ht="32.25" customHeight="1" x14ac:dyDescent="0.25">
      <c r="A49" s="16" t="s">
        <v>82</v>
      </c>
      <c r="B49" s="17" t="s">
        <v>27</v>
      </c>
      <c r="C49" s="43">
        <v>494.94</v>
      </c>
      <c r="D49" s="45">
        <v>590.11</v>
      </c>
      <c r="E49" s="61">
        <f t="shared" si="9"/>
        <v>119.2285933648523</v>
      </c>
      <c r="F49" s="45">
        <v>631.4</v>
      </c>
      <c r="G49" s="43">
        <f t="shared" si="10"/>
        <v>106.99700055921777</v>
      </c>
      <c r="H49" s="45">
        <v>715.8</v>
      </c>
      <c r="I49" s="43">
        <f>H49/F49*100</f>
        <v>113.36712068419385</v>
      </c>
      <c r="J49" s="48">
        <f>H49*1.052</f>
        <v>753.02160000000003</v>
      </c>
      <c r="K49" s="48">
        <f>H49*1.06</f>
        <v>758.74799999999993</v>
      </c>
      <c r="L49" s="48">
        <f>J49*1.04</f>
        <v>783.14246400000002</v>
      </c>
      <c r="M49" s="48">
        <f>K49*1.044</f>
        <v>792.13291199999992</v>
      </c>
      <c r="N49" s="48">
        <f>L49*1.035</f>
        <v>810.55245023999998</v>
      </c>
      <c r="O49" s="48">
        <f>M49*1.045</f>
        <v>827.77889303999984</v>
      </c>
    </row>
    <row r="50" spans="1:17" s="22" customFormat="1" x14ac:dyDescent="0.25">
      <c r="A50" s="70" t="s">
        <v>46</v>
      </c>
      <c r="B50" s="21"/>
      <c r="C50" s="65"/>
      <c r="D50" s="44"/>
      <c r="E50" s="64"/>
      <c r="F50" s="44"/>
      <c r="G50" s="44"/>
      <c r="H50" s="44"/>
      <c r="I50" s="44"/>
      <c r="J50" s="33"/>
      <c r="K50" s="33"/>
      <c r="L50" s="34"/>
      <c r="M50" s="34"/>
      <c r="N50" s="34"/>
      <c r="O50" s="34"/>
    </row>
    <row r="51" spans="1:17" s="23" customFormat="1" ht="22.5" customHeight="1" x14ac:dyDescent="0.25">
      <c r="A51" s="16" t="s">
        <v>66</v>
      </c>
      <c r="B51" s="17" t="s">
        <v>29</v>
      </c>
      <c r="C51" s="68">
        <v>2.2799999999999998</v>
      </c>
      <c r="D51" s="61">
        <v>2.34</v>
      </c>
      <c r="E51" s="61">
        <f>D51/C51*100</f>
        <v>102.63157894736842</v>
      </c>
      <c r="F51" s="61">
        <v>2.52</v>
      </c>
      <c r="G51" s="43">
        <f t="shared" ref="G51:G52" si="11">F51/D51*100</f>
        <v>107.69230769230771</v>
      </c>
      <c r="H51" s="61">
        <v>9.4600000000000009</v>
      </c>
      <c r="I51" s="43">
        <f>H51/F51*100</f>
        <v>375.39682539682542</v>
      </c>
      <c r="J51" s="42">
        <v>9.5</v>
      </c>
      <c r="K51" s="42">
        <v>8</v>
      </c>
      <c r="L51" s="42">
        <v>9</v>
      </c>
      <c r="M51" s="42">
        <v>7.5</v>
      </c>
      <c r="N51" s="42">
        <v>8</v>
      </c>
      <c r="O51" s="42">
        <v>6.5</v>
      </c>
    </row>
    <row r="52" spans="1:17" s="23" customFormat="1" ht="23.25" customHeight="1" x14ac:dyDescent="0.25">
      <c r="A52" s="16" t="s">
        <v>77</v>
      </c>
      <c r="B52" s="17" t="s">
        <v>30</v>
      </c>
      <c r="C52" s="26">
        <v>26695.7</v>
      </c>
      <c r="D52" s="26">
        <v>31482.799999999999</v>
      </c>
      <c r="E52" s="61">
        <f t="shared" ref="E52" si="12">D52/C52*100</f>
        <v>117.932101424574</v>
      </c>
      <c r="F52" s="26">
        <v>33384.300000000003</v>
      </c>
      <c r="G52" s="43">
        <f t="shared" si="11"/>
        <v>106.03980586224861</v>
      </c>
      <c r="H52" s="61">
        <v>35123</v>
      </c>
      <c r="I52" s="43">
        <f>H52/F52*100</f>
        <v>105.20813675889565</v>
      </c>
      <c r="J52" s="48">
        <v>36937.199999999997</v>
      </c>
      <c r="K52" s="48">
        <v>37222.699999999997</v>
      </c>
      <c r="L52" s="48">
        <v>38414.699999999997</v>
      </c>
      <c r="M52" s="48">
        <v>39083.800000000003</v>
      </c>
      <c r="N52" s="48">
        <f>L52*104%</f>
        <v>39951.288</v>
      </c>
      <c r="O52" s="48">
        <f>M52*105%</f>
        <v>41037.990000000005</v>
      </c>
      <c r="Q52" s="23" t="s">
        <v>65</v>
      </c>
    </row>
    <row r="53" spans="1:17" s="23" customFormat="1" x14ac:dyDescent="0.25">
      <c r="C53" s="71"/>
      <c r="D53" s="72"/>
      <c r="E53" s="69"/>
    </row>
    <row r="54" spans="1:17" s="23" customFormat="1" x14ac:dyDescent="0.25">
      <c r="E54" s="69"/>
    </row>
    <row r="56" spans="1:17" x14ac:dyDescent="0.25">
      <c r="E56" s="69" t="s">
        <v>65</v>
      </c>
    </row>
  </sheetData>
  <mergeCells count="27">
    <mergeCell ref="M8:M9"/>
    <mergeCell ref="K1:O1"/>
    <mergeCell ref="E2:L3"/>
    <mergeCell ref="A4:O4"/>
    <mergeCell ref="A6:A9"/>
    <mergeCell ref="B6:B9"/>
    <mergeCell ref="C6:C9"/>
    <mergeCell ref="D6:D9"/>
    <mergeCell ref="E6:E9"/>
    <mergeCell ref="F6:F9"/>
    <mergeCell ref="G6:G9"/>
    <mergeCell ref="A31:B31"/>
    <mergeCell ref="N8:N9"/>
    <mergeCell ref="O8:O9"/>
    <mergeCell ref="A12:B12"/>
    <mergeCell ref="A15:B15"/>
    <mergeCell ref="A17:B17"/>
    <mergeCell ref="A19:B19"/>
    <mergeCell ref="H6:H9"/>
    <mergeCell ref="I6:I9"/>
    <mergeCell ref="J6:O6"/>
    <mergeCell ref="J7:K7"/>
    <mergeCell ref="L7:M7"/>
    <mergeCell ref="N7:O7"/>
    <mergeCell ref="J8:J9"/>
    <mergeCell ref="K8:K9"/>
    <mergeCell ref="L8:L9"/>
  </mergeCells>
  <pageMargins left="0.19685039370078741" right="0.19685039370078741" top="0.78740157480314965" bottom="0.19685039370078741" header="0.51181102362204722" footer="0.11811023622047245"/>
  <pageSetup paperSize="9" scale="70" firstPageNumber="0" fitToWidth="3" fitToHeight="0" pageOrder="overThenDown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Оценка предварительных  итогов </vt:lpstr>
      <vt:lpstr>прогноз</vt:lpstr>
      <vt:lpstr>'Оценка предварительных  итогов '!Заголовки_для_печати</vt:lpstr>
      <vt:lpstr>прогноз!Заголовки_для_печати</vt:lpstr>
      <vt:lpstr>'Оценка предварительных  итогов '!Область_печати</vt:lpstr>
      <vt:lpstr>прогноз!Область_печати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</dc:creator>
  <cp:lastModifiedBy>пользователь</cp:lastModifiedBy>
  <cp:lastPrinted>2020-10-28T02:00:42Z</cp:lastPrinted>
  <dcterms:created xsi:type="dcterms:W3CDTF">2007-08-24T07:19:19Z</dcterms:created>
  <dcterms:modified xsi:type="dcterms:W3CDTF">2020-10-28T02:12:13Z</dcterms:modified>
</cp:coreProperties>
</file>